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210" windowHeight="4080" tabRatio="901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'DD-ENA'!$D$10:$Y$147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152511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H16" i="4" s="1"/>
  <c r="D8" i="11"/>
  <c r="A10" i="11"/>
  <c r="B10" i="11"/>
  <c r="C10" i="11" s="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 s="1"/>
  <c r="A16" i="11"/>
  <c r="B16" i="11"/>
  <c r="C16" i="11" s="1"/>
  <c r="A17" i="11"/>
  <c r="B17" i="11"/>
  <c r="C17" i="11" s="1"/>
  <c r="A18" i="11"/>
  <c r="B18" i="11"/>
  <c r="C18" i="11" s="1"/>
  <c r="A19" i="11"/>
  <c r="B19" i="11"/>
  <c r="C19" i="11"/>
  <c r="A20" i="11"/>
  <c r="B20" i="11"/>
  <c r="C20" i="11" s="1"/>
  <c r="A21" i="11"/>
  <c r="B21" i="11"/>
  <c r="C21" i="11"/>
  <c r="A22" i="11"/>
  <c r="B22" i="11"/>
  <c r="C22" i="11" s="1"/>
  <c r="A23" i="11"/>
  <c r="B23" i="11"/>
  <c r="C23" i="11" s="1"/>
  <c r="A24" i="11"/>
  <c r="B24" i="11"/>
  <c r="C24" i="11" s="1"/>
  <c r="A25" i="11"/>
  <c r="B25" i="11"/>
  <c r="C25" i="11" s="1"/>
  <c r="A26" i="11"/>
  <c r="B26" i="11"/>
  <c r="C26" i="11"/>
  <c r="A27" i="11"/>
  <c r="B27" i="11"/>
  <c r="C27" i="11"/>
  <c r="A28" i="11"/>
  <c r="B28" i="11"/>
  <c r="C28" i="11" s="1"/>
  <c r="A29" i="11"/>
  <c r="B29" i="11"/>
  <c r="C29" i="11"/>
  <c r="A30" i="11"/>
  <c r="B30" i="11"/>
  <c r="C30" i="11" s="1"/>
  <c r="A31" i="11"/>
  <c r="B31" i="11"/>
  <c r="C31" i="11" s="1"/>
  <c r="A32" i="11"/>
  <c r="B32" i="11"/>
  <c r="C32" i="11" s="1"/>
  <c r="A33" i="11"/>
  <c r="B33" i="11"/>
  <c r="C33" i="11"/>
  <c r="A34" i="11"/>
  <c r="B34" i="11"/>
  <c r="C34" i="11"/>
  <c r="A35" i="11"/>
  <c r="B35" i="11"/>
  <c r="C35" i="11"/>
  <c r="A36" i="11"/>
  <c r="B36" i="11"/>
  <c r="C36" i="11" s="1"/>
  <c r="A37" i="11"/>
  <c r="B37" i="11"/>
  <c r="C37" i="11"/>
  <c r="A38" i="11"/>
  <c r="B38" i="11"/>
  <c r="C38" i="11"/>
  <c r="A39" i="11"/>
  <c r="B39" i="11"/>
  <c r="C39" i="11" s="1"/>
  <c r="A40" i="11"/>
  <c r="B40" i="11"/>
  <c r="C40" i="11" s="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 s="1"/>
  <c r="A47" i="11"/>
  <c r="B47" i="11"/>
  <c r="C47" i="11" s="1"/>
  <c r="A48" i="11"/>
  <c r="B48" i="11"/>
  <c r="C48" i="11" s="1"/>
  <c r="A49" i="11"/>
  <c r="B49" i="11"/>
  <c r="C49" i="11"/>
  <c r="A50" i="11"/>
  <c r="B50" i="11"/>
  <c r="C50" i="11"/>
  <c r="A51" i="11"/>
  <c r="B51" i="11"/>
  <c r="C51" i="11"/>
  <c r="A52" i="11"/>
  <c r="B52" i="11"/>
  <c r="C52" i="11" s="1"/>
  <c r="A53" i="11"/>
  <c r="B53" i="11"/>
  <c r="C53" i="11"/>
  <c r="A54" i="11"/>
  <c r="B54" i="11"/>
  <c r="C54" i="11" s="1"/>
  <c r="A55" i="11"/>
  <c r="B55" i="11"/>
  <c r="C55" i="11" s="1"/>
  <c r="A56" i="11"/>
  <c r="B56" i="11"/>
  <c r="C56" i="11" s="1"/>
  <c r="A57" i="11"/>
  <c r="B57" i="11"/>
  <c r="C57" i="11" s="1"/>
  <c r="A58" i="11"/>
  <c r="B58" i="11"/>
  <c r="C58" i="11"/>
  <c r="A59" i="11"/>
  <c r="B59" i="11"/>
  <c r="C59" i="11"/>
  <c r="A60" i="11"/>
  <c r="B60" i="11"/>
  <c r="C60" i="11" s="1"/>
  <c r="A61" i="11"/>
  <c r="B61" i="11"/>
  <c r="C61" i="11"/>
  <c r="A62" i="11"/>
  <c r="B62" i="11"/>
  <c r="C62" i="11" s="1"/>
  <c r="A63" i="11"/>
  <c r="B63" i="11"/>
  <c r="C63" i="11" s="1"/>
  <c r="A64" i="11"/>
  <c r="B64" i="11"/>
  <c r="C64" i="11" s="1"/>
  <c r="A65" i="11"/>
  <c r="B65" i="11"/>
  <c r="C65" i="11"/>
  <c r="A66" i="11"/>
  <c r="B66" i="11"/>
  <c r="C66" i="11"/>
  <c r="A67" i="11"/>
  <c r="B67" i="11"/>
  <c r="C67" i="11"/>
  <c r="A68" i="11"/>
  <c r="B68" i="11"/>
  <c r="C68" i="11" s="1"/>
  <c r="A69" i="11"/>
  <c r="B69" i="11"/>
  <c r="C69" i="11"/>
  <c r="A70" i="11"/>
  <c r="B70" i="11"/>
  <c r="C70" i="11" s="1"/>
  <c r="A71" i="11"/>
  <c r="B71" i="11"/>
  <c r="C71" i="11" s="1"/>
  <c r="A72" i="11"/>
  <c r="B72" i="11"/>
  <c r="C72" i="11" s="1"/>
  <c r="A73" i="11"/>
  <c r="B73" i="11"/>
  <c r="C73" i="11"/>
  <c r="A74" i="11"/>
  <c r="B74" i="11"/>
  <c r="C74" i="11"/>
  <c r="A75" i="11"/>
  <c r="B75" i="11"/>
  <c r="C75" i="11"/>
  <c r="A76" i="11"/>
  <c r="B76" i="11"/>
  <c r="C76" i="11" s="1"/>
  <c r="A77" i="11"/>
  <c r="B77" i="11"/>
  <c r="C77" i="11"/>
  <c r="A78" i="11"/>
  <c r="B78" i="11"/>
  <c r="C78" i="11" s="1"/>
  <c r="A79" i="11"/>
  <c r="B79" i="11"/>
  <c r="C79" i="11" s="1"/>
  <c r="A80" i="11"/>
  <c r="B80" i="11"/>
  <c r="C80" i="11" s="1"/>
  <c r="A81" i="11"/>
  <c r="B81" i="11"/>
  <c r="C81" i="11"/>
  <c r="A82" i="11"/>
  <c r="B82" i="11"/>
  <c r="C82" i="11"/>
  <c r="A83" i="11"/>
  <c r="B83" i="11"/>
  <c r="C83" i="11"/>
  <c r="A84" i="11"/>
  <c r="B84" i="11"/>
  <c r="C84" i="11" s="1"/>
  <c r="A85" i="11"/>
  <c r="B85" i="11"/>
  <c r="C85" i="11"/>
  <c r="A86" i="11"/>
  <c r="B86" i="11"/>
  <c r="C86" i="11" s="1"/>
  <c r="A87" i="11"/>
  <c r="B87" i="11"/>
  <c r="C87" i="11" s="1"/>
  <c r="A88" i="11"/>
  <c r="B88" i="11"/>
  <c r="C88" i="11" s="1"/>
  <c r="A89" i="11"/>
  <c r="B89" i="11"/>
  <c r="C89" i="11" s="1"/>
  <c r="A90" i="11"/>
  <c r="B90" i="11"/>
  <c r="C90" i="11"/>
  <c r="A91" i="11"/>
  <c r="B91" i="11"/>
  <c r="C91" i="11"/>
  <c r="A92" i="11"/>
  <c r="B92" i="11"/>
  <c r="C92" i="11" s="1"/>
  <c r="A93" i="11"/>
  <c r="B93" i="11"/>
  <c r="C93" i="11"/>
  <c r="A94" i="11"/>
  <c r="B94" i="11"/>
  <c r="C94" i="11" s="1"/>
  <c r="A95" i="11"/>
  <c r="B95" i="11"/>
  <c r="C95" i="11" s="1"/>
  <c r="A96" i="11"/>
  <c r="B96" i="11"/>
  <c r="C96" i="11" s="1"/>
  <c r="A97" i="11"/>
  <c r="B97" i="11"/>
  <c r="C97" i="11"/>
  <c r="A98" i="11"/>
  <c r="B98" i="11"/>
  <c r="C98" i="11"/>
  <c r="A99" i="11"/>
  <c r="B99" i="11"/>
  <c r="C99" i="11"/>
  <c r="A100" i="11"/>
  <c r="B100" i="11"/>
  <c r="C100" i="11" s="1"/>
  <c r="A101" i="11"/>
  <c r="B101" i="11"/>
  <c r="C101" i="11"/>
  <c r="A102" i="11"/>
  <c r="B102" i="11"/>
  <c r="C102" i="11"/>
  <c r="A103" i="11"/>
  <c r="B103" i="11"/>
  <c r="C103" i="11" s="1"/>
  <c r="A104" i="11"/>
  <c r="B104" i="11"/>
  <c r="C104" i="11" s="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 s="1"/>
  <c r="A111" i="11"/>
  <c r="B111" i="11"/>
  <c r="C111" i="11" s="1"/>
  <c r="A112" i="11"/>
  <c r="B112" i="11"/>
  <c r="C112" i="11" s="1"/>
  <c r="A113" i="11"/>
  <c r="B113" i="11"/>
  <c r="C113" i="11"/>
  <c r="A114" i="11"/>
  <c r="B114" i="11"/>
  <c r="C114" i="11"/>
  <c r="A115" i="11"/>
  <c r="B115" i="11"/>
  <c r="C115" i="11"/>
  <c r="A116" i="11"/>
  <c r="B116" i="11"/>
  <c r="C116" i="11" s="1"/>
  <c r="A117" i="11"/>
  <c r="B117" i="11"/>
  <c r="C117" i="11"/>
  <c r="A118" i="11"/>
  <c r="B118" i="11"/>
  <c r="C118" i="11" s="1"/>
  <c r="A119" i="11"/>
  <c r="B119" i="11"/>
  <c r="C119" i="11" s="1"/>
  <c r="A120" i="11"/>
  <c r="B120" i="11"/>
  <c r="C120" i="11" s="1"/>
  <c r="A121" i="11"/>
  <c r="B121" i="11"/>
  <c r="C121" i="11" s="1"/>
  <c r="A122" i="11"/>
  <c r="B122" i="11"/>
  <c r="C122" i="11"/>
  <c r="A123" i="11"/>
  <c r="B123" i="11"/>
  <c r="C123" i="11"/>
  <c r="A124" i="11"/>
  <c r="B124" i="11"/>
  <c r="C124" i="11" s="1"/>
  <c r="A125" i="11"/>
  <c r="B125" i="11"/>
  <c r="C125" i="11"/>
  <c r="A126" i="11"/>
  <c r="B126" i="11"/>
  <c r="C126" i="11" s="1"/>
  <c r="A127" i="11"/>
  <c r="B127" i="11"/>
  <c r="C127" i="11" s="1"/>
  <c r="A128" i="11"/>
  <c r="B128" i="11"/>
  <c r="C128" i="11" s="1"/>
  <c r="A129" i="11"/>
  <c r="B129" i="11"/>
  <c r="C129" i="11" s="1"/>
  <c r="A130" i="11"/>
  <c r="B130" i="11"/>
  <c r="C130" i="11"/>
  <c r="A131" i="11"/>
  <c r="B131" i="11"/>
  <c r="C131" i="11"/>
  <c r="A132" i="11"/>
  <c r="B132" i="11"/>
  <c r="C132" i="11" s="1"/>
  <c r="A133" i="11"/>
  <c r="B133" i="11"/>
  <c r="C133" i="11"/>
  <c r="A134" i="11"/>
  <c r="B134" i="11"/>
  <c r="C134" i="11"/>
  <c r="A135" i="11"/>
  <c r="B135" i="11"/>
  <c r="C135" i="11" s="1"/>
  <c r="A136" i="11"/>
  <c r="B136" i="11"/>
  <c r="C136" i="11" s="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 s="1"/>
  <c r="A143" i="11"/>
  <c r="B143" i="11"/>
  <c r="C143" i="11" s="1"/>
  <c r="A144" i="11"/>
  <c r="B144" i="11"/>
  <c r="C144" i="11" s="1"/>
  <c r="A145" i="11"/>
  <c r="B145" i="11"/>
  <c r="C145" i="11"/>
  <c r="A146" i="11"/>
  <c r="B146" i="11"/>
  <c r="C146" i="11"/>
  <c r="A147" i="11"/>
  <c r="B147" i="11"/>
  <c r="C147" i="11"/>
  <c r="A148" i="11"/>
  <c r="B148" i="11"/>
  <c r="C148" i="11" s="1"/>
  <c r="A149" i="11"/>
  <c r="B149" i="11"/>
  <c r="C149" i="11"/>
  <c r="A150" i="11"/>
  <c r="B150" i="11"/>
  <c r="C150" i="11" s="1"/>
  <c r="A151" i="11"/>
  <c r="B151" i="11"/>
  <c r="C151" i="11" s="1"/>
  <c r="A152" i="11"/>
  <c r="B152" i="11"/>
  <c r="C152" i="11" s="1"/>
  <c r="A153" i="11"/>
  <c r="B153" i="11"/>
  <c r="C153" i="11" s="1"/>
  <c r="A154" i="11"/>
  <c r="B154" i="11"/>
  <c r="C154" i="11"/>
  <c r="A155" i="11"/>
  <c r="B155" i="11"/>
  <c r="C155" i="11"/>
  <c r="A156" i="11"/>
  <c r="B156" i="11"/>
  <c r="C156" i="11" s="1"/>
  <c r="A157" i="11"/>
  <c r="B157" i="11"/>
  <c r="C157" i="11"/>
  <c r="A158" i="11"/>
  <c r="B158" i="11"/>
  <c r="C158" i="11" s="1"/>
  <c r="A159" i="11"/>
  <c r="B159" i="11"/>
  <c r="C159" i="11" s="1"/>
  <c r="A160" i="11"/>
  <c r="B160" i="11"/>
  <c r="C160" i="11" s="1"/>
  <c r="A161" i="11"/>
  <c r="B161" i="11"/>
  <c r="C161" i="11"/>
  <c r="A162" i="11"/>
  <c r="B162" i="11"/>
  <c r="C162" i="11"/>
  <c r="A163" i="11"/>
  <c r="B163" i="11"/>
  <c r="C163" i="11"/>
  <c r="A164" i="11"/>
  <c r="B164" i="11"/>
  <c r="C164" i="11" s="1"/>
  <c r="A165" i="11"/>
  <c r="B165" i="11"/>
  <c r="C165" i="11"/>
  <c r="A166" i="11"/>
  <c r="B166" i="11"/>
  <c r="C166" i="11"/>
  <c r="A167" i="11"/>
  <c r="B167" i="11"/>
  <c r="C167" i="11" s="1"/>
  <c r="A168" i="11"/>
  <c r="B168" i="11"/>
  <c r="C168" i="11" s="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 s="1"/>
  <c r="A175" i="11"/>
  <c r="B175" i="11"/>
  <c r="C175" i="11" s="1"/>
  <c r="A176" i="11"/>
  <c r="B176" i="11"/>
  <c r="C176" i="11" s="1"/>
  <c r="A177" i="11"/>
  <c r="B177" i="11"/>
  <c r="C177" i="11"/>
  <c r="A178" i="11"/>
  <c r="B178" i="11"/>
  <c r="C178" i="11"/>
  <c r="A179" i="11"/>
  <c r="B179" i="11"/>
  <c r="C179" i="11"/>
  <c r="A180" i="11"/>
  <c r="B180" i="11"/>
  <c r="C180" i="11" s="1"/>
  <c r="A181" i="11"/>
  <c r="B181" i="11"/>
  <c r="C181" i="11"/>
  <c r="A182" i="11"/>
  <c r="B182" i="11"/>
  <c r="C182" i="11" s="1"/>
  <c r="A183" i="11"/>
  <c r="B183" i="11"/>
  <c r="C183" i="11" s="1"/>
  <c r="A184" i="11"/>
  <c r="B184" i="11"/>
  <c r="C184" i="11" s="1"/>
  <c r="A185" i="11"/>
  <c r="B185" i="11"/>
  <c r="C185" i="11" s="1"/>
  <c r="A186" i="11"/>
  <c r="B186" i="11"/>
  <c r="C186" i="11"/>
  <c r="A187" i="11"/>
  <c r="B187" i="11"/>
  <c r="C187" i="11"/>
  <c r="A188" i="11"/>
  <c r="B188" i="11"/>
  <c r="C188" i="11" s="1"/>
  <c r="A189" i="11"/>
  <c r="B189" i="11"/>
  <c r="C189" i="11"/>
  <c r="A190" i="11"/>
  <c r="B190" i="11"/>
  <c r="C190" i="11" s="1"/>
  <c r="A191" i="11"/>
  <c r="B191" i="11"/>
  <c r="C191" i="11" s="1"/>
  <c r="A192" i="11"/>
  <c r="B192" i="11"/>
  <c r="C192" i="11" s="1"/>
  <c r="A193" i="11"/>
  <c r="B193" i="11"/>
  <c r="C193" i="11"/>
  <c r="A194" i="11"/>
  <c r="B194" i="11"/>
  <c r="C194" i="11"/>
  <c r="A195" i="11"/>
  <c r="B195" i="11"/>
  <c r="C195" i="11"/>
  <c r="A196" i="11"/>
  <c r="B196" i="11"/>
  <c r="C196" i="11" s="1"/>
  <c r="A197" i="11"/>
  <c r="B197" i="11"/>
  <c r="C197" i="11"/>
  <c r="A198" i="11"/>
  <c r="B198" i="11"/>
  <c r="C198" i="11" s="1"/>
  <c r="A199" i="11"/>
  <c r="B199" i="11"/>
  <c r="C199" i="11" s="1"/>
  <c r="A200" i="11"/>
  <c r="B200" i="11"/>
  <c r="C200" i="11" s="1"/>
  <c r="A201" i="11"/>
  <c r="B201" i="11"/>
  <c r="C201" i="11"/>
  <c r="A202" i="11"/>
  <c r="B202" i="11"/>
  <c r="C202" i="11"/>
  <c r="A203" i="11"/>
  <c r="B203" i="11"/>
  <c r="C203" i="11"/>
  <c r="A204" i="11"/>
  <c r="B204" i="11"/>
  <c r="C204" i="11" s="1"/>
  <c r="A205" i="11"/>
  <c r="B205" i="11"/>
  <c r="C205" i="11"/>
  <c r="A206" i="11"/>
  <c r="B206" i="11"/>
  <c r="C206" i="11" s="1"/>
  <c r="A207" i="11"/>
  <c r="B207" i="11"/>
  <c r="C207" i="11" s="1"/>
  <c r="A208" i="11"/>
  <c r="B208" i="11"/>
  <c r="C208" i="11" s="1"/>
  <c r="A209" i="11"/>
  <c r="B209" i="11"/>
  <c r="C209" i="11"/>
  <c r="A210" i="11"/>
  <c r="B210" i="11"/>
  <c r="C210" i="11"/>
  <c r="A211" i="11"/>
  <c r="B211" i="11"/>
  <c r="C211" i="11"/>
  <c r="A212" i="11"/>
  <c r="B212" i="11"/>
  <c r="C212" i="11" s="1"/>
  <c r="A213" i="11"/>
  <c r="B213" i="11"/>
  <c r="C213" i="11"/>
  <c r="A214" i="11"/>
  <c r="B214" i="11"/>
  <c r="C214" i="11" s="1"/>
  <c r="A215" i="11"/>
  <c r="B215" i="11"/>
  <c r="C215" i="11" s="1"/>
  <c r="A216" i="11"/>
  <c r="B216" i="11"/>
  <c r="C216" i="11" s="1"/>
  <c r="A217" i="11"/>
  <c r="B217" i="11"/>
  <c r="C217" i="11" s="1"/>
  <c r="A218" i="11"/>
  <c r="B218" i="11"/>
  <c r="C218" i="11"/>
  <c r="A219" i="11"/>
  <c r="B219" i="11"/>
  <c r="C219" i="11"/>
  <c r="A220" i="11"/>
  <c r="B220" i="11"/>
  <c r="C220" i="11" s="1"/>
  <c r="A221" i="11"/>
  <c r="B221" i="11"/>
  <c r="C221" i="11"/>
  <c r="A222" i="11"/>
  <c r="B222" i="11"/>
  <c r="C222" i="11" s="1"/>
  <c r="A223" i="11"/>
  <c r="B223" i="11"/>
  <c r="C223" i="11" s="1"/>
  <c r="A224" i="11"/>
  <c r="B224" i="11"/>
  <c r="C224" i="11" s="1"/>
  <c r="A225" i="11"/>
  <c r="B225" i="11"/>
  <c r="C225" i="11" s="1"/>
  <c r="A226" i="11"/>
  <c r="B226" i="11"/>
  <c r="C226" i="11"/>
  <c r="A227" i="11"/>
  <c r="B227" i="11"/>
  <c r="C227" i="11"/>
  <c r="A228" i="11"/>
  <c r="B228" i="11"/>
  <c r="C228" i="11" s="1"/>
  <c r="A229" i="11"/>
  <c r="B229" i="11"/>
  <c r="C229" i="11"/>
  <c r="A230" i="11"/>
  <c r="B230" i="11"/>
  <c r="C230" i="11"/>
  <c r="A231" i="11"/>
  <c r="B231" i="11"/>
  <c r="C231" i="11" s="1"/>
  <c r="A232" i="11"/>
  <c r="B232" i="11"/>
  <c r="C232" i="11" s="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 s="1"/>
  <c r="A239" i="11"/>
  <c r="B239" i="11"/>
  <c r="C239" i="11" s="1"/>
  <c r="A240" i="11"/>
  <c r="B240" i="11"/>
  <c r="C240" i="11" s="1"/>
  <c r="A241" i="11"/>
  <c r="B241" i="11"/>
  <c r="C241" i="11"/>
  <c r="A242" i="11"/>
  <c r="B242" i="11"/>
  <c r="C242" i="11"/>
  <c r="A243" i="11"/>
  <c r="B243" i="11"/>
  <c r="C243" i="11"/>
  <c r="A244" i="11"/>
  <c r="B244" i="11"/>
  <c r="C244" i="11" s="1"/>
  <c r="A245" i="11"/>
  <c r="B245" i="11"/>
  <c r="C245" i="11"/>
  <c r="A246" i="11"/>
  <c r="B246" i="11"/>
  <c r="C246" i="11" s="1"/>
  <c r="A247" i="11"/>
  <c r="B247" i="11"/>
  <c r="C247" i="11" s="1"/>
  <c r="A248" i="11"/>
  <c r="B248" i="11"/>
  <c r="C248" i="11" s="1"/>
  <c r="A249" i="11"/>
  <c r="B249" i="11"/>
  <c r="C249" i="11" s="1"/>
  <c r="A250" i="11"/>
  <c r="B250" i="11"/>
  <c r="C250" i="11"/>
  <c r="A251" i="11"/>
  <c r="B251" i="11"/>
  <c r="C251" i="11"/>
  <c r="A252" i="11"/>
  <c r="B252" i="11"/>
  <c r="C252" i="11" s="1"/>
  <c r="A253" i="11"/>
  <c r="B253" i="11"/>
  <c r="C253" i="11"/>
  <c r="A254" i="11"/>
  <c r="B254" i="11"/>
  <c r="C254" i="11" s="1"/>
  <c r="A255" i="11"/>
  <c r="B255" i="11"/>
  <c r="C255" i="11" s="1"/>
  <c r="A256" i="11"/>
  <c r="B256" i="11"/>
  <c r="C256" i="11" s="1"/>
  <c r="A257" i="11"/>
  <c r="B257" i="11"/>
  <c r="C257" i="11" s="1"/>
  <c r="A258" i="11"/>
  <c r="B258" i="11"/>
  <c r="C258" i="11"/>
  <c r="A259" i="11"/>
  <c r="B259" i="11"/>
  <c r="C259" i="11"/>
  <c r="A260" i="11"/>
  <c r="B260" i="11"/>
  <c r="C260" i="11" s="1"/>
  <c r="A261" i="11"/>
  <c r="B261" i="11"/>
  <c r="C261" i="11"/>
  <c r="A262" i="11"/>
  <c r="B262" i="11"/>
  <c r="C262" i="11"/>
  <c r="A263" i="11"/>
  <c r="B263" i="11"/>
  <c r="C263" i="11" s="1"/>
  <c r="A264" i="11"/>
  <c r="B264" i="11"/>
  <c r="C264" i="11" s="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 s="1"/>
  <c r="A271" i="11"/>
  <c r="B271" i="11"/>
  <c r="C271" i="11" s="1"/>
  <c r="A272" i="11"/>
  <c r="B272" i="11"/>
  <c r="C272" i="11" s="1"/>
  <c r="A273" i="11"/>
  <c r="B273" i="11"/>
  <c r="C273" i="11"/>
  <c r="A274" i="11"/>
  <c r="B274" i="11"/>
  <c r="C274" i="11"/>
  <c r="A275" i="11"/>
  <c r="B275" i="11"/>
  <c r="C275" i="11"/>
  <c r="A276" i="11"/>
  <c r="B276" i="11"/>
  <c r="C276" i="11" s="1"/>
  <c r="A277" i="11"/>
  <c r="B277" i="11"/>
  <c r="C277" i="11"/>
  <c r="A278" i="11"/>
  <c r="B278" i="11"/>
  <c r="C278" i="11" s="1"/>
  <c r="A279" i="11"/>
  <c r="B279" i="11"/>
  <c r="C279" i="11" s="1"/>
  <c r="A280" i="11"/>
  <c r="B280" i="11"/>
  <c r="C280" i="11" s="1"/>
  <c r="A281" i="11"/>
  <c r="B281" i="11"/>
  <c r="C281" i="11" s="1"/>
  <c r="A282" i="11"/>
  <c r="B282" i="11"/>
  <c r="C282" i="11"/>
  <c r="A283" i="11"/>
  <c r="B283" i="11"/>
  <c r="C283" i="11"/>
  <c r="A284" i="11"/>
  <c r="B284" i="11"/>
  <c r="C284" i="11" s="1"/>
  <c r="A285" i="11"/>
  <c r="B285" i="11"/>
  <c r="C285" i="11"/>
  <c r="A286" i="11"/>
  <c r="B286" i="11"/>
  <c r="C286" i="11" s="1"/>
  <c r="A287" i="11"/>
  <c r="B287" i="11"/>
  <c r="C287" i="11" s="1"/>
  <c r="A288" i="11"/>
  <c r="B288" i="11"/>
  <c r="C288" i="11" s="1"/>
  <c r="A289" i="11"/>
  <c r="B289" i="11"/>
  <c r="C289" i="11"/>
  <c r="A290" i="11"/>
  <c r="B290" i="11"/>
  <c r="C290" i="11"/>
  <c r="A291" i="11"/>
  <c r="B291" i="11"/>
  <c r="C291" i="11"/>
  <c r="A292" i="11"/>
  <c r="B292" i="11"/>
  <c r="C292" i="11" s="1"/>
  <c r="A293" i="11"/>
  <c r="B293" i="11"/>
  <c r="C293" i="11"/>
  <c r="A294" i="11"/>
  <c r="B294" i="11"/>
  <c r="C294" i="11"/>
  <c r="A295" i="11"/>
  <c r="B295" i="11"/>
  <c r="C295" i="11" s="1"/>
  <c r="A296" i="11"/>
  <c r="B296" i="11"/>
  <c r="C296" i="11" s="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 s="1"/>
  <c r="A303" i="11"/>
  <c r="B303" i="11"/>
  <c r="C303" i="11" s="1"/>
  <c r="A304" i="11"/>
  <c r="B304" i="11"/>
  <c r="C304" i="11" s="1"/>
  <c r="A305" i="11"/>
  <c r="B305" i="11"/>
  <c r="C305" i="11"/>
  <c r="A306" i="11"/>
  <c r="B306" i="11"/>
  <c r="C306" i="11"/>
  <c r="A307" i="11"/>
  <c r="B307" i="11"/>
  <c r="C307" i="11"/>
  <c r="A308" i="11"/>
  <c r="B308" i="11"/>
  <c r="C308" i="11" s="1"/>
  <c r="A309" i="11"/>
  <c r="B309" i="11"/>
  <c r="C309" i="11"/>
  <c r="A310" i="11"/>
  <c r="B310" i="11"/>
  <c r="C310" i="11" s="1"/>
  <c r="A311" i="11"/>
  <c r="B311" i="11"/>
  <c r="C311" i="11" s="1"/>
  <c r="A312" i="11"/>
  <c r="B312" i="11"/>
  <c r="C312" i="11" s="1"/>
  <c r="A313" i="11"/>
  <c r="B313" i="11"/>
  <c r="C313" i="11" s="1"/>
  <c r="A314" i="11"/>
  <c r="B314" i="11"/>
  <c r="C314" i="11"/>
  <c r="A315" i="11"/>
  <c r="B315" i="11"/>
  <c r="C315" i="11"/>
  <c r="A316" i="11"/>
  <c r="B316" i="11"/>
  <c r="C316" i="11" s="1"/>
  <c r="A317" i="11"/>
  <c r="B317" i="11"/>
  <c r="C317" i="11"/>
  <c r="A318" i="11"/>
  <c r="B318" i="11"/>
  <c r="C318" i="11" s="1"/>
  <c r="A319" i="11"/>
  <c r="B319" i="11"/>
  <c r="C319" i="11" s="1"/>
  <c r="A320" i="11"/>
  <c r="B320" i="11"/>
  <c r="C320" i="11" s="1"/>
  <c r="A321" i="11"/>
  <c r="B321" i="11"/>
  <c r="C321" i="11"/>
  <c r="A322" i="11"/>
  <c r="B322" i="11"/>
  <c r="C322" i="11"/>
  <c r="A323" i="11"/>
  <c r="B323" i="11"/>
  <c r="C323" i="11"/>
  <c r="A324" i="11"/>
  <c r="B324" i="11"/>
  <c r="C324" i="11" s="1"/>
  <c r="A325" i="11"/>
  <c r="B325" i="11"/>
  <c r="C325" i="11"/>
  <c r="A326" i="11"/>
  <c r="B326" i="11"/>
  <c r="C326" i="11" s="1"/>
  <c r="A327" i="11"/>
  <c r="B327" i="11"/>
  <c r="C327" i="11" s="1"/>
  <c r="A328" i="11"/>
  <c r="B328" i="11"/>
  <c r="C328" i="11" s="1"/>
  <c r="A329" i="11"/>
  <c r="B329" i="11"/>
  <c r="C329" i="11"/>
  <c r="A330" i="11"/>
  <c r="B330" i="11"/>
  <c r="C330" i="11"/>
  <c r="A331" i="11"/>
  <c r="B331" i="11"/>
  <c r="C331" i="11"/>
  <c r="A332" i="11"/>
  <c r="B332" i="11"/>
  <c r="C332" i="11" s="1"/>
  <c r="A333" i="11"/>
  <c r="B333" i="11"/>
  <c r="C333" i="11"/>
  <c r="A334" i="11"/>
  <c r="B334" i="11"/>
  <c r="C334" i="11" s="1"/>
  <c r="A335" i="11"/>
  <c r="B335" i="11"/>
  <c r="C335" i="11" s="1"/>
  <c r="A336" i="11"/>
  <c r="B336" i="11"/>
  <c r="C336" i="11" s="1"/>
  <c r="A337" i="11"/>
  <c r="B337" i="11"/>
  <c r="C337" i="11"/>
  <c r="A338" i="11"/>
  <c r="B338" i="11"/>
  <c r="C338" i="11"/>
  <c r="A339" i="11"/>
  <c r="B339" i="11"/>
  <c r="C339" i="11"/>
  <c r="A340" i="11"/>
  <c r="B340" i="11"/>
  <c r="C340" i="11" s="1"/>
  <c r="A341" i="11"/>
  <c r="B341" i="11"/>
  <c r="C341" i="11"/>
  <c r="A342" i="11"/>
  <c r="B342" i="11"/>
  <c r="C342" i="11" s="1"/>
  <c r="A343" i="11"/>
  <c r="B343" i="11"/>
  <c r="C343" i="11" s="1"/>
  <c r="A344" i="11"/>
  <c r="B344" i="11"/>
  <c r="C344" i="11" s="1"/>
  <c r="A345" i="11"/>
  <c r="B345" i="11"/>
  <c r="C345" i="11" s="1"/>
  <c r="A346" i="11"/>
  <c r="B346" i="11"/>
  <c r="C346" i="11"/>
  <c r="A347" i="11"/>
  <c r="B347" i="11"/>
  <c r="C347" i="11"/>
  <c r="A348" i="11"/>
  <c r="B348" i="11"/>
  <c r="C348" i="11" s="1"/>
  <c r="A349" i="11"/>
  <c r="B349" i="11"/>
  <c r="C349" i="11"/>
  <c r="A350" i="11"/>
  <c r="B350" i="11"/>
  <c r="C350" i="11" s="1"/>
  <c r="A351" i="11"/>
  <c r="B351" i="11"/>
  <c r="C351" i="11" s="1"/>
  <c r="A352" i="11"/>
  <c r="B352" i="11"/>
  <c r="C352" i="11" s="1"/>
  <c r="A353" i="11"/>
  <c r="B353" i="11"/>
  <c r="C353" i="11"/>
  <c r="A354" i="11"/>
  <c r="B354" i="11"/>
  <c r="C354" i="11"/>
  <c r="A355" i="11"/>
  <c r="B355" i="11"/>
  <c r="C355" i="11"/>
  <c r="A356" i="11"/>
  <c r="B356" i="11"/>
  <c r="C356" i="11" s="1"/>
  <c r="A357" i="11"/>
  <c r="B357" i="11"/>
  <c r="C357" i="11"/>
  <c r="A358" i="11"/>
  <c r="B358" i="11"/>
  <c r="C358" i="11"/>
  <c r="A359" i="11"/>
  <c r="B359" i="11"/>
  <c r="C359" i="11" s="1"/>
  <c r="A360" i="11"/>
  <c r="B360" i="11"/>
  <c r="C360" i="11" s="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 s="1"/>
  <c r="A367" i="11"/>
  <c r="B367" i="11"/>
  <c r="C367" i="11" s="1"/>
  <c r="A368" i="11"/>
  <c r="B368" i="11"/>
  <c r="C368" i="11" s="1"/>
  <c r="A369" i="11"/>
  <c r="B369" i="11"/>
  <c r="C369" i="11"/>
  <c r="A370" i="11"/>
  <c r="B370" i="11"/>
  <c r="C370" i="11"/>
  <c r="A371" i="11"/>
  <c r="B371" i="11"/>
  <c r="C371" i="11"/>
  <c r="A372" i="11"/>
  <c r="B372" i="11"/>
  <c r="C372" i="11" s="1"/>
  <c r="A373" i="11"/>
  <c r="B373" i="11"/>
  <c r="C373" i="11"/>
  <c r="A374" i="11"/>
  <c r="B374" i="11"/>
  <c r="C374" i="11" s="1"/>
  <c r="A375" i="11"/>
  <c r="B375" i="11"/>
  <c r="C375" i="11" s="1"/>
  <c r="A376" i="11"/>
  <c r="B376" i="11"/>
  <c r="C376" i="11" s="1"/>
  <c r="A377" i="11"/>
  <c r="B377" i="11"/>
  <c r="C377" i="11" s="1"/>
  <c r="A378" i="11"/>
  <c r="B378" i="11"/>
  <c r="C378" i="11"/>
  <c r="A379" i="11"/>
  <c r="B379" i="11"/>
  <c r="C379" i="11"/>
  <c r="A380" i="11"/>
  <c r="B380" i="11"/>
  <c r="C380" i="11" s="1"/>
  <c r="A381" i="11"/>
  <c r="B381" i="11"/>
  <c r="C381" i="11"/>
  <c r="A382" i="11"/>
  <c r="B382" i="11"/>
  <c r="C382" i="11" s="1"/>
  <c r="A383" i="11"/>
  <c r="B383" i="11"/>
  <c r="C383" i="11" s="1"/>
  <c r="A384" i="11"/>
  <c r="B384" i="11"/>
  <c r="C384" i="11" s="1"/>
  <c r="A385" i="11"/>
  <c r="B385" i="11"/>
  <c r="C385" i="11" s="1"/>
  <c r="A386" i="11"/>
  <c r="B386" i="11"/>
  <c r="C386" i="11"/>
  <c r="A387" i="11"/>
  <c r="B387" i="11"/>
  <c r="C387" i="11"/>
  <c r="A388" i="11"/>
  <c r="B388" i="11"/>
  <c r="C388" i="11" s="1"/>
  <c r="A389" i="11"/>
  <c r="B389" i="11"/>
  <c r="C389" i="11"/>
  <c r="A390" i="11"/>
  <c r="B390" i="11"/>
  <c r="C390" i="11"/>
  <c r="A391" i="11"/>
  <c r="B391" i="11"/>
  <c r="C391" i="11" s="1"/>
  <c r="A392" i="11"/>
  <c r="B392" i="11"/>
  <c r="C392" i="11" s="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 s="1"/>
  <c r="A399" i="11"/>
  <c r="B399" i="11"/>
  <c r="C399" i="11" s="1"/>
  <c r="A400" i="11"/>
  <c r="B400" i="11"/>
  <c r="C400" i="11" s="1"/>
  <c r="A401" i="11"/>
  <c r="B401" i="11"/>
  <c r="C401" i="11"/>
  <c r="A402" i="11"/>
  <c r="B402" i="11"/>
  <c r="C402" i="11"/>
  <c r="A403" i="11"/>
  <c r="B403" i="11"/>
  <c r="C403" i="11"/>
  <c r="A404" i="11"/>
  <c r="B404" i="11"/>
  <c r="C404" i="11" s="1"/>
  <c r="A405" i="11"/>
  <c r="B405" i="11"/>
  <c r="C405" i="11"/>
  <c r="A406" i="11"/>
  <c r="B406" i="11"/>
  <c r="C406" i="11" s="1"/>
  <c r="A407" i="11"/>
  <c r="B407" i="11"/>
  <c r="C407" i="11" s="1"/>
  <c r="A408" i="11"/>
  <c r="B408" i="11"/>
  <c r="C408" i="11" s="1"/>
  <c r="A409" i="11"/>
  <c r="B409" i="11"/>
  <c r="C409" i="11" s="1"/>
  <c r="A410" i="11"/>
  <c r="B410" i="11"/>
  <c r="C410" i="11"/>
  <c r="A411" i="11"/>
  <c r="B411" i="11"/>
  <c r="C411" i="11"/>
  <c r="A412" i="11"/>
  <c r="B412" i="11"/>
  <c r="C412" i="11" s="1"/>
  <c r="A413" i="11"/>
  <c r="B413" i="11"/>
  <c r="C413" i="11"/>
  <c r="A414" i="11"/>
  <c r="B414" i="11"/>
  <c r="C414" i="11" s="1"/>
  <c r="A415" i="11"/>
  <c r="B415" i="11"/>
  <c r="C415" i="11" s="1"/>
  <c r="A416" i="11"/>
  <c r="B416" i="11"/>
  <c r="C416" i="11" s="1"/>
  <c r="A417" i="11"/>
  <c r="B417" i="11"/>
  <c r="C417" i="11"/>
  <c r="A418" i="11"/>
  <c r="B418" i="11"/>
  <c r="C418" i="11"/>
  <c r="A419" i="11"/>
  <c r="B419" i="11"/>
  <c r="C419" i="11"/>
  <c r="A420" i="11"/>
  <c r="B420" i="11"/>
  <c r="C420" i="11" s="1"/>
  <c r="A421" i="11"/>
  <c r="B421" i="11"/>
  <c r="C421" i="11"/>
  <c r="A422" i="11"/>
  <c r="B422" i="11"/>
  <c r="C422" i="11"/>
  <c r="A423" i="11"/>
  <c r="B423" i="11"/>
  <c r="C423" i="11" s="1"/>
  <c r="A424" i="11"/>
  <c r="B424" i="11"/>
  <c r="C424" i="11" s="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 s="1"/>
  <c r="A431" i="11"/>
  <c r="B431" i="11"/>
  <c r="C431" i="11" s="1"/>
  <c r="A432" i="11"/>
  <c r="B432" i="11"/>
  <c r="C432" i="11" s="1"/>
  <c r="A433" i="11"/>
  <c r="B433" i="11"/>
  <c r="C433" i="11"/>
  <c r="A434" i="11"/>
  <c r="B434" i="11"/>
  <c r="C434" i="11"/>
  <c r="A435" i="11"/>
  <c r="B435" i="11"/>
  <c r="C435" i="11"/>
  <c r="A436" i="11"/>
  <c r="B436" i="11"/>
  <c r="C436" i="11" s="1"/>
  <c r="A437" i="11"/>
  <c r="B437" i="11"/>
  <c r="C437" i="11"/>
  <c r="A438" i="11"/>
  <c r="B438" i="11"/>
  <c r="C438" i="11" s="1"/>
  <c r="A439" i="11"/>
  <c r="B439" i="11"/>
  <c r="C439" i="11" s="1"/>
  <c r="A440" i="11"/>
  <c r="B440" i="11"/>
  <c r="C440" i="11" s="1"/>
  <c r="A441" i="11"/>
  <c r="B441" i="11"/>
  <c r="C441" i="11" s="1"/>
  <c r="A442" i="11"/>
  <c r="B442" i="11"/>
  <c r="C442" i="11"/>
  <c r="A443" i="11"/>
  <c r="B443" i="11"/>
  <c r="C443" i="11"/>
  <c r="A444" i="11"/>
  <c r="B444" i="11"/>
  <c r="C444" i="11" s="1"/>
  <c r="A445" i="11"/>
  <c r="B445" i="11"/>
  <c r="C445" i="11"/>
  <c r="A446" i="11"/>
  <c r="B446" i="11"/>
  <c r="C446" i="11" s="1"/>
  <c r="A447" i="11"/>
  <c r="B447" i="11"/>
  <c r="C447" i="11" s="1"/>
  <c r="A448" i="11"/>
  <c r="B448" i="11"/>
  <c r="C448" i="11" s="1"/>
  <c r="A449" i="11"/>
  <c r="B449" i="11"/>
  <c r="C449" i="11"/>
  <c r="A450" i="11"/>
  <c r="B450" i="11"/>
  <c r="C450" i="11"/>
  <c r="A451" i="11"/>
  <c r="B451" i="11"/>
  <c r="C451" i="11"/>
  <c r="A452" i="11"/>
  <c r="B452" i="11"/>
  <c r="C452" i="11" s="1"/>
  <c r="A453" i="11"/>
  <c r="B453" i="11"/>
  <c r="C453" i="11"/>
  <c r="A454" i="11"/>
  <c r="B454" i="11"/>
  <c r="C454" i="11" s="1"/>
  <c r="A455" i="11"/>
  <c r="B455" i="11"/>
  <c r="C455" i="11" s="1"/>
  <c r="A456" i="11"/>
  <c r="B456" i="11"/>
  <c r="C456" i="11" s="1"/>
  <c r="A457" i="11"/>
  <c r="B457" i="11"/>
  <c r="C457" i="11"/>
  <c r="A458" i="11"/>
  <c r="B458" i="11"/>
  <c r="C458" i="11"/>
  <c r="A459" i="11"/>
  <c r="B459" i="11"/>
  <c r="C459" i="11"/>
  <c r="A460" i="11"/>
  <c r="B460" i="11"/>
  <c r="C460" i="11" s="1"/>
  <c r="A461" i="11"/>
  <c r="B461" i="11"/>
  <c r="C461" i="11"/>
  <c r="A462" i="11"/>
  <c r="B462" i="11"/>
  <c r="C462" i="11" s="1"/>
  <c r="A463" i="11"/>
  <c r="B463" i="11"/>
  <c r="C463" i="11" s="1"/>
  <c r="A464" i="11"/>
  <c r="B464" i="11"/>
  <c r="C464" i="11" s="1"/>
  <c r="A465" i="11"/>
  <c r="B465" i="11"/>
  <c r="C465" i="11"/>
  <c r="A466" i="11"/>
  <c r="B466" i="11"/>
  <c r="C466" i="11"/>
  <c r="A467" i="11"/>
  <c r="B467" i="11"/>
  <c r="C467" i="11"/>
  <c r="A468" i="11"/>
  <c r="B468" i="11"/>
  <c r="C468" i="11" s="1"/>
  <c r="A469" i="11"/>
  <c r="B469" i="11"/>
  <c r="C469" i="11"/>
  <c r="A470" i="11"/>
  <c r="B470" i="11"/>
  <c r="C470" i="11" s="1"/>
  <c r="A471" i="11"/>
  <c r="B471" i="11"/>
  <c r="C471" i="11" s="1"/>
  <c r="A472" i="11"/>
  <c r="B472" i="11"/>
  <c r="C472" i="11" s="1"/>
  <c r="A473" i="11"/>
  <c r="B473" i="11"/>
  <c r="C473" i="11" s="1"/>
  <c r="A474" i="11"/>
  <c r="B474" i="11"/>
  <c r="C474" i="11"/>
  <c r="A475" i="11"/>
  <c r="B475" i="11"/>
  <c r="C475" i="11"/>
  <c r="A476" i="11"/>
  <c r="B476" i="11"/>
  <c r="C476" i="11" s="1"/>
  <c r="A477" i="11"/>
  <c r="B477" i="11"/>
  <c r="C477" i="11"/>
  <c r="A478" i="11"/>
  <c r="B478" i="11"/>
  <c r="C478" i="11" s="1"/>
  <c r="A479" i="11"/>
  <c r="B479" i="11"/>
  <c r="C479" i="11" s="1"/>
  <c r="A480" i="11"/>
  <c r="B480" i="11"/>
  <c r="C480" i="11" s="1"/>
  <c r="A481" i="11"/>
  <c r="B481" i="11"/>
  <c r="C481" i="11" s="1"/>
  <c r="A482" i="11"/>
  <c r="B482" i="11"/>
  <c r="C482" i="11"/>
  <c r="A483" i="11"/>
  <c r="B483" i="11"/>
  <c r="C483" i="11"/>
  <c r="A484" i="11"/>
  <c r="B484" i="11"/>
  <c r="C484" i="11" s="1"/>
  <c r="A485" i="11"/>
  <c r="B485" i="11"/>
  <c r="C485" i="11"/>
  <c r="A486" i="11"/>
  <c r="B486" i="11"/>
  <c r="C486" i="11"/>
  <c r="A487" i="11"/>
  <c r="B487" i="11"/>
  <c r="C487" i="11" s="1"/>
  <c r="A488" i="11"/>
  <c r="B488" i="11"/>
  <c r="C488" i="11" s="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 s="1"/>
  <c r="A495" i="11"/>
  <c r="B495" i="11"/>
  <c r="C495" i="11" s="1"/>
  <c r="A496" i="11"/>
  <c r="B496" i="11"/>
  <c r="C496" i="11" s="1"/>
  <c r="A497" i="11"/>
  <c r="B497" i="11"/>
  <c r="C497" i="11"/>
  <c r="A498" i="11"/>
  <c r="B498" i="11"/>
  <c r="C498" i="11"/>
  <c r="A499" i="11"/>
  <c r="B499" i="11"/>
  <c r="C499" i="11"/>
  <c r="A500" i="11"/>
  <c r="B500" i="11"/>
  <c r="C500" i="11" s="1"/>
  <c r="A501" i="11"/>
  <c r="B501" i="11"/>
  <c r="C501" i="11" s="1"/>
  <c r="A502" i="11"/>
  <c r="B502" i="11"/>
  <c r="C502" i="11" s="1"/>
  <c r="A503" i="11"/>
  <c r="B503" i="11"/>
  <c r="C503" i="11" s="1"/>
  <c r="A504" i="11"/>
  <c r="B504" i="11"/>
  <c r="C504" i="11" s="1"/>
  <c r="A3" i="9"/>
  <c r="B6" i="9"/>
  <c r="B7" i="9"/>
  <c r="B8" i="9"/>
  <c r="C8" i="9"/>
  <c r="A11" i="9"/>
  <c r="B11" i="9"/>
  <c r="C11" i="9"/>
  <c r="C6" i="9" s="1"/>
  <c r="A12" i="9"/>
  <c r="B12" i="9"/>
  <c r="C12" i="9" s="1"/>
  <c r="A13" i="9"/>
  <c r="B13" i="9"/>
  <c r="C13" i="9" s="1"/>
  <c r="C7" i="9" s="1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 s="1"/>
  <c r="A19" i="9"/>
  <c r="B19" i="9"/>
  <c r="C19" i="9"/>
  <c r="A20" i="9"/>
  <c r="B20" i="9"/>
  <c r="C20" i="9" s="1"/>
  <c r="A21" i="9"/>
  <c r="B21" i="9"/>
  <c r="C21" i="9" s="1"/>
  <c r="A22" i="9"/>
  <c r="B22" i="9"/>
  <c r="C22" i="9" s="1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 s="1"/>
  <c r="A29" i="9"/>
  <c r="B29" i="9"/>
  <c r="C29" i="9" s="1"/>
  <c r="A30" i="9"/>
  <c r="B30" i="9"/>
  <c r="C30" i="9" s="1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 s="1"/>
  <c r="A36" i="9"/>
  <c r="B36" i="9"/>
  <c r="C36" i="9" s="1"/>
  <c r="A37" i="9"/>
  <c r="B37" i="9"/>
  <c r="C37" i="9" s="1"/>
  <c r="A38" i="9"/>
  <c r="B38" i="9"/>
  <c r="C38" i="9"/>
  <c r="A39" i="9"/>
  <c r="B39" i="9"/>
  <c r="C39" i="9"/>
  <c r="A40" i="9"/>
  <c r="B40" i="9"/>
  <c r="C40" i="9"/>
  <c r="A41" i="9"/>
  <c r="B41" i="9"/>
  <c r="C41" i="9" s="1"/>
  <c r="A42" i="9"/>
  <c r="B42" i="9"/>
  <c r="C42" i="9" s="1"/>
  <c r="A43" i="9"/>
  <c r="B43" i="9"/>
  <c r="C43" i="9" s="1"/>
  <c r="A44" i="9"/>
  <c r="B44" i="9"/>
  <c r="C44" i="9" s="1"/>
  <c r="A45" i="9"/>
  <c r="B45" i="9"/>
  <c r="C45" i="9" s="1"/>
  <c r="A46" i="9"/>
  <c r="B46" i="9"/>
  <c r="C46" i="9"/>
  <c r="A47" i="9"/>
  <c r="B47" i="9"/>
  <c r="C47" i="9"/>
  <c r="A48" i="9"/>
  <c r="B48" i="9"/>
  <c r="C48" i="9"/>
  <c r="A49" i="9"/>
  <c r="B49" i="9"/>
  <c r="C49" i="9" s="1"/>
  <c r="A50" i="9"/>
  <c r="B50" i="9"/>
  <c r="C50" i="9" s="1"/>
  <c r="A51" i="9"/>
  <c r="B51" i="9"/>
  <c r="C51" i="9"/>
  <c r="A52" i="9"/>
  <c r="B52" i="9"/>
  <c r="C52" i="9" s="1"/>
  <c r="A53" i="9"/>
  <c r="B53" i="9"/>
  <c r="C53" i="9" s="1"/>
  <c r="A54" i="9"/>
  <c r="B54" i="9"/>
  <c r="C54" i="9" s="1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 s="1"/>
  <c r="A61" i="9"/>
  <c r="B61" i="9"/>
  <c r="C61" i="9" s="1"/>
  <c r="A62" i="9"/>
  <c r="B62" i="9"/>
  <c r="C62" i="9" s="1"/>
  <c r="A63" i="9"/>
  <c r="B63" i="9"/>
  <c r="C63" i="9"/>
  <c r="A64" i="9"/>
  <c r="B64" i="9"/>
  <c r="C64" i="9"/>
  <c r="A65" i="9"/>
  <c r="B65" i="9"/>
  <c r="C65" i="9"/>
  <c r="A66" i="9"/>
  <c r="B66" i="9"/>
  <c r="C66" i="9" s="1"/>
  <c r="A67" i="9"/>
  <c r="B67" i="9"/>
  <c r="C67" i="9" s="1"/>
  <c r="A68" i="9"/>
  <c r="B68" i="9"/>
  <c r="C68" i="9" s="1"/>
  <c r="A69" i="9"/>
  <c r="B69" i="9"/>
  <c r="C69" i="9" s="1"/>
  <c r="A70" i="9"/>
  <c r="B70" i="9"/>
  <c r="C70" i="9"/>
  <c r="A71" i="9"/>
  <c r="B71" i="9"/>
  <c r="C71" i="9"/>
  <c r="A72" i="9"/>
  <c r="B72" i="9"/>
  <c r="C72" i="9"/>
  <c r="A73" i="9"/>
  <c r="B73" i="9"/>
  <c r="C73" i="9" s="1"/>
  <c r="A74" i="9"/>
  <c r="B74" i="9"/>
  <c r="C74" i="9" s="1"/>
  <c r="A75" i="9"/>
  <c r="B75" i="9"/>
  <c r="C75" i="9"/>
  <c r="A76" i="9"/>
  <c r="B76" i="9"/>
  <c r="C76" i="9" s="1"/>
  <c r="A77" i="9"/>
  <c r="B77" i="9"/>
  <c r="C77" i="9" s="1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 s="1"/>
  <c r="A83" i="9"/>
  <c r="B83" i="9"/>
  <c r="C83" i="9"/>
  <c r="A84" i="9"/>
  <c r="B84" i="9"/>
  <c r="C84" i="9" s="1"/>
  <c r="A85" i="9"/>
  <c r="B85" i="9"/>
  <c r="C85" i="9" s="1"/>
  <c r="A86" i="9"/>
  <c r="B86" i="9"/>
  <c r="C86" i="9" s="1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 s="1"/>
  <c r="A93" i="9"/>
  <c r="B93" i="9"/>
  <c r="C93" i="9" s="1"/>
  <c r="A94" i="9"/>
  <c r="B94" i="9"/>
  <c r="C94" i="9" s="1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 s="1"/>
  <c r="A100" i="9"/>
  <c r="B100" i="9"/>
  <c r="C100" i="9" s="1"/>
  <c r="A101" i="9"/>
  <c r="B101" i="9"/>
  <c r="C101" i="9" s="1"/>
  <c r="A102" i="9"/>
  <c r="B102" i="9"/>
  <c r="C102" i="9"/>
  <c r="A103" i="9"/>
  <c r="B103" i="9"/>
  <c r="C103" i="9"/>
  <c r="A104" i="9"/>
  <c r="B104" i="9"/>
  <c r="C104" i="9"/>
  <c r="A105" i="9"/>
  <c r="B105" i="9"/>
  <c r="C105" i="9" s="1"/>
  <c r="A106" i="9"/>
  <c r="B106" i="9"/>
  <c r="C106" i="9" s="1"/>
  <c r="A107" i="9"/>
  <c r="B107" i="9"/>
  <c r="C107" i="9" s="1"/>
  <c r="A108" i="9"/>
  <c r="B108" i="9"/>
  <c r="C108" i="9" s="1"/>
  <c r="A109" i="9"/>
  <c r="B109" i="9"/>
  <c r="C109" i="9" s="1"/>
  <c r="A110" i="9"/>
  <c r="B110" i="9"/>
  <c r="C110" i="9"/>
  <c r="A111" i="9"/>
  <c r="B111" i="9"/>
  <c r="C111" i="9"/>
  <c r="A112" i="9"/>
  <c r="B112" i="9"/>
  <c r="C112" i="9"/>
  <c r="A113" i="9"/>
  <c r="B113" i="9"/>
  <c r="C113" i="9" s="1"/>
  <c r="A114" i="9"/>
  <c r="B114" i="9"/>
  <c r="C114" i="9" s="1"/>
  <c r="A115" i="9"/>
  <c r="B115" i="9"/>
  <c r="C115" i="9"/>
  <c r="A116" i="9"/>
  <c r="B116" i="9"/>
  <c r="C116" i="9" s="1"/>
  <c r="A117" i="9"/>
  <c r="B117" i="9"/>
  <c r="C117" i="9" s="1"/>
  <c r="A118" i="9"/>
  <c r="B118" i="9"/>
  <c r="C118" i="9" s="1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 s="1"/>
  <c r="A125" i="9"/>
  <c r="B125" i="9"/>
  <c r="C125" i="9" s="1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 s="1"/>
  <c r="A132" i="9"/>
  <c r="B132" i="9"/>
  <c r="C132" i="9" s="1"/>
  <c r="A133" i="9"/>
  <c r="B133" i="9"/>
  <c r="C133" i="9" s="1"/>
  <c r="A134" i="9"/>
  <c r="B134" i="9"/>
  <c r="C134" i="9"/>
  <c r="A135" i="9"/>
  <c r="B135" i="9"/>
  <c r="C135" i="9"/>
  <c r="A136" i="9"/>
  <c r="B136" i="9"/>
  <c r="C136" i="9"/>
  <c r="A137" i="9"/>
  <c r="B137" i="9"/>
  <c r="C137" i="9" s="1"/>
  <c r="A138" i="9"/>
  <c r="B138" i="9"/>
  <c r="C138" i="9" s="1"/>
  <c r="A139" i="9"/>
  <c r="B139" i="9"/>
  <c r="C139" i="9"/>
  <c r="A140" i="9"/>
  <c r="B140" i="9"/>
  <c r="C140" i="9"/>
  <c r="A141" i="9"/>
  <c r="B141" i="9"/>
  <c r="C141" i="9" s="1"/>
  <c r="A142" i="9"/>
  <c r="B142" i="9"/>
  <c r="C142" i="9"/>
  <c r="A143" i="9"/>
  <c r="B143" i="9"/>
  <c r="C143" i="9"/>
  <c r="A144" i="9"/>
  <c r="B144" i="9"/>
  <c r="C144" i="9"/>
  <c r="A145" i="9"/>
  <c r="B145" i="9"/>
  <c r="C145" i="9" s="1"/>
  <c r="A146" i="9"/>
  <c r="B146" i="9"/>
  <c r="C146" i="9"/>
  <c r="A147" i="9"/>
  <c r="B147" i="9"/>
  <c r="C147" i="9"/>
  <c r="A148" i="9"/>
  <c r="B148" i="9"/>
  <c r="C148" i="9" s="1"/>
  <c r="A149" i="9"/>
  <c r="B149" i="9"/>
  <c r="C149" i="9" s="1"/>
  <c r="A150" i="9"/>
  <c r="B150" i="9"/>
  <c r="C150" i="9"/>
  <c r="A151" i="9"/>
  <c r="B151" i="9"/>
  <c r="C151" i="9" s="1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 s="1"/>
  <c r="A158" i="9"/>
  <c r="B158" i="9"/>
  <c r="C158" i="9"/>
  <c r="A159" i="9"/>
  <c r="B159" i="9"/>
  <c r="C159" i="9"/>
  <c r="A160" i="9"/>
  <c r="B160" i="9"/>
  <c r="C160" i="9"/>
  <c r="A161" i="9"/>
  <c r="B161" i="9"/>
  <c r="C161" i="9" s="1"/>
  <c r="A162" i="9"/>
  <c r="B162" i="9"/>
  <c r="C162" i="9" s="1"/>
  <c r="A163" i="9"/>
  <c r="B163" i="9"/>
  <c r="C163" i="9" s="1"/>
  <c r="A164" i="9"/>
  <c r="B164" i="9"/>
  <c r="C164" i="9" s="1"/>
  <c r="A165" i="9"/>
  <c r="B165" i="9"/>
  <c r="C165" i="9" s="1"/>
  <c r="A166" i="9"/>
  <c r="B166" i="9"/>
  <c r="C166" i="9" s="1"/>
  <c r="A167" i="9"/>
  <c r="B167" i="9"/>
  <c r="C167" i="9"/>
  <c r="A168" i="9"/>
  <c r="B168" i="9"/>
  <c r="C168" i="9"/>
  <c r="A169" i="9"/>
  <c r="B169" i="9"/>
  <c r="C169" i="9"/>
  <c r="A170" i="9"/>
  <c r="B170" i="9"/>
  <c r="C170" i="9" s="1"/>
  <c r="A171" i="9"/>
  <c r="B171" i="9"/>
  <c r="C171" i="9"/>
  <c r="A172" i="9"/>
  <c r="B172" i="9"/>
  <c r="C172" i="9"/>
  <c r="A173" i="9"/>
  <c r="B173" i="9"/>
  <c r="C173" i="9" s="1"/>
  <c r="A174" i="9"/>
  <c r="B174" i="9"/>
  <c r="C174" i="9"/>
  <c r="A175" i="9"/>
  <c r="B175" i="9"/>
  <c r="C175" i="9"/>
  <c r="A176" i="9"/>
  <c r="B176" i="9"/>
  <c r="C176" i="9"/>
  <c r="A177" i="9"/>
  <c r="B177" i="9"/>
  <c r="C177" i="9" s="1"/>
  <c r="A178" i="9"/>
  <c r="B178" i="9"/>
  <c r="C178" i="9"/>
  <c r="A179" i="9"/>
  <c r="B179" i="9"/>
  <c r="C179" i="9"/>
  <c r="A180" i="9"/>
  <c r="B180" i="9"/>
  <c r="C180" i="9"/>
  <c r="A181" i="9"/>
  <c r="B181" i="9"/>
  <c r="C181" i="9" s="1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 s="1"/>
  <c r="A187" i="9"/>
  <c r="B187" i="9"/>
  <c r="C187" i="9" s="1"/>
  <c r="A188" i="9"/>
  <c r="B188" i="9"/>
  <c r="C188" i="9" s="1"/>
  <c r="A189" i="9"/>
  <c r="B189" i="9"/>
  <c r="C189" i="9" s="1"/>
  <c r="A190" i="9"/>
  <c r="B190" i="9"/>
  <c r="C190" i="9" s="1"/>
  <c r="A191" i="9"/>
  <c r="B191" i="9"/>
  <c r="C191" i="9" s="1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 s="1"/>
  <c r="A198" i="9"/>
  <c r="B198" i="9"/>
  <c r="C198" i="9" s="1"/>
  <c r="A199" i="9"/>
  <c r="B199" i="9"/>
  <c r="C199" i="9" s="1"/>
  <c r="A200" i="9"/>
  <c r="B200" i="9"/>
  <c r="C200" i="9"/>
  <c r="A201" i="9"/>
  <c r="B201" i="9"/>
  <c r="C201" i="9"/>
  <c r="A202" i="9"/>
  <c r="B202" i="9"/>
  <c r="C202" i="9"/>
  <c r="A203" i="9"/>
  <c r="B203" i="9"/>
  <c r="C203" i="9" s="1"/>
  <c r="A204" i="9"/>
  <c r="B204" i="9"/>
  <c r="C204" i="9"/>
  <c r="A205" i="9"/>
  <c r="B205" i="9"/>
  <c r="C205" i="9" s="1"/>
  <c r="A206" i="9"/>
  <c r="B206" i="9"/>
  <c r="C206" i="9" s="1"/>
  <c r="A207" i="9"/>
  <c r="B207" i="9"/>
  <c r="C207" i="9" s="1"/>
  <c r="A208" i="9"/>
  <c r="B208" i="9"/>
  <c r="C208" i="9"/>
  <c r="A209" i="9"/>
  <c r="B209" i="9"/>
  <c r="C209" i="9"/>
  <c r="A210" i="9"/>
  <c r="B210" i="9"/>
  <c r="C210" i="9"/>
  <c r="A211" i="9"/>
  <c r="B211" i="9"/>
  <c r="C211" i="9" s="1"/>
  <c r="A212" i="9"/>
  <c r="B212" i="9"/>
  <c r="C212" i="9"/>
  <c r="A213" i="9"/>
  <c r="B213" i="9"/>
  <c r="C213" i="9" s="1"/>
  <c r="A214" i="9"/>
  <c r="B214" i="9"/>
  <c r="C214" i="9" s="1"/>
  <c r="A215" i="9"/>
  <c r="B215" i="9"/>
  <c r="C215" i="9" s="1"/>
  <c r="A216" i="9"/>
  <c r="B216" i="9"/>
  <c r="C216" i="9"/>
  <c r="A217" i="9"/>
  <c r="B217" i="9"/>
  <c r="C217" i="9"/>
  <c r="A218" i="9"/>
  <c r="B218" i="9"/>
  <c r="C218" i="9"/>
  <c r="A219" i="9"/>
  <c r="B219" i="9"/>
  <c r="C219" i="9" s="1"/>
  <c r="A220" i="9"/>
  <c r="B220" i="9"/>
  <c r="C220" i="9"/>
  <c r="A221" i="9"/>
  <c r="B221" i="9"/>
  <c r="C221" i="9"/>
  <c r="A222" i="9"/>
  <c r="B222" i="9"/>
  <c r="C222" i="9" s="1"/>
  <c r="A223" i="9"/>
  <c r="B223" i="9"/>
  <c r="C223" i="9" s="1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 s="1"/>
  <c r="A230" i="9"/>
  <c r="B230" i="9"/>
  <c r="C230" i="9" s="1"/>
  <c r="A231" i="9"/>
  <c r="B231" i="9"/>
  <c r="C231" i="9" s="1"/>
  <c r="A232" i="9"/>
  <c r="B232" i="9"/>
  <c r="C232" i="9"/>
  <c r="A233" i="9"/>
  <c r="B233" i="9"/>
  <c r="C233" i="9"/>
  <c r="A234" i="9"/>
  <c r="B234" i="9"/>
  <c r="C234" i="9"/>
  <c r="A235" i="9"/>
  <c r="B235" i="9"/>
  <c r="C235" i="9" s="1"/>
  <c r="A236" i="9"/>
  <c r="B236" i="9"/>
  <c r="C236" i="9"/>
  <c r="A237" i="9"/>
  <c r="B237" i="9"/>
  <c r="C237" i="9" s="1"/>
  <c r="A238" i="9"/>
  <c r="B238" i="9"/>
  <c r="C238" i="9" s="1"/>
  <c r="A239" i="9"/>
  <c r="B239" i="9"/>
  <c r="C239" i="9" s="1"/>
  <c r="A240" i="9"/>
  <c r="B240" i="9"/>
  <c r="C240" i="9"/>
  <c r="A241" i="9"/>
  <c r="B241" i="9"/>
  <c r="C241" i="9"/>
  <c r="A242" i="9"/>
  <c r="B242" i="9"/>
  <c r="C242" i="9"/>
  <c r="A243" i="9"/>
  <c r="B243" i="9"/>
  <c r="C243" i="9" s="1"/>
  <c r="A244" i="9"/>
  <c r="B244" i="9"/>
  <c r="C244" i="9"/>
  <c r="A245" i="9"/>
  <c r="B245" i="9"/>
  <c r="C245" i="9" s="1"/>
  <c r="A246" i="9"/>
  <c r="B246" i="9"/>
  <c r="C246" i="9" s="1"/>
  <c r="A247" i="9"/>
  <c r="B247" i="9"/>
  <c r="C247" i="9" s="1"/>
  <c r="A248" i="9"/>
  <c r="B248" i="9"/>
  <c r="C248" i="9"/>
  <c r="A249" i="9"/>
  <c r="B249" i="9"/>
  <c r="C249" i="9"/>
  <c r="A250" i="9"/>
  <c r="B250" i="9"/>
  <c r="C250" i="9"/>
  <c r="A251" i="9"/>
  <c r="B251" i="9"/>
  <c r="C251" i="9" s="1"/>
  <c r="A252" i="9"/>
  <c r="B252" i="9"/>
  <c r="C252" i="9"/>
  <c r="A253" i="9"/>
  <c r="B253" i="9"/>
  <c r="C253" i="9"/>
  <c r="A254" i="9"/>
  <c r="B254" i="9"/>
  <c r="C254" i="9" s="1"/>
  <c r="A255" i="9"/>
  <c r="B255" i="9"/>
  <c r="C255" i="9" s="1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 s="1"/>
  <c r="A262" i="9"/>
  <c r="B262" i="9"/>
  <c r="C262" i="9" s="1"/>
  <c r="A263" i="9"/>
  <c r="B263" i="9"/>
  <c r="C263" i="9" s="1"/>
  <c r="A264" i="9"/>
  <c r="B264" i="9"/>
  <c r="C264" i="9"/>
  <c r="A265" i="9"/>
  <c r="B265" i="9"/>
  <c r="C265" i="9"/>
  <c r="A266" i="9"/>
  <c r="B266" i="9"/>
  <c r="C266" i="9"/>
  <c r="A267" i="9"/>
  <c r="B267" i="9"/>
  <c r="C267" i="9" s="1"/>
  <c r="A268" i="9"/>
  <c r="B268" i="9"/>
  <c r="C268" i="9"/>
  <c r="A269" i="9"/>
  <c r="B269" i="9"/>
  <c r="C269" i="9" s="1"/>
  <c r="A270" i="9"/>
  <c r="B270" i="9"/>
  <c r="C270" i="9" s="1"/>
  <c r="A271" i="9"/>
  <c r="B271" i="9"/>
  <c r="C271" i="9" s="1"/>
  <c r="A272" i="9"/>
  <c r="B272" i="9"/>
  <c r="C272" i="9"/>
  <c r="A273" i="9"/>
  <c r="B273" i="9"/>
  <c r="C273" i="9"/>
  <c r="A274" i="9"/>
  <c r="B274" i="9"/>
  <c r="C274" i="9"/>
  <c r="A275" i="9"/>
  <c r="B275" i="9"/>
  <c r="C275" i="9" s="1"/>
  <c r="A276" i="9"/>
  <c r="B276" i="9"/>
  <c r="C276" i="9"/>
  <c r="A277" i="9"/>
  <c r="B277" i="9"/>
  <c r="C277" i="9" s="1"/>
  <c r="A278" i="9"/>
  <c r="B278" i="9"/>
  <c r="C278" i="9" s="1"/>
  <c r="A279" i="9"/>
  <c r="B279" i="9"/>
  <c r="C279" i="9" s="1"/>
  <c r="A280" i="9"/>
  <c r="B280" i="9"/>
  <c r="C280" i="9"/>
  <c r="A281" i="9"/>
  <c r="B281" i="9"/>
  <c r="C281" i="9"/>
  <c r="A282" i="9"/>
  <c r="B282" i="9"/>
  <c r="C282" i="9"/>
  <c r="A283" i="9"/>
  <c r="B283" i="9"/>
  <c r="C283" i="9" s="1"/>
  <c r="A284" i="9"/>
  <c r="B284" i="9"/>
  <c r="C284" i="9"/>
  <c r="A285" i="9"/>
  <c r="B285" i="9"/>
  <c r="C285" i="9"/>
  <c r="A286" i="9"/>
  <c r="B286" i="9"/>
  <c r="C286" i="9" s="1"/>
  <c r="A287" i="9"/>
  <c r="B287" i="9"/>
  <c r="C287" i="9" s="1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 s="1"/>
  <c r="A294" i="9"/>
  <c r="B294" i="9"/>
  <c r="C294" i="9" s="1"/>
  <c r="A295" i="9"/>
  <c r="B295" i="9"/>
  <c r="C295" i="9" s="1"/>
  <c r="A296" i="9"/>
  <c r="B296" i="9"/>
  <c r="C296" i="9"/>
  <c r="A297" i="9"/>
  <c r="B297" i="9"/>
  <c r="C297" i="9"/>
  <c r="A298" i="9"/>
  <c r="B298" i="9"/>
  <c r="C298" i="9"/>
  <c r="A299" i="9"/>
  <c r="B299" i="9"/>
  <c r="C299" i="9" s="1"/>
  <c r="A300" i="9"/>
  <c r="B300" i="9"/>
  <c r="C300" i="9"/>
  <c r="A301" i="9"/>
  <c r="B301" i="9"/>
  <c r="C301" i="9" s="1"/>
  <c r="A302" i="9"/>
  <c r="B302" i="9"/>
  <c r="C302" i="9" s="1"/>
  <c r="A303" i="9"/>
  <c r="B303" i="9"/>
  <c r="C303" i="9" s="1"/>
  <c r="A304" i="9"/>
  <c r="B304" i="9"/>
  <c r="C304" i="9"/>
  <c r="A305" i="9"/>
  <c r="B305" i="9"/>
  <c r="C305" i="9"/>
  <c r="A306" i="9"/>
  <c r="B306" i="9"/>
  <c r="C306" i="9"/>
  <c r="A307" i="9"/>
  <c r="B307" i="9"/>
  <c r="C307" i="9" s="1"/>
  <c r="A308" i="9"/>
  <c r="B308" i="9"/>
  <c r="C308" i="9"/>
  <c r="A309" i="9"/>
  <c r="B309" i="9"/>
  <c r="C309" i="9" s="1"/>
  <c r="A310" i="9"/>
  <c r="B310" i="9"/>
  <c r="C310" i="9" s="1"/>
  <c r="A311" i="9"/>
  <c r="B311" i="9"/>
  <c r="C311" i="9" s="1"/>
  <c r="A312" i="9"/>
  <c r="B312" i="9"/>
  <c r="C312" i="9"/>
  <c r="A313" i="9"/>
  <c r="B313" i="9"/>
  <c r="C313" i="9"/>
  <c r="A314" i="9"/>
  <c r="B314" i="9"/>
  <c r="C314" i="9"/>
  <c r="A315" i="9"/>
  <c r="B315" i="9"/>
  <c r="C315" i="9" s="1"/>
  <c r="A316" i="9"/>
  <c r="B316" i="9"/>
  <c r="C316" i="9"/>
  <c r="A317" i="9"/>
  <c r="B317" i="9"/>
  <c r="C317" i="9"/>
  <c r="A318" i="9"/>
  <c r="B318" i="9"/>
  <c r="C318" i="9" s="1"/>
  <c r="A319" i="9"/>
  <c r="B319" i="9"/>
  <c r="C319" i="9" s="1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 s="1"/>
  <c r="A326" i="9"/>
  <c r="B326" i="9"/>
  <c r="C326" i="9" s="1"/>
  <c r="A327" i="9"/>
  <c r="B327" i="9"/>
  <c r="C327" i="9" s="1"/>
  <c r="A328" i="9"/>
  <c r="B328" i="9"/>
  <c r="C328" i="9"/>
  <c r="A329" i="9"/>
  <c r="B329" i="9"/>
  <c r="C329" i="9"/>
  <c r="A330" i="9"/>
  <c r="B330" i="9"/>
  <c r="C330" i="9"/>
  <c r="A331" i="9"/>
  <c r="B331" i="9"/>
  <c r="C331" i="9" s="1"/>
  <c r="A332" i="9"/>
  <c r="B332" i="9"/>
  <c r="C332" i="9"/>
  <c r="A333" i="9"/>
  <c r="B333" i="9"/>
  <c r="C333" i="9" s="1"/>
  <c r="A334" i="9"/>
  <c r="B334" i="9"/>
  <c r="C334" i="9" s="1"/>
  <c r="A335" i="9"/>
  <c r="B335" i="9"/>
  <c r="C335" i="9" s="1"/>
  <c r="A336" i="9"/>
  <c r="B336" i="9"/>
  <c r="C336" i="9"/>
  <c r="A337" i="9"/>
  <c r="B337" i="9"/>
  <c r="C337" i="9"/>
  <c r="A338" i="9"/>
  <c r="B338" i="9"/>
  <c r="C338" i="9"/>
  <c r="A339" i="9"/>
  <c r="B339" i="9"/>
  <c r="C339" i="9" s="1"/>
  <c r="A340" i="9"/>
  <c r="B340" i="9"/>
  <c r="C340" i="9"/>
  <c r="A341" i="9"/>
  <c r="B341" i="9"/>
  <c r="C341" i="9" s="1"/>
  <c r="A342" i="9"/>
  <c r="B342" i="9"/>
  <c r="C342" i="9" s="1"/>
  <c r="A343" i="9"/>
  <c r="B343" i="9"/>
  <c r="C343" i="9" s="1"/>
  <c r="A344" i="9"/>
  <c r="B344" i="9"/>
  <c r="C344" i="9" s="1"/>
  <c r="A345" i="9"/>
  <c r="B345" i="9"/>
  <c r="C345" i="9"/>
  <c r="A346" i="9"/>
  <c r="B346" i="9"/>
  <c r="C346" i="9"/>
  <c r="A347" i="9"/>
  <c r="B347" i="9"/>
  <c r="C347" i="9" s="1"/>
  <c r="A348" i="9"/>
  <c r="B348" i="9"/>
  <c r="C348" i="9"/>
  <c r="A349" i="9"/>
  <c r="B349" i="9"/>
  <c r="C349" i="9"/>
  <c r="A350" i="9"/>
  <c r="B350" i="9"/>
  <c r="C350" i="9" s="1"/>
  <c r="A351" i="9"/>
  <c r="B351" i="9"/>
  <c r="C351" i="9" s="1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 s="1"/>
  <c r="A358" i="9"/>
  <c r="B358" i="9"/>
  <c r="C358" i="9" s="1"/>
  <c r="A359" i="9"/>
  <c r="B359" i="9"/>
  <c r="C359" i="9" s="1"/>
  <c r="A360" i="9"/>
  <c r="B360" i="9"/>
  <c r="C360" i="9"/>
  <c r="A361" i="9"/>
  <c r="B361" i="9"/>
  <c r="C361" i="9"/>
  <c r="A362" i="9"/>
  <c r="B362" i="9"/>
  <c r="C362" i="9"/>
  <c r="A363" i="9"/>
  <c r="B363" i="9"/>
  <c r="C363" i="9" s="1"/>
  <c r="A364" i="9"/>
  <c r="B364" i="9"/>
  <c r="C364" i="9" s="1"/>
  <c r="A365" i="9"/>
  <c r="B365" i="9"/>
  <c r="C365" i="9" s="1"/>
  <c r="A366" i="9"/>
  <c r="B366" i="9"/>
  <c r="C366" i="9" s="1"/>
  <c r="A367" i="9"/>
  <c r="B367" i="9"/>
  <c r="C367" i="9" s="1"/>
  <c r="A368" i="9"/>
  <c r="B368" i="9"/>
  <c r="C368" i="9"/>
  <c r="A369" i="9"/>
  <c r="B369" i="9"/>
  <c r="C369" i="9"/>
  <c r="A370" i="9"/>
  <c r="B370" i="9"/>
  <c r="C370" i="9"/>
  <c r="A371" i="9"/>
  <c r="B371" i="9"/>
  <c r="C371" i="9" s="1"/>
  <c r="A372" i="9"/>
  <c r="B372" i="9"/>
  <c r="C372" i="9"/>
  <c r="A373" i="9"/>
  <c r="B373" i="9"/>
  <c r="C373" i="9" s="1"/>
  <c r="A374" i="9"/>
  <c r="B374" i="9"/>
  <c r="C374" i="9" s="1"/>
  <c r="A375" i="9"/>
  <c r="B375" i="9"/>
  <c r="C375" i="9" s="1"/>
  <c r="A376" i="9"/>
  <c r="B376" i="9"/>
  <c r="C376" i="9" s="1"/>
  <c r="A377" i="9"/>
  <c r="B377" i="9"/>
  <c r="C377" i="9"/>
  <c r="A378" i="9"/>
  <c r="B378" i="9"/>
  <c r="C378" i="9"/>
  <c r="A379" i="9"/>
  <c r="B379" i="9"/>
  <c r="C379" i="9" s="1"/>
  <c r="A380" i="9"/>
  <c r="B380" i="9"/>
  <c r="C380" i="9"/>
  <c r="A381" i="9"/>
  <c r="B381" i="9"/>
  <c r="C381" i="9"/>
  <c r="A382" i="9"/>
  <c r="B382" i="9"/>
  <c r="C382" i="9" s="1"/>
  <c r="A383" i="9"/>
  <c r="B383" i="9"/>
  <c r="C383" i="9" s="1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 s="1"/>
  <c r="A390" i="9"/>
  <c r="B390" i="9"/>
  <c r="C390" i="9" s="1"/>
  <c r="A391" i="9"/>
  <c r="B391" i="9"/>
  <c r="C391" i="9" s="1"/>
  <c r="A392" i="9"/>
  <c r="B392" i="9"/>
  <c r="C392" i="9"/>
  <c r="A393" i="9"/>
  <c r="B393" i="9"/>
  <c r="C393" i="9"/>
  <c r="A394" i="9"/>
  <c r="B394" i="9"/>
  <c r="C394" i="9"/>
  <c r="A395" i="9"/>
  <c r="B395" i="9"/>
  <c r="C395" i="9" s="1"/>
  <c r="A396" i="9"/>
  <c r="B396" i="9"/>
  <c r="C396" i="9"/>
  <c r="A397" i="9"/>
  <c r="B397" i="9"/>
  <c r="C397" i="9" s="1"/>
  <c r="A398" i="9"/>
  <c r="B398" i="9"/>
  <c r="C398" i="9" s="1"/>
  <c r="A399" i="9"/>
  <c r="B399" i="9"/>
  <c r="C399" i="9" s="1"/>
  <c r="A400" i="9"/>
  <c r="B400" i="9"/>
  <c r="C400" i="9"/>
  <c r="A401" i="9"/>
  <c r="B401" i="9"/>
  <c r="C401" i="9"/>
  <c r="A402" i="9"/>
  <c r="B402" i="9"/>
  <c r="C402" i="9"/>
  <c r="A403" i="9"/>
  <c r="B403" i="9"/>
  <c r="C403" i="9" s="1"/>
  <c r="A404" i="9"/>
  <c r="B404" i="9"/>
  <c r="C404" i="9"/>
  <c r="A405" i="9"/>
  <c r="B405" i="9"/>
  <c r="C405" i="9" s="1"/>
  <c r="A406" i="9"/>
  <c r="B406" i="9"/>
  <c r="C406" i="9" s="1"/>
  <c r="A407" i="9"/>
  <c r="B407" i="9"/>
  <c r="C407" i="9" s="1"/>
  <c r="A408" i="9"/>
  <c r="B408" i="9"/>
  <c r="C408" i="9" s="1"/>
  <c r="A409" i="9"/>
  <c r="B409" i="9"/>
  <c r="C409" i="9"/>
  <c r="A410" i="9"/>
  <c r="B410" i="9"/>
  <c r="C410" i="9"/>
  <c r="A411" i="9"/>
  <c r="B411" i="9"/>
  <c r="C411" i="9" s="1"/>
  <c r="A412" i="9"/>
  <c r="B412" i="9"/>
  <c r="C412" i="9"/>
  <c r="A413" i="9"/>
  <c r="B413" i="9"/>
  <c r="C413" i="9"/>
  <c r="A414" i="9"/>
  <c r="B414" i="9"/>
  <c r="C414" i="9" s="1"/>
  <c r="A415" i="9"/>
  <c r="B415" i="9"/>
  <c r="C415" i="9" s="1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 s="1"/>
  <c r="A422" i="9"/>
  <c r="B422" i="9"/>
  <c r="C422" i="9" s="1"/>
  <c r="A423" i="9"/>
  <c r="B423" i="9"/>
  <c r="C423" i="9" s="1"/>
  <c r="A424" i="9"/>
  <c r="B424" i="9"/>
  <c r="C424" i="9"/>
  <c r="A425" i="9"/>
  <c r="B425" i="9"/>
  <c r="C425" i="9"/>
  <c r="A426" i="9"/>
  <c r="B426" i="9"/>
  <c r="C426" i="9"/>
  <c r="A427" i="9"/>
  <c r="B427" i="9"/>
  <c r="C427" i="9" s="1"/>
  <c r="A428" i="9"/>
  <c r="B428" i="9"/>
  <c r="C428" i="9" s="1"/>
  <c r="A429" i="9"/>
  <c r="B429" i="9"/>
  <c r="C429" i="9" s="1"/>
  <c r="A430" i="9"/>
  <c r="B430" i="9"/>
  <c r="C430" i="9" s="1"/>
  <c r="A431" i="9"/>
  <c r="B431" i="9"/>
  <c r="C431" i="9" s="1"/>
  <c r="A432" i="9"/>
  <c r="B432" i="9"/>
  <c r="C432" i="9"/>
  <c r="A433" i="9"/>
  <c r="B433" i="9"/>
  <c r="C433" i="9"/>
  <c r="A434" i="9"/>
  <c r="B434" i="9"/>
  <c r="C434" i="9"/>
  <c r="A435" i="9"/>
  <c r="B435" i="9"/>
  <c r="C435" i="9" s="1"/>
  <c r="A436" i="9"/>
  <c r="B436" i="9"/>
  <c r="C436" i="9"/>
  <c r="A437" i="9"/>
  <c r="B437" i="9"/>
  <c r="C437" i="9" s="1"/>
  <c r="A438" i="9"/>
  <c r="B438" i="9"/>
  <c r="C438" i="9" s="1"/>
  <c r="A439" i="9"/>
  <c r="B439" i="9"/>
  <c r="C439" i="9" s="1"/>
  <c r="A440" i="9"/>
  <c r="B440" i="9"/>
  <c r="C440" i="9" s="1"/>
  <c r="A441" i="9"/>
  <c r="B441" i="9"/>
  <c r="C441" i="9"/>
  <c r="A442" i="9"/>
  <c r="B442" i="9"/>
  <c r="C442" i="9"/>
  <c r="A443" i="9"/>
  <c r="B443" i="9"/>
  <c r="C443" i="9" s="1"/>
  <c r="A444" i="9"/>
  <c r="B444" i="9"/>
  <c r="C444" i="9"/>
  <c r="A445" i="9"/>
  <c r="B445" i="9"/>
  <c r="C445" i="9"/>
  <c r="A446" i="9"/>
  <c r="B446" i="9"/>
  <c r="C446" i="9" s="1"/>
  <c r="A447" i="9"/>
  <c r="B447" i="9"/>
  <c r="C447" i="9" s="1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 s="1"/>
  <c r="A454" i="9"/>
  <c r="B454" i="9"/>
  <c r="C454" i="9" s="1"/>
  <c r="A455" i="9"/>
  <c r="B455" i="9"/>
  <c r="C455" i="9" s="1"/>
  <c r="A456" i="9"/>
  <c r="B456" i="9"/>
  <c r="C456" i="9"/>
  <c r="A457" i="9"/>
  <c r="B457" i="9"/>
  <c r="C457" i="9"/>
  <c r="A458" i="9"/>
  <c r="B458" i="9"/>
  <c r="C458" i="9"/>
  <c r="A459" i="9"/>
  <c r="B459" i="9"/>
  <c r="C459" i="9" s="1"/>
  <c r="A460" i="9"/>
  <c r="B460" i="9"/>
  <c r="C460" i="9"/>
  <c r="A461" i="9"/>
  <c r="B461" i="9"/>
  <c r="C461" i="9" s="1"/>
  <c r="A462" i="9"/>
  <c r="B462" i="9"/>
  <c r="C462" i="9" s="1"/>
  <c r="A463" i="9"/>
  <c r="B463" i="9"/>
  <c r="C463" i="9" s="1"/>
  <c r="A464" i="9"/>
  <c r="B464" i="9"/>
  <c r="C464" i="9"/>
  <c r="A465" i="9"/>
  <c r="B465" i="9"/>
  <c r="C465" i="9"/>
  <c r="A466" i="9"/>
  <c r="B466" i="9"/>
  <c r="C466" i="9"/>
  <c r="A467" i="9"/>
  <c r="B467" i="9"/>
  <c r="C467" i="9" s="1"/>
  <c r="A468" i="9"/>
  <c r="B468" i="9"/>
  <c r="C468" i="9"/>
  <c r="A469" i="9"/>
  <c r="B469" i="9"/>
  <c r="C469" i="9" s="1"/>
  <c r="A470" i="9"/>
  <c r="B470" i="9"/>
  <c r="C470" i="9" s="1"/>
  <c r="A471" i="9"/>
  <c r="B471" i="9"/>
  <c r="C471" i="9" s="1"/>
  <c r="A472" i="9"/>
  <c r="B472" i="9"/>
  <c r="C472" i="9" s="1"/>
  <c r="A473" i="9"/>
  <c r="B473" i="9"/>
  <c r="C473" i="9"/>
  <c r="A474" i="9"/>
  <c r="B474" i="9"/>
  <c r="C474" i="9"/>
  <c r="A475" i="9"/>
  <c r="B475" i="9"/>
  <c r="C475" i="9" s="1"/>
  <c r="A476" i="9"/>
  <c r="B476" i="9"/>
  <c r="C476" i="9"/>
  <c r="A477" i="9"/>
  <c r="B477" i="9"/>
  <c r="C477" i="9"/>
  <c r="A478" i="9"/>
  <c r="B478" i="9"/>
  <c r="C478" i="9" s="1"/>
  <c r="A479" i="9"/>
  <c r="B479" i="9"/>
  <c r="C479" i="9" s="1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 s="1"/>
  <c r="A486" i="9"/>
  <c r="B486" i="9"/>
  <c r="C486" i="9" s="1"/>
  <c r="A487" i="9"/>
  <c r="B487" i="9"/>
  <c r="C487" i="9" s="1"/>
  <c r="A488" i="9"/>
  <c r="B488" i="9"/>
  <c r="C488" i="9"/>
  <c r="A489" i="9"/>
  <c r="B489" i="9"/>
  <c r="C489" i="9"/>
  <c r="A490" i="9"/>
  <c r="B490" i="9"/>
  <c r="C490" i="9"/>
  <c r="A491" i="9"/>
  <c r="B491" i="9"/>
  <c r="C491" i="9" s="1"/>
  <c r="A492" i="9"/>
  <c r="B492" i="9"/>
  <c r="C492" i="9" s="1"/>
  <c r="A493" i="9"/>
  <c r="B493" i="9"/>
  <c r="C493" i="9" s="1"/>
  <c r="A494" i="9"/>
  <c r="B494" i="9"/>
  <c r="C494" i="9" s="1"/>
  <c r="A495" i="9"/>
  <c r="B495" i="9"/>
  <c r="C495" i="9" s="1"/>
  <c r="A496" i="9"/>
  <c r="B496" i="9"/>
  <c r="C496" i="9"/>
  <c r="A497" i="9"/>
  <c r="B497" i="9"/>
  <c r="C497" i="9"/>
  <c r="A498" i="9"/>
  <c r="B498" i="9"/>
  <c r="C498" i="9"/>
  <c r="A499" i="9"/>
  <c r="B499" i="9"/>
  <c r="C499" i="9" s="1"/>
  <c r="A500" i="9"/>
  <c r="B500" i="9"/>
  <c r="C500" i="9"/>
  <c r="A501" i="9"/>
  <c r="B501" i="9"/>
  <c r="C501" i="9" s="1"/>
  <c r="A502" i="9"/>
  <c r="B502" i="9"/>
  <c r="C502" i="9" s="1"/>
  <c r="A503" i="9"/>
  <c r="B503" i="9"/>
  <c r="C503" i="9" s="1"/>
  <c r="A504" i="9"/>
  <c r="B504" i="9"/>
  <c r="C504" i="9" s="1"/>
  <c r="A505" i="9"/>
  <c r="B505" i="9"/>
  <c r="C505" i="9"/>
  <c r="A506" i="9"/>
  <c r="B506" i="9"/>
  <c r="C506" i="9"/>
  <c r="A507" i="9"/>
  <c r="B507" i="9"/>
  <c r="C507" i="9" s="1"/>
  <c r="A3" i="10"/>
  <c r="B6" i="10"/>
  <c r="A10" i="10"/>
  <c r="B10" i="10"/>
  <c r="C10" i="10"/>
  <c r="D10" i="10"/>
  <c r="A11" i="10"/>
  <c r="B11" i="10"/>
  <c r="E11" i="10" s="1"/>
  <c r="F11" i="10" s="1"/>
  <c r="C11" i="10"/>
  <c r="D11" i="10"/>
  <c r="A12" i="10"/>
  <c r="B12" i="10"/>
  <c r="C12" i="10"/>
  <c r="E12" i="10" s="1"/>
  <c r="F12" i="10" s="1"/>
  <c r="D12" i="10"/>
  <c r="A13" i="10"/>
  <c r="B13" i="10"/>
  <c r="C13" i="10"/>
  <c r="E13" i="10" s="1"/>
  <c r="D13" i="10"/>
  <c r="F13" i="10"/>
  <c r="A14" i="10"/>
  <c r="B14" i="10"/>
  <c r="C14" i="10"/>
  <c r="D14" i="10"/>
  <c r="E14" i="10"/>
  <c r="F14" i="10" s="1"/>
  <c r="A15" i="10"/>
  <c r="B15" i="10"/>
  <c r="C15" i="10"/>
  <c r="D15" i="10"/>
  <c r="E15" i="10" s="1"/>
  <c r="F15" i="10" s="1"/>
  <c r="A16" i="10"/>
  <c r="B16" i="10"/>
  <c r="C16" i="10"/>
  <c r="E16" i="10" s="1"/>
  <c r="F16" i="10" s="1"/>
  <c r="D16" i="10"/>
  <c r="A17" i="10"/>
  <c r="B17" i="10"/>
  <c r="E17" i="10" s="1"/>
  <c r="C17" i="10"/>
  <c r="D17" i="10"/>
  <c r="F17" i="10"/>
  <c r="A18" i="10"/>
  <c r="B18" i="10"/>
  <c r="C18" i="10"/>
  <c r="D18" i="10"/>
  <c r="A19" i="10"/>
  <c r="B19" i="10"/>
  <c r="E19" i="10" s="1"/>
  <c r="F19" i="10" s="1"/>
  <c r="C19" i="10"/>
  <c r="D19" i="10"/>
  <c r="A20" i="10"/>
  <c r="B20" i="10"/>
  <c r="C20" i="10"/>
  <c r="D20" i="10"/>
  <c r="A21" i="10"/>
  <c r="B21" i="10"/>
  <c r="C21" i="10"/>
  <c r="E21" i="10" s="1"/>
  <c r="F21" i="10" s="1"/>
  <c r="D21" i="10"/>
  <c r="A22" i="10"/>
  <c r="B22" i="10"/>
  <c r="C22" i="10"/>
  <c r="D22" i="10"/>
  <c r="E22" i="10"/>
  <c r="F22" i="10" s="1"/>
  <c r="A23" i="10"/>
  <c r="B23" i="10"/>
  <c r="C23" i="10"/>
  <c r="D23" i="10"/>
  <c r="E23" i="10" s="1"/>
  <c r="F23" i="10" s="1"/>
  <c r="A24" i="10"/>
  <c r="B24" i="10"/>
  <c r="C24" i="10"/>
  <c r="E24" i="10" s="1"/>
  <c r="F24" i="10" s="1"/>
  <c r="D24" i="10"/>
  <c r="A25" i="10"/>
  <c r="B25" i="10"/>
  <c r="E25" i="10" s="1"/>
  <c r="F25" i="10" s="1"/>
  <c r="C25" i="10"/>
  <c r="D25" i="10"/>
  <c r="A26" i="10"/>
  <c r="B26" i="10"/>
  <c r="C26" i="10"/>
  <c r="D26" i="10"/>
  <c r="A27" i="10"/>
  <c r="B27" i="10"/>
  <c r="E27" i="10" s="1"/>
  <c r="C27" i="10"/>
  <c r="D27" i="10"/>
  <c r="F27" i="10"/>
  <c r="A28" i="10"/>
  <c r="B28" i="10"/>
  <c r="C28" i="10"/>
  <c r="D28" i="10"/>
  <c r="A29" i="10"/>
  <c r="B29" i="10"/>
  <c r="C29" i="10"/>
  <c r="E29" i="10" s="1"/>
  <c r="F29" i="10" s="1"/>
  <c r="D29" i="10"/>
  <c r="A30" i="10"/>
  <c r="B30" i="10"/>
  <c r="E30" i="10" s="1"/>
  <c r="F30" i="10" s="1"/>
  <c r="C30" i="10"/>
  <c r="D30" i="10"/>
  <c r="A31" i="10"/>
  <c r="B31" i="10"/>
  <c r="C31" i="10"/>
  <c r="D31" i="10"/>
  <c r="E31" i="10" s="1"/>
  <c r="F31" i="10" s="1"/>
  <c r="A32" i="10"/>
  <c r="B32" i="10"/>
  <c r="C32" i="10"/>
  <c r="E32" i="10" s="1"/>
  <c r="F32" i="10" s="1"/>
  <c r="D32" i="10"/>
  <c r="A33" i="10"/>
  <c r="B33" i="10"/>
  <c r="E33" i="10" s="1"/>
  <c r="F33" i="10" s="1"/>
  <c r="C33" i="10"/>
  <c r="D33" i="10"/>
  <c r="A34" i="10"/>
  <c r="B34" i="10"/>
  <c r="C34" i="10"/>
  <c r="D34" i="10"/>
  <c r="A35" i="10"/>
  <c r="B35" i="10"/>
  <c r="C35" i="10"/>
  <c r="D35" i="10"/>
  <c r="E35" i="10"/>
  <c r="F35" i="10" s="1"/>
  <c r="A36" i="10"/>
  <c r="B36" i="10"/>
  <c r="C36" i="10"/>
  <c r="D36" i="10"/>
  <c r="A37" i="10"/>
  <c r="B37" i="10"/>
  <c r="C37" i="10"/>
  <c r="D37" i="10"/>
  <c r="A38" i="10"/>
  <c r="B38" i="10"/>
  <c r="E38" i="10" s="1"/>
  <c r="F38" i="10" s="1"/>
  <c r="C38" i="10"/>
  <c r="D38" i="10"/>
  <c r="A39" i="10"/>
  <c r="B39" i="10"/>
  <c r="C39" i="10"/>
  <c r="D39" i="10"/>
  <c r="E39" i="10"/>
  <c r="F39" i="10" s="1"/>
  <c r="A40" i="10"/>
  <c r="B40" i="10"/>
  <c r="C40" i="10"/>
  <c r="E40" i="10" s="1"/>
  <c r="F40" i="10" s="1"/>
  <c r="D40" i="10"/>
  <c r="A41" i="10"/>
  <c r="B41" i="10"/>
  <c r="E41" i="10" s="1"/>
  <c r="F41" i="10" s="1"/>
  <c r="C41" i="10"/>
  <c r="D41" i="10"/>
  <c r="A42" i="10"/>
  <c r="B42" i="10"/>
  <c r="C42" i="10"/>
  <c r="D42" i="10"/>
  <c r="A43" i="10"/>
  <c r="B43" i="10"/>
  <c r="E43" i="10" s="1"/>
  <c r="F43" i="10" s="1"/>
  <c r="C43" i="10"/>
  <c r="D43" i="10"/>
  <c r="A44" i="10"/>
  <c r="B44" i="10"/>
  <c r="C44" i="10"/>
  <c r="D44" i="10"/>
  <c r="A45" i="10"/>
  <c r="B45" i="10"/>
  <c r="C45" i="10"/>
  <c r="E45" i="10" s="1"/>
  <c r="F45" i="10" s="1"/>
  <c r="D45" i="10"/>
  <c r="A46" i="10"/>
  <c r="B46" i="10"/>
  <c r="E46" i="10" s="1"/>
  <c r="F46" i="10" s="1"/>
  <c r="C46" i="10"/>
  <c r="D46" i="10"/>
  <c r="A47" i="10"/>
  <c r="B47" i="10"/>
  <c r="C47" i="10"/>
  <c r="D47" i="10"/>
  <c r="E47" i="10"/>
  <c r="F47" i="10" s="1"/>
  <c r="A48" i="10"/>
  <c r="B48" i="10"/>
  <c r="C48" i="10"/>
  <c r="E48" i="10" s="1"/>
  <c r="D48" i="10"/>
  <c r="F48" i="10"/>
  <c r="A49" i="10"/>
  <c r="B49" i="10"/>
  <c r="E49" i="10" s="1"/>
  <c r="F49" i="10" s="1"/>
  <c r="C49" i="10"/>
  <c r="D49" i="10"/>
  <c r="A50" i="10"/>
  <c r="B50" i="10"/>
  <c r="C50" i="10"/>
  <c r="D50" i="10"/>
  <c r="A51" i="10"/>
  <c r="B51" i="10"/>
  <c r="E51" i="10" s="1"/>
  <c r="C51" i="10"/>
  <c r="D51" i="10"/>
  <c r="F51" i="10"/>
  <c r="A52" i="10"/>
  <c r="B52" i="10"/>
  <c r="C52" i="10"/>
  <c r="D52" i="10"/>
  <c r="A53" i="10"/>
  <c r="B53" i="10"/>
  <c r="C53" i="10"/>
  <c r="E53" i="10" s="1"/>
  <c r="F53" i="10" s="1"/>
  <c r="D53" i="10"/>
  <c r="A54" i="10"/>
  <c r="B54" i="10"/>
  <c r="E54" i="10" s="1"/>
  <c r="F54" i="10" s="1"/>
  <c r="C54" i="10"/>
  <c r="D54" i="10"/>
  <c r="A55" i="10"/>
  <c r="B55" i="10"/>
  <c r="C55" i="10"/>
  <c r="D55" i="10"/>
  <c r="E55" i="10"/>
  <c r="F55" i="10" s="1"/>
  <c r="A56" i="10"/>
  <c r="B56" i="10"/>
  <c r="C56" i="10"/>
  <c r="E56" i="10" s="1"/>
  <c r="F56" i="10" s="1"/>
  <c r="D56" i="10"/>
  <c r="A57" i="10"/>
  <c r="B57" i="10"/>
  <c r="C57" i="10"/>
  <c r="D57" i="10"/>
  <c r="E57" i="10"/>
  <c r="F57" i="10" s="1"/>
  <c r="A58" i="10"/>
  <c r="B58" i="10"/>
  <c r="C58" i="10"/>
  <c r="E58" i="10" s="1"/>
  <c r="F58" i="10" s="1"/>
  <c r="D58" i="10"/>
  <c r="A59" i="10"/>
  <c r="B59" i="10"/>
  <c r="E59" i="10" s="1"/>
  <c r="F59" i="10" s="1"/>
  <c r="C59" i="10"/>
  <c r="D59" i="10"/>
  <c r="A60" i="10"/>
  <c r="B60" i="10"/>
  <c r="C60" i="10"/>
  <c r="D60" i="10"/>
  <c r="A61" i="10"/>
  <c r="B61" i="10"/>
  <c r="C61" i="10"/>
  <c r="E61" i="10" s="1"/>
  <c r="D61" i="10"/>
  <c r="F61" i="10"/>
  <c r="A62" i="10"/>
  <c r="B62" i="10"/>
  <c r="E62" i="10" s="1"/>
  <c r="F62" i="10" s="1"/>
  <c r="C62" i="10"/>
  <c r="D62" i="10"/>
  <c r="A63" i="10"/>
  <c r="B63" i="10"/>
  <c r="C63" i="10"/>
  <c r="D63" i="10"/>
  <c r="E63" i="10"/>
  <c r="F63" i="10" s="1"/>
  <c r="A64" i="10"/>
  <c r="B64" i="10"/>
  <c r="C64" i="10"/>
  <c r="E64" i="10" s="1"/>
  <c r="D64" i="10"/>
  <c r="F64" i="10"/>
  <c r="A65" i="10"/>
  <c r="B65" i="10"/>
  <c r="C65" i="10"/>
  <c r="D65" i="10"/>
  <c r="E65" i="10"/>
  <c r="F65" i="10" s="1"/>
  <c r="A66" i="10"/>
  <c r="B66" i="10"/>
  <c r="C66" i="10"/>
  <c r="E66" i="10" s="1"/>
  <c r="F66" i="10" s="1"/>
  <c r="D66" i="10"/>
  <c r="A67" i="10"/>
  <c r="B67" i="10"/>
  <c r="E67" i="10" s="1"/>
  <c r="F67" i="10" s="1"/>
  <c r="C67" i="10"/>
  <c r="D67" i="10"/>
  <c r="A68" i="10"/>
  <c r="B68" i="10"/>
  <c r="C68" i="10"/>
  <c r="D68" i="10"/>
  <c r="A69" i="10"/>
  <c r="B69" i="10"/>
  <c r="C69" i="10"/>
  <c r="E69" i="10" s="1"/>
  <c r="F69" i="10" s="1"/>
  <c r="D69" i="10"/>
  <c r="A70" i="10"/>
  <c r="B70" i="10"/>
  <c r="C70" i="10"/>
  <c r="D70" i="10"/>
  <c r="A71" i="10"/>
  <c r="B71" i="10"/>
  <c r="C71" i="10"/>
  <c r="D71" i="10"/>
  <c r="E71" i="10"/>
  <c r="F71" i="10" s="1"/>
  <c r="A72" i="10"/>
  <c r="B72" i="10"/>
  <c r="C72" i="10"/>
  <c r="E72" i="10" s="1"/>
  <c r="F72" i="10" s="1"/>
  <c r="D72" i="10"/>
  <c r="A73" i="10"/>
  <c r="B73" i="10"/>
  <c r="E73" i="10" s="1"/>
  <c r="F73" i="10" s="1"/>
  <c r="C73" i="10"/>
  <c r="D73" i="10"/>
  <c r="A74" i="10"/>
  <c r="B74" i="10"/>
  <c r="C74" i="10"/>
  <c r="D74" i="10"/>
  <c r="A75" i="10"/>
  <c r="B75" i="10"/>
  <c r="E75" i="10" s="1"/>
  <c r="F75" i="10" s="1"/>
  <c r="C75" i="10"/>
  <c r="D75" i="10"/>
  <c r="A76" i="10"/>
  <c r="B76" i="10"/>
  <c r="C76" i="10"/>
  <c r="E76" i="10" s="1"/>
  <c r="F76" i="10" s="1"/>
  <c r="D76" i="10"/>
  <c r="A77" i="10"/>
  <c r="B77" i="10"/>
  <c r="C77" i="10"/>
  <c r="D77" i="10"/>
  <c r="A78" i="10"/>
  <c r="B78" i="10"/>
  <c r="C78" i="10"/>
  <c r="D78" i="10"/>
  <c r="E78" i="10"/>
  <c r="F78" i="10" s="1"/>
  <c r="A79" i="10"/>
  <c r="B79" i="10"/>
  <c r="E79" i="10" s="1"/>
  <c r="F79" i="10" s="1"/>
  <c r="C79" i="10"/>
  <c r="D79" i="10"/>
  <c r="A80" i="10"/>
  <c r="B80" i="10"/>
  <c r="C80" i="10"/>
  <c r="D80" i="10"/>
  <c r="A81" i="10"/>
  <c r="B81" i="10"/>
  <c r="C81" i="10"/>
  <c r="D81" i="10"/>
  <c r="E81" i="10"/>
  <c r="F81" i="10" s="1"/>
  <c r="A82" i="10"/>
  <c r="B82" i="10"/>
  <c r="C82" i="10"/>
  <c r="E82" i="10" s="1"/>
  <c r="D82" i="10"/>
  <c r="F82" i="10"/>
  <c r="A83" i="10"/>
  <c r="B83" i="10"/>
  <c r="C83" i="10"/>
  <c r="D83" i="10"/>
  <c r="E83" i="10" s="1"/>
  <c r="F83" i="10" s="1"/>
  <c r="A84" i="10"/>
  <c r="B84" i="10"/>
  <c r="C84" i="10"/>
  <c r="E84" i="10" s="1"/>
  <c r="F84" i="10" s="1"/>
  <c r="D84" i="10"/>
  <c r="A85" i="10"/>
  <c r="B85" i="10"/>
  <c r="E85" i="10" s="1"/>
  <c r="C85" i="10"/>
  <c r="D85" i="10"/>
  <c r="F85" i="10"/>
  <c r="A86" i="10"/>
  <c r="B86" i="10"/>
  <c r="C86" i="10"/>
  <c r="D86" i="10"/>
  <c r="A87" i="10"/>
  <c r="B87" i="10"/>
  <c r="E87" i="10" s="1"/>
  <c r="F87" i="10" s="1"/>
  <c r="C87" i="10"/>
  <c r="D87" i="10"/>
  <c r="A88" i="10"/>
  <c r="B88" i="10"/>
  <c r="C88" i="10"/>
  <c r="D88" i="10"/>
  <c r="A89" i="10"/>
  <c r="B89" i="10"/>
  <c r="C89" i="10"/>
  <c r="D89" i="10"/>
  <c r="A90" i="10"/>
  <c r="B90" i="10"/>
  <c r="C90" i="10"/>
  <c r="D90" i="10"/>
  <c r="E90" i="10"/>
  <c r="F90" i="10" s="1"/>
  <c r="A91" i="10"/>
  <c r="B91" i="10"/>
  <c r="E91" i="10" s="1"/>
  <c r="F91" i="10" s="1"/>
  <c r="C91" i="10"/>
  <c r="D91" i="10"/>
  <c r="A92" i="10"/>
  <c r="B92" i="10"/>
  <c r="C92" i="10"/>
  <c r="D92" i="10"/>
  <c r="A93" i="10"/>
  <c r="B93" i="10"/>
  <c r="C93" i="10"/>
  <c r="D93" i="10"/>
  <c r="A94" i="10"/>
  <c r="B94" i="10"/>
  <c r="C94" i="10"/>
  <c r="D94" i="10"/>
  <c r="E94" i="10"/>
  <c r="F94" i="10" s="1"/>
  <c r="A95" i="10"/>
  <c r="B95" i="10"/>
  <c r="E95" i="10" s="1"/>
  <c r="C95" i="10"/>
  <c r="D95" i="10"/>
  <c r="F95" i="10"/>
  <c r="A96" i="10"/>
  <c r="B96" i="10"/>
  <c r="C96" i="10"/>
  <c r="D96" i="10"/>
  <c r="A97" i="10"/>
  <c r="B97" i="10"/>
  <c r="C97" i="10"/>
  <c r="D97" i="10"/>
  <c r="E97" i="10"/>
  <c r="F97" i="10" s="1"/>
  <c r="A98" i="10"/>
  <c r="B98" i="10"/>
  <c r="C98" i="10"/>
  <c r="E98" i="10" s="1"/>
  <c r="F98" i="10" s="1"/>
  <c r="D98" i="10"/>
  <c r="A99" i="10"/>
  <c r="B99" i="10"/>
  <c r="C99" i="10"/>
  <c r="D99" i="10"/>
  <c r="E99" i="10"/>
  <c r="F99" i="10" s="1"/>
  <c r="A100" i="10"/>
  <c r="B100" i="10"/>
  <c r="C100" i="10"/>
  <c r="E100" i="10" s="1"/>
  <c r="F100" i="10" s="1"/>
  <c r="D100" i="10"/>
  <c r="A101" i="10"/>
  <c r="B101" i="10"/>
  <c r="C101" i="10"/>
  <c r="D101" i="10"/>
  <c r="E101" i="10"/>
  <c r="F101" i="10" s="1"/>
  <c r="A102" i="10"/>
  <c r="B102" i="10"/>
  <c r="C102" i="10"/>
  <c r="E102" i="10" s="1"/>
  <c r="F102" i="10" s="1"/>
  <c r="D102" i="10"/>
  <c r="A103" i="10"/>
  <c r="B103" i="10"/>
  <c r="C103" i="10"/>
  <c r="D103" i="10"/>
  <c r="E103" i="10"/>
  <c r="F103" i="10"/>
  <c r="A104" i="10"/>
  <c r="B104" i="10"/>
  <c r="C104" i="10"/>
  <c r="D104" i="10"/>
  <c r="A105" i="10"/>
  <c r="B105" i="10"/>
  <c r="C105" i="10"/>
  <c r="E105" i="10" s="1"/>
  <c r="F105" i="10" s="1"/>
  <c r="D105" i="10"/>
  <c r="A106" i="10"/>
  <c r="B106" i="10"/>
  <c r="C106" i="10"/>
  <c r="D106" i="10"/>
  <c r="E106" i="10"/>
  <c r="F106" i="10" s="1"/>
  <c r="A107" i="10"/>
  <c r="B107" i="10"/>
  <c r="E107" i="10" s="1"/>
  <c r="C107" i="10"/>
  <c r="D107" i="10"/>
  <c r="F107" i="10"/>
  <c r="A108" i="10"/>
  <c r="B108" i="10"/>
  <c r="C108" i="10"/>
  <c r="D108" i="10"/>
  <c r="A109" i="10"/>
  <c r="B109" i="10"/>
  <c r="C109" i="10"/>
  <c r="E109" i="10" s="1"/>
  <c r="F109" i="10" s="1"/>
  <c r="D109" i="10"/>
  <c r="A110" i="10"/>
  <c r="B110" i="10"/>
  <c r="E110" i="10" s="1"/>
  <c r="C110" i="10"/>
  <c r="D110" i="10"/>
  <c r="F110" i="10"/>
  <c r="A111" i="10"/>
  <c r="B111" i="10"/>
  <c r="C111" i="10"/>
  <c r="D111" i="10"/>
  <c r="A112" i="10"/>
  <c r="B112" i="10"/>
  <c r="C112" i="10"/>
  <c r="D112" i="10"/>
  <c r="A113" i="10"/>
  <c r="B113" i="10"/>
  <c r="C113" i="10"/>
  <c r="D113" i="10"/>
  <c r="E113" i="10"/>
  <c r="F113" i="10" s="1"/>
  <c r="A114" i="10"/>
  <c r="B114" i="10"/>
  <c r="C114" i="10"/>
  <c r="D114" i="10"/>
  <c r="A115" i="10"/>
  <c r="B115" i="10"/>
  <c r="C115" i="10"/>
  <c r="D115" i="10"/>
  <c r="E115" i="10"/>
  <c r="F115" i="10" s="1"/>
  <c r="A116" i="10"/>
  <c r="B116" i="10"/>
  <c r="C116" i="10"/>
  <c r="E116" i="10" s="1"/>
  <c r="F116" i="10" s="1"/>
  <c r="D116" i="10"/>
  <c r="A117" i="10"/>
  <c r="B117" i="10"/>
  <c r="C117" i="10"/>
  <c r="D117" i="10"/>
  <c r="E117" i="10"/>
  <c r="F117" i="10"/>
  <c r="A118" i="10"/>
  <c r="B118" i="10"/>
  <c r="C118" i="10"/>
  <c r="D118" i="10"/>
  <c r="A119" i="10"/>
  <c r="B119" i="10"/>
  <c r="C119" i="10"/>
  <c r="D119" i="10"/>
  <c r="E119" i="10" s="1"/>
  <c r="F119" i="10" s="1"/>
  <c r="A120" i="10"/>
  <c r="B120" i="10"/>
  <c r="C120" i="10"/>
  <c r="E120" i="10" s="1"/>
  <c r="F120" i="10" s="1"/>
  <c r="D120" i="10"/>
  <c r="A121" i="10"/>
  <c r="B121" i="10"/>
  <c r="C121" i="10"/>
  <c r="E121" i="10" s="1"/>
  <c r="F121" i="10" s="1"/>
  <c r="D121" i="10"/>
  <c r="A122" i="10"/>
  <c r="B122" i="10"/>
  <c r="C122" i="10"/>
  <c r="D122" i="10"/>
  <c r="E122" i="10"/>
  <c r="F122" i="10" s="1"/>
  <c r="A123" i="10"/>
  <c r="B123" i="10"/>
  <c r="C123" i="10"/>
  <c r="D123" i="10"/>
  <c r="E123" i="10"/>
  <c r="F123" i="10" s="1"/>
  <c r="A124" i="10"/>
  <c r="B124" i="10"/>
  <c r="C124" i="10"/>
  <c r="D124" i="10"/>
  <c r="A125" i="10"/>
  <c r="B125" i="10"/>
  <c r="C125" i="10"/>
  <c r="D125" i="10"/>
  <c r="A126" i="10"/>
  <c r="B126" i="10"/>
  <c r="E126" i="10" s="1"/>
  <c r="C126" i="10"/>
  <c r="D126" i="10"/>
  <c r="F126" i="10"/>
  <c r="A127" i="10"/>
  <c r="B127" i="10"/>
  <c r="C127" i="10"/>
  <c r="D127" i="10"/>
  <c r="A128" i="10"/>
  <c r="B128" i="10"/>
  <c r="C128" i="10"/>
  <c r="D128" i="10"/>
  <c r="A129" i="10"/>
  <c r="B129" i="10"/>
  <c r="C129" i="10"/>
  <c r="D129" i="10"/>
  <c r="E129" i="10"/>
  <c r="F129" i="10" s="1"/>
  <c r="A130" i="10"/>
  <c r="B130" i="10"/>
  <c r="C130" i="10"/>
  <c r="D130" i="10"/>
  <c r="E130" i="10"/>
  <c r="F130" i="10" s="1"/>
  <c r="A131" i="10"/>
  <c r="B131" i="10"/>
  <c r="C131" i="10"/>
  <c r="D131" i="10"/>
  <c r="E131" i="10"/>
  <c r="F131" i="10" s="1"/>
  <c r="A132" i="10"/>
  <c r="B132" i="10"/>
  <c r="C132" i="10"/>
  <c r="D132" i="10"/>
  <c r="A133" i="10"/>
  <c r="B133" i="10"/>
  <c r="C133" i="10"/>
  <c r="D133" i="10"/>
  <c r="E133" i="10"/>
  <c r="F133" i="10" s="1"/>
  <c r="A134" i="10"/>
  <c r="B134" i="10"/>
  <c r="C134" i="10"/>
  <c r="D134" i="10"/>
  <c r="A135" i="10"/>
  <c r="B135" i="10"/>
  <c r="E135" i="10" s="1"/>
  <c r="F135" i="10" s="1"/>
  <c r="C135" i="10"/>
  <c r="D135" i="10"/>
  <c r="A136" i="10"/>
  <c r="B136" i="10"/>
  <c r="C136" i="10"/>
  <c r="D136" i="10"/>
  <c r="A137" i="10"/>
  <c r="B137" i="10"/>
  <c r="C137" i="10"/>
  <c r="D137" i="10"/>
  <c r="E137" i="10"/>
  <c r="F137" i="10" s="1"/>
  <c r="A138" i="10"/>
  <c r="B138" i="10"/>
  <c r="C138" i="10"/>
  <c r="D138" i="10"/>
  <c r="E138" i="10"/>
  <c r="F138" i="10" s="1"/>
  <c r="A139" i="10"/>
  <c r="B139" i="10"/>
  <c r="E139" i="10" s="1"/>
  <c r="C139" i="10"/>
  <c r="D139" i="10"/>
  <c r="F139" i="10"/>
  <c r="A140" i="10"/>
  <c r="B140" i="10"/>
  <c r="C140" i="10"/>
  <c r="D140" i="10"/>
  <c r="A141" i="10"/>
  <c r="B141" i="10"/>
  <c r="C141" i="10"/>
  <c r="E141" i="10" s="1"/>
  <c r="F141" i="10" s="1"/>
  <c r="D141" i="10"/>
  <c r="A142" i="10"/>
  <c r="B142" i="10"/>
  <c r="C142" i="10"/>
  <c r="D142" i="10"/>
  <c r="E142" i="10"/>
  <c r="F142" i="10"/>
  <c r="A143" i="10"/>
  <c r="B143" i="10"/>
  <c r="C143" i="10"/>
  <c r="D143" i="10"/>
  <c r="A144" i="10"/>
  <c r="B144" i="10"/>
  <c r="C144" i="10"/>
  <c r="D144" i="10"/>
  <c r="A145" i="10"/>
  <c r="B145" i="10"/>
  <c r="C145" i="10"/>
  <c r="D145" i="10"/>
  <c r="E145" i="10" s="1"/>
  <c r="F145" i="10" s="1"/>
  <c r="A146" i="10"/>
  <c r="B146" i="10"/>
  <c r="C146" i="10"/>
  <c r="E146" i="10" s="1"/>
  <c r="F146" i="10" s="1"/>
  <c r="D146" i="10"/>
  <c r="A147" i="10"/>
  <c r="B147" i="10"/>
  <c r="C147" i="10"/>
  <c r="D147" i="10"/>
  <c r="E147" i="10"/>
  <c r="F147" i="10" s="1"/>
  <c r="A148" i="10"/>
  <c r="B148" i="10"/>
  <c r="C148" i="10"/>
  <c r="E148" i="10" s="1"/>
  <c r="D148" i="10"/>
  <c r="F148" i="10"/>
  <c r="A149" i="10"/>
  <c r="B149" i="10"/>
  <c r="E149" i="10" s="1"/>
  <c r="F149" i="10" s="1"/>
  <c r="C149" i="10"/>
  <c r="D149" i="10"/>
  <c r="A150" i="10"/>
  <c r="B150" i="10"/>
  <c r="C150" i="10"/>
  <c r="D150" i="10"/>
  <c r="A151" i="10"/>
  <c r="B151" i="10"/>
  <c r="E151" i="10" s="1"/>
  <c r="F151" i="10" s="1"/>
  <c r="C151" i="10"/>
  <c r="D151" i="10"/>
  <c r="A152" i="10"/>
  <c r="B152" i="10"/>
  <c r="C152" i="10"/>
  <c r="D152" i="10"/>
  <c r="A153" i="10"/>
  <c r="B153" i="10"/>
  <c r="C153" i="10"/>
  <c r="E153" i="10" s="1"/>
  <c r="F153" i="10" s="1"/>
  <c r="D153" i="10"/>
  <c r="A154" i="10"/>
  <c r="B154" i="10"/>
  <c r="C154" i="10"/>
  <c r="E154" i="10" s="1"/>
  <c r="F154" i="10" s="1"/>
  <c r="D154" i="10"/>
  <c r="A155" i="10"/>
  <c r="B155" i="10"/>
  <c r="C155" i="10"/>
  <c r="D155" i="10"/>
  <c r="E155" i="10"/>
  <c r="F155" i="10" s="1"/>
  <c r="A156" i="10"/>
  <c r="B156" i="10"/>
  <c r="C156" i="10"/>
  <c r="D156" i="10"/>
  <c r="A157" i="10"/>
  <c r="B157" i="10"/>
  <c r="C157" i="10"/>
  <c r="E157" i="10" s="1"/>
  <c r="F157" i="10" s="1"/>
  <c r="D157" i="10"/>
  <c r="A158" i="10"/>
  <c r="B158" i="10"/>
  <c r="C158" i="10"/>
  <c r="D158" i="10"/>
  <c r="E158" i="10"/>
  <c r="F158" i="10"/>
  <c r="A159" i="10"/>
  <c r="B159" i="10"/>
  <c r="C159" i="10"/>
  <c r="D159" i="10"/>
  <c r="A160" i="10"/>
  <c r="B160" i="10"/>
  <c r="C160" i="10"/>
  <c r="D160" i="10"/>
  <c r="A161" i="10"/>
  <c r="B161" i="10"/>
  <c r="C161" i="10"/>
  <c r="E161" i="10" s="1"/>
  <c r="F161" i="10" s="1"/>
  <c r="D161" i="10"/>
  <c r="A162" i="10"/>
  <c r="B162" i="10"/>
  <c r="E162" i="10" s="1"/>
  <c r="C162" i="10"/>
  <c r="D162" i="10"/>
  <c r="F162" i="10"/>
  <c r="A163" i="10"/>
  <c r="B163" i="10"/>
  <c r="C163" i="10"/>
  <c r="D163" i="10"/>
  <c r="E163" i="10" s="1"/>
  <c r="F163" i="10" s="1"/>
  <c r="A164" i="10"/>
  <c r="B164" i="10"/>
  <c r="C164" i="10"/>
  <c r="E164" i="10" s="1"/>
  <c r="F164" i="10" s="1"/>
  <c r="D164" i="10"/>
  <c r="A165" i="10"/>
  <c r="B165" i="10"/>
  <c r="E165" i="10" s="1"/>
  <c r="F165" i="10" s="1"/>
  <c r="C165" i="10"/>
  <c r="D165" i="10"/>
  <c r="A166" i="10"/>
  <c r="B166" i="10"/>
  <c r="C166" i="10"/>
  <c r="D166" i="10"/>
  <c r="A167" i="10"/>
  <c r="B167" i="10"/>
  <c r="E167" i="10" s="1"/>
  <c r="F167" i="10" s="1"/>
  <c r="C167" i="10"/>
  <c r="D167" i="10"/>
  <c r="A168" i="10"/>
  <c r="B168" i="10"/>
  <c r="C168" i="10"/>
  <c r="D168" i="10"/>
  <c r="A169" i="10"/>
  <c r="B169" i="10"/>
  <c r="E169" i="10" s="1"/>
  <c r="F169" i="10" s="1"/>
  <c r="C169" i="10"/>
  <c r="D169" i="10"/>
  <c r="A170" i="10"/>
  <c r="B170" i="10"/>
  <c r="C170" i="10"/>
  <c r="D170" i="10"/>
  <c r="E170" i="10" s="1"/>
  <c r="F170" i="10" s="1"/>
  <c r="A171" i="10"/>
  <c r="B171" i="10"/>
  <c r="E171" i="10" s="1"/>
  <c r="F171" i="10" s="1"/>
  <c r="C171" i="10"/>
  <c r="D171" i="10"/>
  <c r="A172" i="10"/>
  <c r="B172" i="10"/>
  <c r="C172" i="10"/>
  <c r="D172" i="10"/>
  <c r="A173" i="10"/>
  <c r="B173" i="10"/>
  <c r="C173" i="10"/>
  <c r="D173" i="10"/>
  <c r="A174" i="10"/>
  <c r="B174" i="10"/>
  <c r="E174" i="10" s="1"/>
  <c r="F174" i="10" s="1"/>
  <c r="C174" i="10"/>
  <c r="D174" i="10"/>
  <c r="A175" i="10"/>
  <c r="B175" i="10"/>
  <c r="E175" i="10" s="1"/>
  <c r="F175" i="10" s="1"/>
  <c r="C175" i="10"/>
  <c r="D175" i="10"/>
  <c r="A176" i="10"/>
  <c r="B176" i="10"/>
  <c r="C176" i="10"/>
  <c r="D176" i="10"/>
  <c r="A177" i="10"/>
  <c r="B177" i="10"/>
  <c r="C177" i="10"/>
  <c r="D177" i="10"/>
  <c r="E177" i="10"/>
  <c r="F177" i="10" s="1"/>
  <c r="A178" i="10"/>
  <c r="B178" i="10"/>
  <c r="C178" i="10"/>
  <c r="E178" i="10" s="1"/>
  <c r="F178" i="10" s="1"/>
  <c r="D178" i="10"/>
  <c r="A179" i="10"/>
  <c r="B179" i="10"/>
  <c r="C179" i="10"/>
  <c r="D179" i="10"/>
  <c r="E179" i="10"/>
  <c r="F179" i="10" s="1"/>
  <c r="A180" i="10"/>
  <c r="B180" i="10"/>
  <c r="C180" i="10"/>
  <c r="D180" i="10"/>
  <c r="A181" i="10"/>
  <c r="B181" i="10"/>
  <c r="C181" i="10"/>
  <c r="D181" i="10"/>
  <c r="E181" i="10"/>
  <c r="F181" i="10" s="1"/>
  <c r="A182" i="10"/>
  <c r="B182" i="10"/>
  <c r="C182" i="10"/>
  <c r="D182" i="10"/>
  <c r="A183" i="10"/>
  <c r="B183" i="10"/>
  <c r="C183" i="10"/>
  <c r="D183" i="10"/>
  <c r="E183" i="10"/>
  <c r="F183" i="10"/>
  <c r="A184" i="10"/>
  <c r="B184" i="10"/>
  <c r="C184" i="10"/>
  <c r="D184" i="10"/>
  <c r="A185" i="10"/>
  <c r="B185" i="10"/>
  <c r="C185" i="10"/>
  <c r="E185" i="10" s="1"/>
  <c r="D185" i="10"/>
  <c r="F185" i="10"/>
  <c r="A186" i="10"/>
  <c r="B186" i="10"/>
  <c r="C186" i="10"/>
  <c r="E186" i="10" s="1"/>
  <c r="F186" i="10" s="1"/>
  <c r="D186" i="10"/>
  <c r="A187" i="10"/>
  <c r="B187" i="10"/>
  <c r="E187" i="10" s="1"/>
  <c r="F187" i="10" s="1"/>
  <c r="C187" i="10"/>
  <c r="D187" i="10"/>
  <c r="A188" i="10"/>
  <c r="B188" i="10"/>
  <c r="C188" i="10"/>
  <c r="D188" i="10"/>
  <c r="A189" i="10"/>
  <c r="B189" i="10"/>
  <c r="C189" i="10"/>
  <c r="D189" i="10"/>
  <c r="A190" i="10"/>
  <c r="B190" i="10"/>
  <c r="E190" i="10" s="1"/>
  <c r="F190" i="10" s="1"/>
  <c r="C190" i="10"/>
  <c r="D190" i="10"/>
  <c r="A191" i="10"/>
  <c r="B191" i="10"/>
  <c r="E191" i="10" s="1"/>
  <c r="C191" i="10"/>
  <c r="D191" i="10"/>
  <c r="F191" i="10"/>
  <c r="A192" i="10"/>
  <c r="B192" i="10"/>
  <c r="C192" i="10"/>
  <c r="D192" i="10"/>
  <c r="A193" i="10"/>
  <c r="B193" i="10"/>
  <c r="C193" i="10"/>
  <c r="D193" i="10"/>
  <c r="A194" i="10"/>
  <c r="B194" i="10"/>
  <c r="C194" i="10"/>
  <c r="E194" i="10" s="1"/>
  <c r="F194" i="10" s="1"/>
  <c r="D194" i="10"/>
  <c r="A195" i="10"/>
  <c r="B195" i="10"/>
  <c r="C195" i="10"/>
  <c r="D195" i="10"/>
  <c r="E195" i="10"/>
  <c r="F195" i="10" s="1"/>
  <c r="A196" i="10"/>
  <c r="B196" i="10"/>
  <c r="C196" i="10"/>
  <c r="E196" i="10" s="1"/>
  <c r="F196" i="10" s="1"/>
  <c r="D196" i="10"/>
  <c r="A197" i="10"/>
  <c r="B197" i="10"/>
  <c r="E197" i="10" s="1"/>
  <c r="F197" i="10" s="1"/>
  <c r="C197" i="10"/>
  <c r="D197" i="10"/>
  <c r="A198" i="10"/>
  <c r="B198" i="10"/>
  <c r="C198" i="10"/>
  <c r="D198" i="10"/>
  <c r="A199" i="10"/>
  <c r="B199" i="10"/>
  <c r="C199" i="10"/>
  <c r="D199" i="10"/>
  <c r="E199" i="10"/>
  <c r="F199" i="10" s="1"/>
  <c r="A200" i="10"/>
  <c r="B200" i="10"/>
  <c r="C200" i="10"/>
  <c r="E200" i="10" s="1"/>
  <c r="F200" i="10" s="1"/>
  <c r="D200" i="10"/>
  <c r="A201" i="10"/>
  <c r="B201" i="10"/>
  <c r="C201" i="10"/>
  <c r="E201" i="10" s="1"/>
  <c r="F201" i="10" s="1"/>
  <c r="D201" i="10"/>
  <c r="A202" i="10"/>
  <c r="B202" i="10"/>
  <c r="C202" i="10"/>
  <c r="D202" i="10"/>
  <c r="E202" i="10"/>
  <c r="F202" i="10" s="1"/>
  <c r="A203" i="10"/>
  <c r="B203" i="10"/>
  <c r="E203" i="10" s="1"/>
  <c r="F203" i="10" s="1"/>
  <c r="C203" i="10"/>
  <c r="D203" i="10"/>
  <c r="A204" i="10"/>
  <c r="B204" i="10"/>
  <c r="C204" i="10"/>
  <c r="E204" i="10" s="1"/>
  <c r="F204" i="10" s="1"/>
  <c r="D204" i="10"/>
  <c r="A205" i="10"/>
  <c r="B205" i="10"/>
  <c r="C205" i="10"/>
  <c r="D205" i="10"/>
  <c r="A206" i="10"/>
  <c r="B206" i="10"/>
  <c r="C206" i="10"/>
  <c r="D206" i="10"/>
  <c r="E206" i="10"/>
  <c r="F206" i="10" s="1"/>
  <c r="A207" i="10"/>
  <c r="B207" i="10"/>
  <c r="C207" i="10"/>
  <c r="D207" i="10"/>
  <c r="A208" i="10"/>
  <c r="B208" i="10"/>
  <c r="C208" i="10"/>
  <c r="D208" i="10"/>
  <c r="E208" i="10"/>
  <c r="F208" i="10"/>
  <c r="A209" i="10"/>
  <c r="B209" i="10"/>
  <c r="C209" i="10"/>
  <c r="D209" i="10"/>
  <c r="A210" i="10"/>
  <c r="B210" i="10"/>
  <c r="E210" i="10" s="1"/>
  <c r="F210" i="10" s="1"/>
  <c r="C210" i="10"/>
  <c r="D210" i="10"/>
  <c r="A211" i="10"/>
  <c r="B211" i="10"/>
  <c r="C211" i="10"/>
  <c r="D211" i="10"/>
  <c r="A212" i="10"/>
  <c r="B212" i="10"/>
  <c r="E212" i="10" s="1"/>
  <c r="C212" i="10"/>
  <c r="D212" i="10"/>
  <c r="F212" i="10"/>
  <c r="A213" i="10"/>
  <c r="B213" i="10"/>
  <c r="C213" i="10"/>
  <c r="D213" i="10"/>
  <c r="A214" i="10"/>
  <c r="B214" i="10"/>
  <c r="C214" i="10"/>
  <c r="D214" i="10"/>
  <c r="E214" i="10"/>
  <c r="F214" i="10"/>
  <c r="A215" i="10"/>
  <c r="B215" i="10"/>
  <c r="C215" i="10"/>
  <c r="D215" i="10"/>
  <c r="A216" i="10"/>
  <c r="B216" i="10"/>
  <c r="E216" i="10" s="1"/>
  <c r="F216" i="10" s="1"/>
  <c r="C216" i="10"/>
  <c r="D216" i="10"/>
  <c r="A217" i="10"/>
  <c r="B217" i="10"/>
  <c r="C217" i="10"/>
  <c r="D217" i="10"/>
  <c r="A218" i="10"/>
  <c r="B218" i="10"/>
  <c r="C218" i="10"/>
  <c r="D218" i="10"/>
  <c r="E218" i="10"/>
  <c r="F218" i="10" s="1"/>
  <c r="A219" i="10"/>
  <c r="B219" i="10"/>
  <c r="C219" i="10"/>
  <c r="E219" i="10" s="1"/>
  <c r="F219" i="10" s="1"/>
  <c r="D219" i="10"/>
  <c r="A220" i="10"/>
  <c r="B220" i="10"/>
  <c r="C220" i="10"/>
  <c r="D220" i="10"/>
  <c r="E220" i="10"/>
  <c r="F220" i="10" s="1"/>
  <c r="A221" i="10"/>
  <c r="B221" i="10"/>
  <c r="C221" i="10"/>
  <c r="D221" i="10"/>
  <c r="A222" i="10"/>
  <c r="B222" i="10"/>
  <c r="E222" i="10" s="1"/>
  <c r="F222" i="10" s="1"/>
  <c r="C222" i="10"/>
  <c r="D222" i="10"/>
  <c r="A223" i="10"/>
  <c r="B223" i="10"/>
  <c r="C223" i="10"/>
  <c r="D223" i="10"/>
  <c r="A224" i="10"/>
  <c r="B224" i="10"/>
  <c r="E224" i="10" s="1"/>
  <c r="F224" i="10" s="1"/>
  <c r="C224" i="10"/>
  <c r="D224" i="10"/>
  <c r="A225" i="10"/>
  <c r="B225" i="10"/>
  <c r="C225" i="10"/>
  <c r="D225" i="10"/>
  <c r="A226" i="10"/>
  <c r="B226" i="10"/>
  <c r="C226" i="10"/>
  <c r="D226" i="10"/>
  <c r="E226" i="10"/>
  <c r="F226" i="10" s="1"/>
  <c r="A227" i="10"/>
  <c r="B227" i="10"/>
  <c r="C227" i="10"/>
  <c r="E227" i="10" s="1"/>
  <c r="F227" i="10" s="1"/>
  <c r="D227" i="10"/>
  <c r="A228" i="10"/>
  <c r="B228" i="10"/>
  <c r="E228" i="10" s="1"/>
  <c r="C228" i="10"/>
  <c r="D228" i="10"/>
  <c r="F228" i="10"/>
  <c r="A229" i="10"/>
  <c r="B229" i="10"/>
  <c r="C229" i="10"/>
  <c r="D229" i="10"/>
  <c r="A230" i="10"/>
  <c r="B230" i="10"/>
  <c r="C230" i="10"/>
  <c r="D230" i="10"/>
  <c r="E230" i="10"/>
  <c r="F230" i="10"/>
  <c r="A231" i="10"/>
  <c r="B231" i="10"/>
  <c r="C231" i="10"/>
  <c r="D231" i="10"/>
  <c r="A232" i="10"/>
  <c r="B232" i="10"/>
  <c r="C232" i="10"/>
  <c r="D232" i="10"/>
  <c r="A233" i="10"/>
  <c r="B233" i="10"/>
  <c r="C233" i="10"/>
  <c r="D233" i="10"/>
  <c r="E233" i="10"/>
  <c r="F233" i="10" s="1"/>
  <c r="A234" i="10"/>
  <c r="B234" i="10"/>
  <c r="E234" i="10" s="1"/>
  <c r="F234" i="10" s="1"/>
  <c r="C234" i="10"/>
  <c r="D234" i="10"/>
  <c r="A235" i="10"/>
  <c r="B235" i="10"/>
  <c r="C235" i="10"/>
  <c r="D235" i="10"/>
  <c r="A236" i="10"/>
  <c r="B236" i="10"/>
  <c r="C236" i="10"/>
  <c r="D236" i="10"/>
  <c r="E236" i="10"/>
  <c r="F236" i="10" s="1"/>
  <c r="A237" i="10"/>
  <c r="B237" i="10"/>
  <c r="C237" i="10"/>
  <c r="E237" i="10" s="1"/>
  <c r="D237" i="10"/>
  <c r="F237" i="10"/>
  <c r="A238" i="10"/>
  <c r="B238" i="10"/>
  <c r="C238" i="10"/>
  <c r="D238" i="10"/>
  <c r="E238" i="10"/>
  <c r="F238" i="10" s="1"/>
  <c r="A239" i="10"/>
  <c r="B239" i="10"/>
  <c r="C239" i="10"/>
  <c r="E239" i="10" s="1"/>
  <c r="F239" i="10" s="1"/>
  <c r="D239" i="10"/>
  <c r="A240" i="10"/>
  <c r="B240" i="10"/>
  <c r="E240" i="10" s="1"/>
  <c r="F240" i="10" s="1"/>
  <c r="C240" i="10"/>
  <c r="D240" i="10"/>
  <c r="A241" i="10"/>
  <c r="B241" i="10"/>
  <c r="C241" i="10"/>
  <c r="D241" i="10"/>
  <c r="A242" i="10"/>
  <c r="B242" i="10"/>
  <c r="E242" i="10" s="1"/>
  <c r="F242" i="10" s="1"/>
  <c r="C242" i="10"/>
  <c r="D242" i="10"/>
  <c r="A243" i="10"/>
  <c r="B243" i="10"/>
  <c r="C243" i="10"/>
  <c r="D243" i="10"/>
  <c r="A244" i="10"/>
  <c r="B244" i="10"/>
  <c r="C244" i="10"/>
  <c r="E244" i="10" s="1"/>
  <c r="D244" i="10"/>
  <c r="F244" i="10"/>
  <c r="A245" i="10"/>
  <c r="B245" i="10"/>
  <c r="C245" i="10"/>
  <c r="D245" i="10"/>
  <c r="E245" i="10"/>
  <c r="F245" i="10" s="1"/>
  <c r="A246" i="10"/>
  <c r="B246" i="10"/>
  <c r="E246" i="10" s="1"/>
  <c r="F246" i="10" s="1"/>
  <c r="C246" i="10"/>
  <c r="D246" i="10"/>
  <c r="A247" i="10"/>
  <c r="B247" i="10"/>
  <c r="C247" i="10"/>
  <c r="D247" i="10"/>
  <c r="A248" i="10"/>
  <c r="B248" i="10"/>
  <c r="C248" i="10"/>
  <c r="D248" i="10"/>
  <c r="A249" i="10"/>
  <c r="B249" i="10"/>
  <c r="E249" i="10" s="1"/>
  <c r="F249" i="10" s="1"/>
  <c r="C249" i="10"/>
  <c r="D249" i="10"/>
  <c r="A250" i="10"/>
  <c r="B250" i="10"/>
  <c r="C250" i="10"/>
  <c r="D250" i="10"/>
  <c r="A251" i="10"/>
  <c r="B251" i="10"/>
  <c r="C251" i="10"/>
  <c r="D251" i="10"/>
  <c r="A252" i="10"/>
  <c r="B252" i="10"/>
  <c r="C252" i="10"/>
  <c r="D252" i="10"/>
  <c r="E252" i="10"/>
  <c r="F252" i="10" s="1"/>
  <c r="A253" i="10"/>
  <c r="B253" i="10"/>
  <c r="C253" i="10"/>
  <c r="E253" i="10" s="1"/>
  <c r="F253" i="10" s="1"/>
  <c r="D253" i="10"/>
  <c r="A254" i="10"/>
  <c r="B254" i="10"/>
  <c r="C254" i="10"/>
  <c r="D254" i="10"/>
  <c r="E254" i="10"/>
  <c r="F254" i="10" s="1"/>
  <c r="A255" i="10"/>
  <c r="B255" i="10"/>
  <c r="C255" i="10"/>
  <c r="E255" i="10" s="1"/>
  <c r="D255" i="10"/>
  <c r="F255" i="10"/>
  <c r="A256" i="10"/>
  <c r="B256" i="10"/>
  <c r="C256" i="10"/>
  <c r="D256" i="10"/>
  <c r="E256" i="10"/>
  <c r="F256" i="10" s="1"/>
  <c r="A257" i="10"/>
  <c r="B257" i="10"/>
  <c r="C257" i="10"/>
  <c r="E257" i="10" s="1"/>
  <c r="F257" i="10" s="1"/>
  <c r="D257" i="10"/>
  <c r="A258" i="10"/>
  <c r="B258" i="10"/>
  <c r="C258" i="10"/>
  <c r="D258" i="10"/>
  <c r="E258" i="10" s="1"/>
  <c r="F258" i="10" s="1"/>
  <c r="A259" i="10"/>
  <c r="B259" i="10"/>
  <c r="C259" i="10"/>
  <c r="E259" i="10" s="1"/>
  <c r="F259" i="10" s="1"/>
  <c r="D259" i="10"/>
  <c r="A260" i="10"/>
  <c r="B260" i="10"/>
  <c r="C260" i="10"/>
  <c r="D260" i="10"/>
  <c r="E260" i="10"/>
  <c r="F260" i="10" s="1"/>
  <c r="A261" i="10"/>
  <c r="B261" i="10"/>
  <c r="C261" i="10"/>
  <c r="E261" i="10" s="1"/>
  <c r="F261" i="10" s="1"/>
  <c r="D261" i="10"/>
  <c r="A262" i="10"/>
  <c r="B262" i="10"/>
  <c r="C262" i="10"/>
  <c r="D262" i="10"/>
  <c r="E262" i="10"/>
  <c r="F262" i="10" s="1"/>
  <c r="A263" i="10"/>
  <c r="B263" i="10"/>
  <c r="C263" i="10"/>
  <c r="E263" i="10" s="1"/>
  <c r="F263" i="10" s="1"/>
  <c r="D263" i="10"/>
  <c r="A264" i="10"/>
  <c r="B264" i="10"/>
  <c r="C264" i="10"/>
  <c r="D264" i="10"/>
  <c r="E264" i="10"/>
  <c r="F264" i="10" s="1"/>
  <c r="A265" i="10"/>
  <c r="B265" i="10"/>
  <c r="C265" i="10"/>
  <c r="D265" i="10"/>
  <c r="A266" i="10"/>
  <c r="B266" i="10"/>
  <c r="C266" i="10"/>
  <c r="D266" i="10"/>
  <c r="E266" i="10"/>
  <c r="F266" i="10" s="1"/>
  <c r="A267" i="10"/>
  <c r="B267" i="10"/>
  <c r="C267" i="10"/>
  <c r="E267" i="10" s="1"/>
  <c r="D267" i="10"/>
  <c r="F267" i="10"/>
  <c r="A268" i="10"/>
  <c r="B268" i="10"/>
  <c r="C268" i="10"/>
  <c r="D268" i="10"/>
  <c r="E268" i="10"/>
  <c r="F268" i="10" s="1"/>
  <c r="A269" i="10"/>
  <c r="B269" i="10"/>
  <c r="C269" i="10"/>
  <c r="E269" i="10" s="1"/>
  <c r="F269" i="10" s="1"/>
  <c r="D269" i="10"/>
  <c r="A270" i="10"/>
  <c r="B270" i="10"/>
  <c r="C270" i="10"/>
  <c r="D270" i="10"/>
  <c r="E270" i="10"/>
  <c r="F270" i="10" s="1"/>
  <c r="A271" i="10"/>
  <c r="B271" i="10"/>
  <c r="C271" i="10"/>
  <c r="E271" i="10" s="1"/>
  <c r="D271" i="10"/>
  <c r="F271" i="10"/>
  <c r="A272" i="10"/>
  <c r="B272" i="10"/>
  <c r="C272" i="10"/>
  <c r="D272" i="10"/>
  <c r="E272" i="10"/>
  <c r="F272" i="10" s="1"/>
  <c r="A273" i="10"/>
  <c r="B273" i="10"/>
  <c r="C273" i="10"/>
  <c r="E273" i="10" s="1"/>
  <c r="F273" i="10" s="1"/>
  <c r="D273" i="10"/>
  <c r="A274" i="10"/>
  <c r="B274" i="10"/>
  <c r="C274" i="10"/>
  <c r="D274" i="10"/>
  <c r="E274" i="10" s="1"/>
  <c r="F274" i="10" s="1"/>
  <c r="A275" i="10"/>
  <c r="B275" i="10"/>
  <c r="C275" i="10"/>
  <c r="E275" i="10" s="1"/>
  <c r="F275" i="10" s="1"/>
  <c r="D275" i="10"/>
  <c r="A276" i="10"/>
  <c r="B276" i="10"/>
  <c r="C276" i="10"/>
  <c r="D276" i="10"/>
  <c r="E276" i="10"/>
  <c r="F276" i="10" s="1"/>
  <c r="A277" i="10"/>
  <c r="B277" i="10"/>
  <c r="C277" i="10"/>
  <c r="E277" i="10" s="1"/>
  <c r="F277" i="10" s="1"/>
  <c r="D277" i="10"/>
  <c r="A278" i="10"/>
  <c r="B278" i="10"/>
  <c r="C278" i="10"/>
  <c r="D278" i="10"/>
  <c r="E278" i="10"/>
  <c r="F278" i="10" s="1"/>
  <c r="A279" i="10"/>
  <c r="B279" i="10"/>
  <c r="C279" i="10"/>
  <c r="E279" i="10" s="1"/>
  <c r="F279" i="10" s="1"/>
  <c r="D279" i="10"/>
  <c r="A280" i="10"/>
  <c r="B280" i="10"/>
  <c r="C280" i="10"/>
  <c r="D280" i="10"/>
  <c r="E280" i="10"/>
  <c r="F280" i="10" s="1"/>
  <c r="A281" i="10"/>
  <c r="B281" i="10"/>
  <c r="C281" i="10"/>
  <c r="D281" i="10"/>
  <c r="A282" i="10"/>
  <c r="B282" i="10"/>
  <c r="C282" i="10"/>
  <c r="D282" i="10"/>
  <c r="E282" i="10"/>
  <c r="F282" i="10" s="1"/>
  <c r="A283" i="10"/>
  <c r="B283" i="10"/>
  <c r="C283" i="10"/>
  <c r="E283" i="10" s="1"/>
  <c r="D283" i="10"/>
  <c r="F283" i="10"/>
  <c r="A284" i="10"/>
  <c r="B284" i="10"/>
  <c r="C284" i="10"/>
  <c r="D284" i="10"/>
  <c r="E284" i="10"/>
  <c r="F284" i="10" s="1"/>
  <c r="A285" i="10"/>
  <c r="B285" i="10"/>
  <c r="C285" i="10"/>
  <c r="E285" i="10" s="1"/>
  <c r="F285" i="10" s="1"/>
  <c r="D285" i="10"/>
  <c r="A286" i="10"/>
  <c r="B286" i="10"/>
  <c r="C286" i="10"/>
  <c r="D286" i="10"/>
  <c r="E286" i="10"/>
  <c r="F286" i="10" s="1"/>
  <c r="A287" i="10"/>
  <c r="B287" i="10"/>
  <c r="C287" i="10"/>
  <c r="E287" i="10" s="1"/>
  <c r="D287" i="10"/>
  <c r="F287" i="10"/>
  <c r="A288" i="10"/>
  <c r="B288" i="10"/>
  <c r="C288" i="10"/>
  <c r="D288" i="10"/>
  <c r="E288" i="10"/>
  <c r="F288" i="10" s="1"/>
  <c r="A289" i="10"/>
  <c r="B289" i="10"/>
  <c r="C289" i="10"/>
  <c r="E289" i="10" s="1"/>
  <c r="F289" i="10" s="1"/>
  <c r="D289" i="10"/>
  <c r="A290" i="10"/>
  <c r="B290" i="10"/>
  <c r="C290" i="10"/>
  <c r="D290" i="10"/>
  <c r="E290" i="10" s="1"/>
  <c r="F290" i="10" s="1"/>
  <c r="A291" i="10"/>
  <c r="B291" i="10"/>
  <c r="C291" i="10"/>
  <c r="E291" i="10" s="1"/>
  <c r="F291" i="10" s="1"/>
  <c r="D291" i="10"/>
  <c r="A292" i="10"/>
  <c r="B292" i="10"/>
  <c r="C292" i="10"/>
  <c r="D292" i="10"/>
  <c r="E292" i="10"/>
  <c r="F292" i="10" s="1"/>
  <c r="A293" i="10"/>
  <c r="B293" i="10"/>
  <c r="C293" i="10"/>
  <c r="E293" i="10" s="1"/>
  <c r="F293" i="10" s="1"/>
  <c r="D293" i="10"/>
  <c r="A294" i="10"/>
  <c r="B294" i="10"/>
  <c r="C294" i="10"/>
  <c r="D294" i="10"/>
  <c r="E294" i="10"/>
  <c r="F294" i="10" s="1"/>
  <c r="A295" i="10"/>
  <c r="B295" i="10"/>
  <c r="C295" i="10"/>
  <c r="E295" i="10" s="1"/>
  <c r="F295" i="10" s="1"/>
  <c r="D295" i="10"/>
  <c r="A296" i="10"/>
  <c r="B296" i="10"/>
  <c r="C296" i="10"/>
  <c r="D296" i="10"/>
  <c r="E296" i="10"/>
  <c r="F296" i="10" s="1"/>
  <c r="A297" i="10"/>
  <c r="B297" i="10"/>
  <c r="C297" i="10"/>
  <c r="D297" i="10"/>
  <c r="A298" i="10"/>
  <c r="B298" i="10"/>
  <c r="C298" i="10"/>
  <c r="D298" i="10"/>
  <c r="E298" i="10"/>
  <c r="F298" i="10" s="1"/>
  <c r="A299" i="10"/>
  <c r="B299" i="10"/>
  <c r="C299" i="10"/>
  <c r="E299" i="10" s="1"/>
  <c r="D299" i="10"/>
  <c r="F299" i="10"/>
  <c r="A300" i="10"/>
  <c r="B300" i="10"/>
  <c r="C300" i="10"/>
  <c r="D300" i="10"/>
  <c r="E300" i="10"/>
  <c r="F300" i="10" s="1"/>
  <c r="A301" i="10"/>
  <c r="B301" i="10"/>
  <c r="C301" i="10"/>
  <c r="E301" i="10" s="1"/>
  <c r="F301" i="10" s="1"/>
  <c r="D301" i="10"/>
  <c r="A302" i="10"/>
  <c r="B302" i="10"/>
  <c r="C302" i="10"/>
  <c r="D302" i="10"/>
  <c r="E302" i="10"/>
  <c r="F302" i="10" s="1"/>
  <c r="A303" i="10"/>
  <c r="B303" i="10"/>
  <c r="C303" i="10"/>
  <c r="E303" i="10" s="1"/>
  <c r="D303" i="10"/>
  <c r="F303" i="10"/>
  <c r="A304" i="10"/>
  <c r="B304" i="10"/>
  <c r="C304" i="10"/>
  <c r="D304" i="10"/>
  <c r="E304" i="10"/>
  <c r="F304" i="10" s="1"/>
  <c r="A305" i="10"/>
  <c r="B305" i="10"/>
  <c r="C305" i="10"/>
  <c r="E305" i="10" s="1"/>
  <c r="F305" i="10" s="1"/>
  <c r="D305" i="10"/>
  <c r="A306" i="10"/>
  <c r="B306" i="10"/>
  <c r="C306" i="10"/>
  <c r="D306" i="10"/>
  <c r="E306" i="10" s="1"/>
  <c r="F306" i="10" s="1"/>
  <c r="A307" i="10"/>
  <c r="B307" i="10"/>
  <c r="C307" i="10"/>
  <c r="E307" i="10" s="1"/>
  <c r="F307" i="10" s="1"/>
  <c r="D307" i="10"/>
  <c r="A308" i="10"/>
  <c r="B308" i="10"/>
  <c r="C308" i="10"/>
  <c r="D308" i="10"/>
  <c r="E308" i="10"/>
  <c r="F308" i="10" s="1"/>
  <c r="A309" i="10"/>
  <c r="B309" i="10"/>
  <c r="C309" i="10"/>
  <c r="E309" i="10" s="1"/>
  <c r="F309" i="10" s="1"/>
  <c r="D309" i="10"/>
  <c r="A310" i="10"/>
  <c r="B310" i="10"/>
  <c r="C310" i="10"/>
  <c r="D310" i="10"/>
  <c r="E310" i="10"/>
  <c r="F310" i="10" s="1"/>
  <c r="A311" i="10"/>
  <c r="B311" i="10"/>
  <c r="C311" i="10"/>
  <c r="E311" i="10" s="1"/>
  <c r="F311" i="10" s="1"/>
  <c r="D311" i="10"/>
  <c r="A312" i="10"/>
  <c r="B312" i="10"/>
  <c r="C312" i="10"/>
  <c r="D312" i="10"/>
  <c r="E312" i="10"/>
  <c r="F312" i="10" s="1"/>
  <c r="A313" i="10"/>
  <c r="B313" i="10"/>
  <c r="C313" i="10"/>
  <c r="D313" i="10"/>
  <c r="A314" i="10"/>
  <c r="B314" i="10"/>
  <c r="C314" i="10"/>
  <c r="D314" i="10"/>
  <c r="E314" i="10"/>
  <c r="F314" i="10" s="1"/>
  <c r="A315" i="10"/>
  <c r="B315" i="10"/>
  <c r="C315" i="10"/>
  <c r="E315" i="10" s="1"/>
  <c r="D315" i="10"/>
  <c r="F315" i="10"/>
  <c r="A316" i="10"/>
  <c r="B316" i="10"/>
  <c r="C316" i="10"/>
  <c r="D316" i="10"/>
  <c r="E316" i="10"/>
  <c r="F316" i="10" s="1"/>
  <c r="A317" i="10"/>
  <c r="B317" i="10"/>
  <c r="C317" i="10"/>
  <c r="E317" i="10" s="1"/>
  <c r="F317" i="10" s="1"/>
  <c r="D317" i="10"/>
  <c r="A318" i="10"/>
  <c r="B318" i="10"/>
  <c r="C318" i="10"/>
  <c r="D318" i="10"/>
  <c r="E318" i="10"/>
  <c r="F318" i="10" s="1"/>
  <c r="A319" i="10"/>
  <c r="B319" i="10"/>
  <c r="C319" i="10"/>
  <c r="E319" i="10" s="1"/>
  <c r="D319" i="10"/>
  <c r="F319" i="10"/>
  <c r="A320" i="10"/>
  <c r="B320" i="10"/>
  <c r="C320" i="10"/>
  <c r="D320" i="10"/>
  <c r="E320" i="10"/>
  <c r="F320" i="10" s="1"/>
  <c r="A321" i="10"/>
  <c r="B321" i="10"/>
  <c r="C321" i="10"/>
  <c r="E321" i="10" s="1"/>
  <c r="F321" i="10" s="1"/>
  <c r="D321" i="10"/>
  <c r="A322" i="10"/>
  <c r="B322" i="10"/>
  <c r="C322" i="10"/>
  <c r="D322" i="10"/>
  <c r="E322" i="10" s="1"/>
  <c r="F322" i="10" s="1"/>
  <c r="A323" i="10"/>
  <c r="B323" i="10"/>
  <c r="C323" i="10"/>
  <c r="E323" i="10" s="1"/>
  <c r="F323" i="10" s="1"/>
  <c r="D323" i="10"/>
  <c r="A324" i="10"/>
  <c r="B324" i="10"/>
  <c r="C324" i="10"/>
  <c r="D324" i="10"/>
  <c r="E324" i="10"/>
  <c r="F324" i="10" s="1"/>
  <c r="A325" i="10"/>
  <c r="B325" i="10"/>
  <c r="C325" i="10"/>
  <c r="E325" i="10" s="1"/>
  <c r="F325" i="10" s="1"/>
  <c r="D325" i="10"/>
  <c r="A326" i="10"/>
  <c r="B326" i="10"/>
  <c r="C326" i="10"/>
  <c r="D326" i="10"/>
  <c r="E326" i="10"/>
  <c r="F326" i="10" s="1"/>
  <c r="A327" i="10"/>
  <c r="B327" i="10"/>
  <c r="C327" i="10"/>
  <c r="E327" i="10" s="1"/>
  <c r="F327" i="10" s="1"/>
  <c r="D327" i="10"/>
  <c r="A328" i="10"/>
  <c r="B328" i="10"/>
  <c r="C328" i="10"/>
  <c r="D328" i="10"/>
  <c r="E328" i="10"/>
  <c r="F328" i="10" s="1"/>
  <c r="A329" i="10"/>
  <c r="B329" i="10"/>
  <c r="C329" i="10"/>
  <c r="D329" i="10"/>
  <c r="A330" i="10"/>
  <c r="B330" i="10"/>
  <c r="C330" i="10"/>
  <c r="D330" i="10"/>
  <c r="E330" i="10"/>
  <c r="F330" i="10" s="1"/>
  <c r="A331" i="10"/>
  <c r="B331" i="10"/>
  <c r="C331" i="10"/>
  <c r="E331" i="10" s="1"/>
  <c r="D331" i="10"/>
  <c r="F331" i="10"/>
  <c r="A332" i="10"/>
  <c r="B332" i="10"/>
  <c r="C332" i="10"/>
  <c r="D332" i="10"/>
  <c r="E332" i="10"/>
  <c r="F332" i="10" s="1"/>
  <c r="A333" i="10"/>
  <c r="B333" i="10"/>
  <c r="C333" i="10"/>
  <c r="E333" i="10" s="1"/>
  <c r="F333" i="10" s="1"/>
  <c r="D333" i="10"/>
  <c r="A334" i="10"/>
  <c r="B334" i="10"/>
  <c r="C334" i="10"/>
  <c r="D334" i="10"/>
  <c r="E334" i="10"/>
  <c r="F334" i="10" s="1"/>
  <c r="A335" i="10"/>
  <c r="B335" i="10"/>
  <c r="C335" i="10"/>
  <c r="E335" i="10" s="1"/>
  <c r="D335" i="10"/>
  <c r="F335" i="10"/>
  <c r="A336" i="10"/>
  <c r="B336" i="10"/>
  <c r="C336" i="10"/>
  <c r="D336" i="10"/>
  <c r="E336" i="10"/>
  <c r="F336" i="10" s="1"/>
  <c r="A337" i="10"/>
  <c r="B337" i="10"/>
  <c r="C337" i="10"/>
  <c r="E337" i="10" s="1"/>
  <c r="F337" i="10" s="1"/>
  <c r="D337" i="10"/>
  <c r="A338" i="10"/>
  <c r="B338" i="10"/>
  <c r="C338" i="10"/>
  <c r="D338" i="10"/>
  <c r="E338" i="10" s="1"/>
  <c r="F338" i="10" s="1"/>
  <c r="A339" i="10"/>
  <c r="B339" i="10"/>
  <c r="C339" i="10"/>
  <c r="E339" i="10" s="1"/>
  <c r="F339" i="10" s="1"/>
  <c r="D339" i="10"/>
  <c r="A340" i="10"/>
  <c r="B340" i="10"/>
  <c r="C340" i="10"/>
  <c r="D340" i="10"/>
  <c r="E340" i="10"/>
  <c r="F340" i="10" s="1"/>
  <c r="A341" i="10"/>
  <c r="B341" i="10"/>
  <c r="C341" i="10"/>
  <c r="E341" i="10" s="1"/>
  <c r="F341" i="10" s="1"/>
  <c r="D341" i="10"/>
  <c r="A342" i="10"/>
  <c r="B342" i="10"/>
  <c r="C342" i="10"/>
  <c r="D342" i="10"/>
  <c r="E342" i="10"/>
  <c r="F342" i="10" s="1"/>
  <c r="A343" i="10"/>
  <c r="B343" i="10"/>
  <c r="C343" i="10"/>
  <c r="E343" i="10" s="1"/>
  <c r="F343" i="10" s="1"/>
  <c r="D343" i="10"/>
  <c r="A344" i="10"/>
  <c r="B344" i="10"/>
  <c r="C344" i="10"/>
  <c r="D344" i="10"/>
  <c r="E344" i="10"/>
  <c r="F344" i="10" s="1"/>
  <c r="A345" i="10"/>
  <c r="B345" i="10"/>
  <c r="C345" i="10"/>
  <c r="D345" i="10"/>
  <c r="A346" i="10"/>
  <c r="B346" i="10"/>
  <c r="C346" i="10"/>
  <c r="D346" i="10"/>
  <c r="E346" i="10"/>
  <c r="F346" i="10" s="1"/>
  <c r="A347" i="10"/>
  <c r="B347" i="10"/>
  <c r="C347" i="10"/>
  <c r="E347" i="10" s="1"/>
  <c r="D347" i="10"/>
  <c r="F347" i="10"/>
  <c r="A348" i="10"/>
  <c r="B348" i="10"/>
  <c r="C348" i="10"/>
  <c r="D348" i="10"/>
  <c r="E348" i="10"/>
  <c r="F348" i="10" s="1"/>
  <c r="A349" i="10"/>
  <c r="B349" i="10"/>
  <c r="C349" i="10"/>
  <c r="E349" i="10" s="1"/>
  <c r="F349" i="10" s="1"/>
  <c r="D349" i="10"/>
  <c r="A350" i="10"/>
  <c r="B350" i="10"/>
  <c r="C350" i="10"/>
  <c r="D350" i="10"/>
  <c r="E350" i="10"/>
  <c r="F350" i="10" s="1"/>
  <c r="A351" i="10"/>
  <c r="B351" i="10"/>
  <c r="C351" i="10"/>
  <c r="E351" i="10" s="1"/>
  <c r="D351" i="10"/>
  <c r="F351" i="10"/>
  <c r="A352" i="10"/>
  <c r="B352" i="10"/>
  <c r="C352" i="10"/>
  <c r="D352" i="10"/>
  <c r="E352" i="10"/>
  <c r="F352" i="10" s="1"/>
  <c r="A353" i="10"/>
  <c r="B353" i="10"/>
  <c r="C353" i="10"/>
  <c r="E353" i="10" s="1"/>
  <c r="F353" i="10" s="1"/>
  <c r="D353" i="10"/>
  <c r="A354" i="10"/>
  <c r="B354" i="10"/>
  <c r="C354" i="10"/>
  <c r="D354" i="10"/>
  <c r="E354" i="10" s="1"/>
  <c r="F354" i="10" s="1"/>
  <c r="A355" i="10"/>
  <c r="B355" i="10"/>
  <c r="C355" i="10"/>
  <c r="E355" i="10" s="1"/>
  <c r="F355" i="10" s="1"/>
  <c r="D355" i="10"/>
  <c r="A356" i="10"/>
  <c r="B356" i="10"/>
  <c r="C356" i="10"/>
  <c r="D356" i="10"/>
  <c r="E356" i="10"/>
  <c r="F356" i="10" s="1"/>
  <c r="A357" i="10"/>
  <c r="B357" i="10"/>
  <c r="C357" i="10"/>
  <c r="E357" i="10" s="1"/>
  <c r="F357" i="10" s="1"/>
  <c r="D357" i="10"/>
  <c r="A358" i="10"/>
  <c r="B358" i="10"/>
  <c r="C358" i="10"/>
  <c r="D358" i="10"/>
  <c r="E358" i="10"/>
  <c r="F358" i="10" s="1"/>
  <c r="A359" i="10"/>
  <c r="B359" i="10"/>
  <c r="C359" i="10"/>
  <c r="E359" i="10" s="1"/>
  <c r="F359" i="10" s="1"/>
  <c r="D359" i="10"/>
  <c r="A360" i="10"/>
  <c r="B360" i="10"/>
  <c r="C360" i="10"/>
  <c r="D360" i="10"/>
  <c r="E360" i="10"/>
  <c r="F360" i="10" s="1"/>
  <c r="A361" i="10"/>
  <c r="B361" i="10"/>
  <c r="C361" i="10"/>
  <c r="D361" i="10"/>
  <c r="A362" i="10"/>
  <c r="B362" i="10"/>
  <c r="C362" i="10"/>
  <c r="D362" i="10"/>
  <c r="E362" i="10"/>
  <c r="F362" i="10" s="1"/>
  <c r="A363" i="10"/>
  <c r="B363" i="10"/>
  <c r="C363" i="10"/>
  <c r="E363" i="10" s="1"/>
  <c r="D363" i="10"/>
  <c r="F363" i="10"/>
  <c r="A364" i="10"/>
  <c r="B364" i="10"/>
  <c r="C364" i="10"/>
  <c r="D364" i="10"/>
  <c r="E364" i="10"/>
  <c r="F364" i="10" s="1"/>
  <c r="A365" i="10"/>
  <c r="B365" i="10"/>
  <c r="C365" i="10"/>
  <c r="E365" i="10" s="1"/>
  <c r="F365" i="10" s="1"/>
  <c r="D365" i="10"/>
  <c r="A366" i="10"/>
  <c r="B366" i="10"/>
  <c r="C366" i="10"/>
  <c r="D366" i="10"/>
  <c r="E366" i="10"/>
  <c r="F366" i="10" s="1"/>
  <c r="A367" i="10"/>
  <c r="B367" i="10"/>
  <c r="C367" i="10"/>
  <c r="E367" i="10" s="1"/>
  <c r="D367" i="10"/>
  <c r="F367" i="10"/>
  <c r="A368" i="10"/>
  <c r="B368" i="10"/>
  <c r="C368" i="10"/>
  <c r="D368" i="10"/>
  <c r="E368" i="10"/>
  <c r="F368" i="10" s="1"/>
  <c r="A369" i="10"/>
  <c r="B369" i="10"/>
  <c r="C369" i="10"/>
  <c r="E369" i="10" s="1"/>
  <c r="F369" i="10" s="1"/>
  <c r="D369" i="10"/>
  <c r="A370" i="10"/>
  <c r="B370" i="10"/>
  <c r="C370" i="10"/>
  <c r="D370" i="10"/>
  <c r="E370" i="10" s="1"/>
  <c r="F370" i="10" s="1"/>
  <c r="A371" i="10"/>
  <c r="B371" i="10"/>
  <c r="C371" i="10"/>
  <c r="E371" i="10" s="1"/>
  <c r="F371" i="10" s="1"/>
  <c r="D371" i="10"/>
  <c r="A372" i="10"/>
  <c r="B372" i="10"/>
  <c r="C372" i="10"/>
  <c r="D372" i="10"/>
  <c r="E372" i="10"/>
  <c r="F372" i="10" s="1"/>
  <c r="A373" i="10"/>
  <c r="B373" i="10"/>
  <c r="C373" i="10"/>
  <c r="E373" i="10" s="1"/>
  <c r="F373" i="10" s="1"/>
  <c r="D373" i="10"/>
  <c r="A374" i="10"/>
  <c r="B374" i="10"/>
  <c r="C374" i="10"/>
  <c r="D374" i="10"/>
  <c r="E374" i="10"/>
  <c r="F374" i="10" s="1"/>
  <c r="A375" i="10"/>
  <c r="B375" i="10"/>
  <c r="C375" i="10"/>
  <c r="E375" i="10" s="1"/>
  <c r="F375" i="10" s="1"/>
  <c r="D375" i="10"/>
  <c r="A376" i="10"/>
  <c r="B376" i="10"/>
  <c r="C376" i="10"/>
  <c r="D376" i="10"/>
  <c r="E376" i="10"/>
  <c r="F376" i="10" s="1"/>
  <c r="A377" i="10"/>
  <c r="B377" i="10"/>
  <c r="C377" i="10"/>
  <c r="D377" i="10"/>
  <c r="A378" i="10"/>
  <c r="B378" i="10"/>
  <c r="C378" i="10"/>
  <c r="D378" i="10"/>
  <c r="E378" i="10"/>
  <c r="F378" i="10" s="1"/>
  <c r="A379" i="10"/>
  <c r="B379" i="10"/>
  <c r="C379" i="10"/>
  <c r="E379" i="10" s="1"/>
  <c r="D379" i="10"/>
  <c r="F379" i="10"/>
  <c r="A380" i="10"/>
  <c r="B380" i="10"/>
  <c r="C380" i="10"/>
  <c r="D380" i="10"/>
  <c r="E380" i="10"/>
  <c r="F380" i="10" s="1"/>
  <c r="A381" i="10"/>
  <c r="B381" i="10"/>
  <c r="C381" i="10"/>
  <c r="E381" i="10" s="1"/>
  <c r="F381" i="10" s="1"/>
  <c r="D381" i="10"/>
  <c r="A382" i="10"/>
  <c r="B382" i="10"/>
  <c r="C382" i="10"/>
  <c r="D382" i="10"/>
  <c r="E382" i="10"/>
  <c r="F382" i="10" s="1"/>
  <c r="A383" i="10"/>
  <c r="B383" i="10"/>
  <c r="C383" i="10"/>
  <c r="E383" i="10" s="1"/>
  <c r="D383" i="10"/>
  <c r="F383" i="10"/>
  <c r="A384" i="10"/>
  <c r="B384" i="10"/>
  <c r="C384" i="10"/>
  <c r="D384" i="10"/>
  <c r="E384" i="10"/>
  <c r="F384" i="10" s="1"/>
  <c r="A385" i="10"/>
  <c r="B385" i="10"/>
  <c r="C385" i="10"/>
  <c r="E385" i="10" s="1"/>
  <c r="F385" i="10" s="1"/>
  <c r="D385" i="10"/>
  <c r="A386" i="10"/>
  <c r="B386" i="10"/>
  <c r="C386" i="10"/>
  <c r="D386" i="10"/>
  <c r="E386" i="10" s="1"/>
  <c r="F386" i="10" s="1"/>
  <c r="A387" i="10"/>
  <c r="B387" i="10"/>
  <c r="C387" i="10"/>
  <c r="E387" i="10" s="1"/>
  <c r="F387" i="10" s="1"/>
  <c r="D387" i="10"/>
  <c r="A388" i="10"/>
  <c r="B388" i="10"/>
  <c r="C388" i="10"/>
  <c r="D388" i="10"/>
  <c r="E388" i="10"/>
  <c r="F388" i="10" s="1"/>
  <c r="A389" i="10"/>
  <c r="B389" i="10"/>
  <c r="C389" i="10"/>
  <c r="E389" i="10" s="1"/>
  <c r="F389" i="10" s="1"/>
  <c r="D389" i="10"/>
  <c r="A390" i="10"/>
  <c r="B390" i="10"/>
  <c r="C390" i="10"/>
  <c r="D390" i="10"/>
  <c r="E390" i="10"/>
  <c r="F390" i="10" s="1"/>
  <c r="A391" i="10"/>
  <c r="B391" i="10"/>
  <c r="C391" i="10"/>
  <c r="E391" i="10" s="1"/>
  <c r="F391" i="10" s="1"/>
  <c r="D391" i="10"/>
  <c r="A392" i="10"/>
  <c r="B392" i="10"/>
  <c r="C392" i="10"/>
  <c r="D392" i="10"/>
  <c r="E392" i="10"/>
  <c r="F392" i="10" s="1"/>
  <c r="A393" i="10"/>
  <c r="B393" i="10"/>
  <c r="C393" i="10"/>
  <c r="D393" i="10"/>
  <c r="A394" i="10"/>
  <c r="B394" i="10"/>
  <c r="C394" i="10"/>
  <c r="D394" i="10"/>
  <c r="E394" i="10"/>
  <c r="F394" i="10" s="1"/>
  <c r="A395" i="10"/>
  <c r="B395" i="10"/>
  <c r="C395" i="10"/>
  <c r="E395" i="10" s="1"/>
  <c r="D395" i="10"/>
  <c r="F395" i="10"/>
  <c r="A396" i="10"/>
  <c r="B396" i="10"/>
  <c r="C396" i="10"/>
  <c r="D396" i="10"/>
  <c r="E396" i="10"/>
  <c r="F396" i="10" s="1"/>
  <c r="A397" i="10"/>
  <c r="B397" i="10"/>
  <c r="C397" i="10"/>
  <c r="E397" i="10" s="1"/>
  <c r="F397" i="10" s="1"/>
  <c r="D397" i="10"/>
  <c r="A398" i="10"/>
  <c r="B398" i="10"/>
  <c r="C398" i="10"/>
  <c r="D398" i="10"/>
  <c r="E398" i="10"/>
  <c r="F398" i="10" s="1"/>
  <c r="A399" i="10"/>
  <c r="B399" i="10"/>
  <c r="C399" i="10"/>
  <c r="E399" i="10" s="1"/>
  <c r="D399" i="10"/>
  <c r="F399" i="10"/>
  <c r="A400" i="10"/>
  <c r="B400" i="10"/>
  <c r="C400" i="10"/>
  <c r="D400" i="10"/>
  <c r="E400" i="10"/>
  <c r="F400" i="10" s="1"/>
  <c r="A401" i="10"/>
  <c r="B401" i="10"/>
  <c r="C401" i="10"/>
  <c r="E401" i="10" s="1"/>
  <c r="F401" i="10" s="1"/>
  <c r="D401" i="10"/>
  <c r="A402" i="10"/>
  <c r="B402" i="10"/>
  <c r="C402" i="10"/>
  <c r="D402" i="10"/>
  <c r="E402" i="10" s="1"/>
  <c r="F402" i="10" s="1"/>
  <c r="A403" i="10"/>
  <c r="B403" i="10"/>
  <c r="C403" i="10"/>
  <c r="E403" i="10" s="1"/>
  <c r="F403" i="10" s="1"/>
  <c r="D403" i="10"/>
  <c r="A404" i="10"/>
  <c r="B404" i="10"/>
  <c r="C404" i="10"/>
  <c r="D404" i="10"/>
  <c r="E404" i="10"/>
  <c r="F404" i="10" s="1"/>
  <c r="A405" i="10"/>
  <c r="B405" i="10"/>
  <c r="C405" i="10"/>
  <c r="E405" i="10" s="1"/>
  <c r="F405" i="10" s="1"/>
  <c r="D405" i="10"/>
  <c r="A406" i="10"/>
  <c r="B406" i="10"/>
  <c r="C406" i="10"/>
  <c r="D406" i="10"/>
  <c r="E406" i="10"/>
  <c r="F406" i="10" s="1"/>
  <c r="A407" i="10"/>
  <c r="B407" i="10"/>
  <c r="C407" i="10"/>
  <c r="E407" i="10" s="1"/>
  <c r="F407" i="10" s="1"/>
  <c r="D407" i="10"/>
  <c r="A408" i="10"/>
  <c r="B408" i="10"/>
  <c r="C408" i="10"/>
  <c r="D408" i="10"/>
  <c r="E408" i="10"/>
  <c r="F408" i="10" s="1"/>
  <c r="A409" i="10"/>
  <c r="B409" i="10"/>
  <c r="C409" i="10"/>
  <c r="D409" i="10"/>
  <c r="A410" i="10"/>
  <c r="B410" i="10"/>
  <c r="C410" i="10"/>
  <c r="D410" i="10"/>
  <c r="E410" i="10"/>
  <c r="F410" i="10" s="1"/>
  <c r="A411" i="10"/>
  <c r="B411" i="10"/>
  <c r="C411" i="10"/>
  <c r="E411" i="10" s="1"/>
  <c r="D411" i="10"/>
  <c r="F411" i="10"/>
  <c r="A412" i="10"/>
  <c r="B412" i="10"/>
  <c r="C412" i="10"/>
  <c r="D412" i="10"/>
  <c r="E412" i="10"/>
  <c r="F412" i="10" s="1"/>
  <c r="A413" i="10"/>
  <c r="B413" i="10"/>
  <c r="C413" i="10"/>
  <c r="E413" i="10" s="1"/>
  <c r="F413" i="10" s="1"/>
  <c r="D413" i="10"/>
  <c r="A414" i="10"/>
  <c r="B414" i="10"/>
  <c r="C414" i="10"/>
  <c r="D414" i="10"/>
  <c r="E414" i="10"/>
  <c r="F414" i="10" s="1"/>
  <c r="A415" i="10"/>
  <c r="B415" i="10"/>
  <c r="C415" i="10"/>
  <c r="E415" i="10" s="1"/>
  <c r="D415" i="10"/>
  <c r="F415" i="10"/>
  <c r="A416" i="10"/>
  <c r="B416" i="10"/>
  <c r="C416" i="10"/>
  <c r="D416" i="10"/>
  <c r="E416" i="10"/>
  <c r="F416" i="10" s="1"/>
  <c r="A417" i="10"/>
  <c r="B417" i="10"/>
  <c r="C417" i="10"/>
  <c r="E417" i="10" s="1"/>
  <c r="F417" i="10" s="1"/>
  <c r="D417" i="10"/>
  <c r="A418" i="10"/>
  <c r="B418" i="10"/>
  <c r="C418" i="10"/>
  <c r="D418" i="10"/>
  <c r="E418" i="10" s="1"/>
  <c r="F418" i="10" s="1"/>
  <c r="A419" i="10"/>
  <c r="B419" i="10"/>
  <c r="C419" i="10"/>
  <c r="E419" i="10" s="1"/>
  <c r="F419" i="10" s="1"/>
  <c r="D419" i="10"/>
  <c r="A420" i="10"/>
  <c r="B420" i="10"/>
  <c r="C420" i="10"/>
  <c r="D420" i="10"/>
  <c r="E420" i="10"/>
  <c r="F420" i="10" s="1"/>
  <c r="A421" i="10"/>
  <c r="B421" i="10"/>
  <c r="C421" i="10"/>
  <c r="E421" i="10" s="1"/>
  <c r="F421" i="10" s="1"/>
  <c r="D421" i="10"/>
  <c r="A422" i="10"/>
  <c r="B422" i="10"/>
  <c r="C422" i="10"/>
  <c r="D422" i="10"/>
  <c r="E422" i="10"/>
  <c r="F422" i="10" s="1"/>
  <c r="A423" i="10"/>
  <c r="B423" i="10"/>
  <c r="C423" i="10"/>
  <c r="E423" i="10" s="1"/>
  <c r="F423" i="10" s="1"/>
  <c r="D423" i="10"/>
  <c r="A424" i="10"/>
  <c r="B424" i="10"/>
  <c r="C424" i="10"/>
  <c r="D424" i="10"/>
  <c r="E424" i="10"/>
  <c r="F424" i="10" s="1"/>
  <c r="A425" i="10"/>
  <c r="B425" i="10"/>
  <c r="C425" i="10"/>
  <c r="D425" i="10"/>
  <c r="A426" i="10"/>
  <c r="B426" i="10"/>
  <c r="C426" i="10"/>
  <c r="D426" i="10"/>
  <c r="E426" i="10"/>
  <c r="F426" i="10" s="1"/>
  <c r="A427" i="10"/>
  <c r="B427" i="10"/>
  <c r="C427" i="10"/>
  <c r="E427" i="10" s="1"/>
  <c r="D427" i="10"/>
  <c r="F427" i="10"/>
  <c r="A428" i="10"/>
  <c r="B428" i="10"/>
  <c r="C428" i="10"/>
  <c r="D428" i="10"/>
  <c r="E428" i="10"/>
  <c r="F428" i="10" s="1"/>
  <c r="A429" i="10"/>
  <c r="B429" i="10"/>
  <c r="C429" i="10"/>
  <c r="E429" i="10" s="1"/>
  <c r="F429" i="10" s="1"/>
  <c r="D429" i="10"/>
  <c r="A430" i="10"/>
  <c r="B430" i="10"/>
  <c r="C430" i="10"/>
  <c r="D430" i="10"/>
  <c r="E430" i="10"/>
  <c r="F430" i="10" s="1"/>
  <c r="A431" i="10"/>
  <c r="B431" i="10"/>
  <c r="C431" i="10"/>
  <c r="E431" i="10" s="1"/>
  <c r="D431" i="10"/>
  <c r="F431" i="10"/>
  <c r="A432" i="10"/>
  <c r="B432" i="10"/>
  <c r="C432" i="10"/>
  <c r="D432" i="10"/>
  <c r="E432" i="10"/>
  <c r="F432" i="10" s="1"/>
  <c r="A433" i="10"/>
  <c r="B433" i="10"/>
  <c r="C433" i="10"/>
  <c r="E433" i="10" s="1"/>
  <c r="F433" i="10" s="1"/>
  <c r="D433" i="10"/>
  <c r="A434" i="10"/>
  <c r="B434" i="10"/>
  <c r="C434" i="10"/>
  <c r="D434" i="10"/>
  <c r="E434" i="10" s="1"/>
  <c r="F434" i="10" s="1"/>
  <c r="A435" i="10"/>
  <c r="B435" i="10"/>
  <c r="C435" i="10"/>
  <c r="E435" i="10" s="1"/>
  <c r="F435" i="10" s="1"/>
  <c r="D435" i="10"/>
  <c r="A436" i="10"/>
  <c r="B436" i="10"/>
  <c r="C436" i="10"/>
  <c r="D436" i="10"/>
  <c r="E436" i="10"/>
  <c r="F436" i="10" s="1"/>
  <c r="A437" i="10"/>
  <c r="B437" i="10"/>
  <c r="C437" i="10"/>
  <c r="E437" i="10" s="1"/>
  <c r="F437" i="10" s="1"/>
  <c r="D437" i="10"/>
  <c r="A438" i="10"/>
  <c r="B438" i="10"/>
  <c r="C438" i="10"/>
  <c r="D438" i="10"/>
  <c r="E438" i="10"/>
  <c r="F438" i="10" s="1"/>
  <c r="A439" i="10"/>
  <c r="B439" i="10"/>
  <c r="C439" i="10"/>
  <c r="E439" i="10" s="1"/>
  <c r="F439" i="10" s="1"/>
  <c r="D439" i="10"/>
  <c r="A440" i="10"/>
  <c r="B440" i="10"/>
  <c r="C440" i="10"/>
  <c r="D440" i="10"/>
  <c r="E440" i="10"/>
  <c r="F440" i="10" s="1"/>
  <c r="A441" i="10"/>
  <c r="B441" i="10"/>
  <c r="C441" i="10"/>
  <c r="D441" i="10"/>
  <c r="A442" i="10"/>
  <c r="B442" i="10"/>
  <c r="C442" i="10"/>
  <c r="D442" i="10"/>
  <c r="E442" i="10"/>
  <c r="F442" i="10" s="1"/>
  <c r="A443" i="10"/>
  <c r="B443" i="10"/>
  <c r="C443" i="10"/>
  <c r="E443" i="10" s="1"/>
  <c r="D443" i="10"/>
  <c r="F443" i="10"/>
  <c r="A444" i="10"/>
  <c r="B444" i="10"/>
  <c r="C444" i="10"/>
  <c r="D444" i="10"/>
  <c r="E444" i="10"/>
  <c r="F444" i="10" s="1"/>
  <c r="A445" i="10"/>
  <c r="B445" i="10"/>
  <c r="C445" i="10"/>
  <c r="E445" i="10" s="1"/>
  <c r="F445" i="10" s="1"/>
  <c r="D445" i="10"/>
  <c r="A446" i="10"/>
  <c r="B446" i="10"/>
  <c r="C446" i="10"/>
  <c r="D446" i="10"/>
  <c r="E446" i="10"/>
  <c r="F446" i="10" s="1"/>
  <c r="A447" i="10"/>
  <c r="B447" i="10"/>
  <c r="C447" i="10"/>
  <c r="E447" i="10" s="1"/>
  <c r="D447" i="10"/>
  <c r="F447" i="10"/>
  <c r="A448" i="10"/>
  <c r="B448" i="10"/>
  <c r="C448" i="10"/>
  <c r="D448" i="10"/>
  <c r="E448" i="10"/>
  <c r="F448" i="10" s="1"/>
  <c r="A449" i="10"/>
  <c r="B449" i="10"/>
  <c r="C449" i="10"/>
  <c r="E449" i="10" s="1"/>
  <c r="F449" i="10" s="1"/>
  <c r="D449" i="10"/>
  <c r="A450" i="10"/>
  <c r="B450" i="10"/>
  <c r="C450" i="10"/>
  <c r="D450" i="10"/>
  <c r="E450" i="10" s="1"/>
  <c r="F450" i="10" s="1"/>
  <c r="A451" i="10"/>
  <c r="B451" i="10"/>
  <c r="C451" i="10"/>
  <c r="E451" i="10" s="1"/>
  <c r="F451" i="10" s="1"/>
  <c r="D451" i="10"/>
  <c r="A452" i="10"/>
  <c r="B452" i="10"/>
  <c r="C452" i="10"/>
  <c r="D452" i="10"/>
  <c r="E452" i="10"/>
  <c r="F452" i="10" s="1"/>
  <c r="A453" i="10"/>
  <c r="B453" i="10"/>
  <c r="C453" i="10"/>
  <c r="E453" i="10" s="1"/>
  <c r="F453" i="10" s="1"/>
  <c r="D453" i="10"/>
  <c r="A454" i="10"/>
  <c r="B454" i="10"/>
  <c r="C454" i="10"/>
  <c r="D454" i="10"/>
  <c r="E454" i="10"/>
  <c r="F454" i="10" s="1"/>
  <c r="A455" i="10"/>
  <c r="B455" i="10"/>
  <c r="C455" i="10"/>
  <c r="E455" i="10" s="1"/>
  <c r="F455" i="10" s="1"/>
  <c r="D455" i="10"/>
  <c r="A456" i="10"/>
  <c r="B456" i="10"/>
  <c r="C456" i="10"/>
  <c r="D456" i="10"/>
  <c r="E456" i="10"/>
  <c r="F456" i="10" s="1"/>
  <c r="A457" i="10"/>
  <c r="B457" i="10"/>
  <c r="C457" i="10"/>
  <c r="D457" i="10"/>
  <c r="A458" i="10"/>
  <c r="B458" i="10"/>
  <c r="C458" i="10"/>
  <c r="D458" i="10"/>
  <c r="E458" i="10"/>
  <c r="F458" i="10" s="1"/>
  <c r="A459" i="10"/>
  <c r="B459" i="10"/>
  <c r="C459" i="10"/>
  <c r="E459" i="10" s="1"/>
  <c r="D459" i="10"/>
  <c r="F459" i="10"/>
  <c r="A460" i="10"/>
  <c r="B460" i="10"/>
  <c r="C460" i="10"/>
  <c r="D460" i="10"/>
  <c r="E460" i="10"/>
  <c r="F460" i="10" s="1"/>
  <c r="A461" i="10"/>
  <c r="B461" i="10"/>
  <c r="C461" i="10"/>
  <c r="E461" i="10" s="1"/>
  <c r="F461" i="10" s="1"/>
  <c r="D461" i="10"/>
  <c r="A462" i="10"/>
  <c r="B462" i="10"/>
  <c r="C462" i="10"/>
  <c r="D462" i="10"/>
  <c r="E462" i="10"/>
  <c r="F462" i="10" s="1"/>
  <c r="A463" i="10"/>
  <c r="B463" i="10"/>
  <c r="C463" i="10"/>
  <c r="E463" i="10" s="1"/>
  <c r="D463" i="10"/>
  <c r="F463" i="10"/>
  <c r="A464" i="10"/>
  <c r="B464" i="10"/>
  <c r="C464" i="10"/>
  <c r="D464" i="10"/>
  <c r="E464" i="10"/>
  <c r="F464" i="10" s="1"/>
  <c r="A465" i="10"/>
  <c r="B465" i="10"/>
  <c r="C465" i="10"/>
  <c r="E465" i="10" s="1"/>
  <c r="F465" i="10" s="1"/>
  <c r="D465" i="10"/>
  <c r="A466" i="10"/>
  <c r="B466" i="10"/>
  <c r="C466" i="10"/>
  <c r="D466" i="10"/>
  <c r="E466" i="10" s="1"/>
  <c r="F466" i="10" s="1"/>
  <c r="A467" i="10"/>
  <c r="B467" i="10"/>
  <c r="C467" i="10"/>
  <c r="E467" i="10" s="1"/>
  <c r="F467" i="10" s="1"/>
  <c r="D467" i="10"/>
  <c r="A468" i="10"/>
  <c r="B468" i="10"/>
  <c r="C468" i="10"/>
  <c r="D468" i="10"/>
  <c r="E468" i="10"/>
  <c r="F468" i="10" s="1"/>
  <c r="A469" i="10"/>
  <c r="B469" i="10"/>
  <c r="C469" i="10"/>
  <c r="E469" i="10" s="1"/>
  <c r="F469" i="10" s="1"/>
  <c r="D469" i="10"/>
  <c r="A470" i="10"/>
  <c r="B470" i="10"/>
  <c r="C470" i="10"/>
  <c r="D470" i="10"/>
  <c r="E470" i="10"/>
  <c r="F470" i="10" s="1"/>
  <c r="A471" i="10"/>
  <c r="B471" i="10"/>
  <c r="C471" i="10"/>
  <c r="E471" i="10" s="1"/>
  <c r="F471" i="10" s="1"/>
  <c r="D471" i="10"/>
  <c r="A472" i="10"/>
  <c r="B472" i="10"/>
  <c r="C472" i="10"/>
  <c r="D472" i="10"/>
  <c r="E472" i="10"/>
  <c r="F472" i="10" s="1"/>
  <c r="A473" i="10"/>
  <c r="B473" i="10"/>
  <c r="C473" i="10"/>
  <c r="D473" i="10"/>
  <c r="A474" i="10"/>
  <c r="B474" i="10"/>
  <c r="C474" i="10"/>
  <c r="D474" i="10"/>
  <c r="E474" i="10"/>
  <c r="F474" i="10" s="1"/>
  <c r="A475" i="10"/>
  <c r="B475" i="10"/>
  <c r="C475" i="10"/>
  <c r="D475" i="10"/>
  <c r="E475" i="10"/>
  <c r="F475" i="10" s="1"/>
  <c r="A476" i="10"/>
  <c r="B476" i="10"/>
  <c r="C476" i="10"/>
  <c r="D476" i="10"/>
  <c r="E476" i="10"/>
  <c r="F476" i="10" s="1"/>
  <c r="A477" i="10"/>
  <c r="B477" i="10"/>
  <c r="C477" i="10"/>
  <c r="D477" i="10"/>
  <c r="A478" i="10"/>
  <c r="B478" i="10"/>
  <c r="C478" i="10"/>
  <c r="D478" i="10"/>
  <c r="E478" i="10"/>
  <c r="F478" i="10" s="1"/>
  <c r="A479" i="10"/>
  <c r="B479" i="10"/>
  <c r="C479" i="10"/>
  <c r="D479" i="10"/>
  <c r="E479" i="10"/>
  <c r="F479" i="10" s="1"/>
  <c r="A480" i="10"/>
  <c r="B480" i="10"/>
  <c r="C480" i="10"/>
  <c r="D480" i="10"/>
  <c r="E480" i="10"/>
  <c r="F480" i="10" s="1"/>
  <c r="A481" i="10"/>
  <c r="B481" i="10"/>
  <c r="C481" i="10"/>
  <c r="D481" i="10"/>
  <c r="A482" i="10"/>
  <c r="B482" i="10"/>
  <c r="C482" i="10"/>
  <c r="D482" i="10"/>
  <c r="E482" i="10"/>
  <c r="F482" i="10" s="1"/>
  <c r="A483" i="10"/>
  <c r="B483" i="10"/>
  <c r="C483" i="10"/>
  <c r="D483" i="10"/>
  <c r="E483" i="10"/>
  <c r="F483" i="10" s="1"/>
  <c r="A484" i="10"/>
  <c r="B484" i="10"/>
  <c r="C484" i="10"/>
  <c r="D484" i="10"/>
  <c r="E484" i="10"/>
  <c r="F484" i="10" s="1"/>
  <c r="A485" i="10"/>
  <c r="B485" i="10"/>
  <c r="C485" i="10"/>
  <c r="D485" i="10"/>
  <c r="A486" i="10"/>
  <c r="B486" i="10"/>
  <c r="C486" i="10"/>
  <c r="D486" i="10"/>
  <c r="E486" i="10"/>
  <c r="F486" i="10" s="1"/>
  <c r="A487" i="10"/>
  <c r="B487" i="10"/>
  <c r="C487" i="10"/>
  <c r="D487" i="10"/>
  <c r="E487" i="10"/>
  <c r="F487" i="10" s="1"/>
  <c r="A488" i="10"/>
  <c r="B488" i="10"/>
  <c r="C488" i="10"/>
  <c r="D488" i="10"/>
  <c r="E488" i="10"/>
  <c r="F488" i="10" s="1"/>
  <c r="A489" i="10"/>
  <c r="B489" i="10"/>
  <c r="C489" i="10"/>
  <c r="D489" i="10"/>
  <c r="A490" i="10"/>
  <c r="B490" i="10"/>
  <c r="C490" i="10"/>
  <c r="D490" i="10"/>
  <c r="E490" i="10"/>
  <c r="F490" i="10" s="1"/>
  <c r="A491" i="10"/>
  <c r="B491" i="10"/>
  <c r="C491" i="10"/>
  <c r="D491" i="10"/>
  <c r="E491" i="10"/>
  <c r="F491" i="10" s="1"/>
  <c r="A492" i="10"/>
  <c r="B492" i="10"/>
  <c r="C492" i="10"/>
  <c r="D492" i="10"/>
  <c r="E492" i="10"/>
  <c r="F492" i="10" s="1"/>
  <c r="A493" i="10"/>
  <c r="B493" i="10"/>
  <c r="C493" i="10"/>
  <c r="D493" i="10"/>
  <c r="A494" i="10"/>
  <c r="B494" i="10"/>
  <c r="C494" i="10"/>
  <c r="D494" i="10"/>
  <c r="E494" i="10"/>
  <c r="F494" i="10" s="1"/>
  <c r="A495" i="10"/>
  <c r="B495" i="10"/>
  <c r="C495" i="10"/>
  <c r="D495" i="10"/>
  <c r="E495" i="10"/>
  <c r="F495" i="10" s="1"/>
  <c r="A496" i="10"/>
  <c r="B496" i="10"/>
  <c r="C496" i="10"/>
  <c r="D496" i="10"/>
  <c r="E496" i="10"/>
  <c r="F496" i="10" s="1"/>
  <c r="A497" i="10"/>
  <c r="B497" i="10"/>
  <c r="C497" i="10"/>
  <c r="D497" i="10"/>
  <c r="A498" i="10"/>
  <c r="B498" i="10"/>
  <c r="C498" i="10"/>
  <c r="D498" i="10"/>
  <c r="E498" i="10"/>
  <c r="F498" i="10" s="1"/>
  <c r="A499" i="10"/>
  <c r="B499" i="10"/>
  <c r="C499" i="10"/>
  <c r="D499" i="10"/>
  <c r="E499" i="10"/>
  <c r="F499" i="10" s="1"/>
  <c r="A500" i="10"/>
  <c r="B500" i="10"/>
  <c r="C500" i="10"/>
  <c r="D500" i="10"/>
  <c r="E500" i="10"/>
  <c r="F500" i="10" s="1"/>
  <c r="C5" i="4"/>
  <c r="G5" i="4"/>
  <c r="C7" i="4"/>
  <c r="G7" i="4"/>
  <c r="H7" i="4"/>
  <c r="G8" i="4"/>
  <c r="G12" i="4"/>
  <c r="G13" i="4"/>
  <c r="H13" i="4"/>
  <c r="G14" i="4"/>
  <c r="H14" i="4"/>
  <c r="G15" i="4"/>
  <c r="H15" i="4"/>
  <c r="G16" i="4"/>
  <c r="A4" i="12"/>
  <c r="A4" i="7"/>
  <c r="H7" i="7"/>
  <c r="K7" i="7" s="1"/>
  <c r="A3" i="8"/>
  <c r="B6" i="8"/>
  <c r="C6" i="8"/>
  <c r="H8" i="4" s="1"/>
  <c r="A9" i="8"/>
  <c r="A3" i="5"/>
  <c r="B6" i="5"/>
  <c r="G6" i="4" s="1"/>
  <c r="C6" i="5"/>
  <c r="H6" i="4" s="1"/>
  <c r="B7" i="5"/>
  <c r="C7" i="5"/>
  <c r="A9" i="5"/>
  <c r="A3" i="6"/>
  <c r="B6" i="6"/>
  <c r="C6" i="6"/>
  <c r="H5" i="4" s="1"/>
  <c r="A9" i="6"/>
  <c r="H1" i="3"/>
  <c r="C8" i="4" s="1"/>
  <c r="A3" i="3"/>
  <c r="H1" i="2"/>
  <c r="A3" i="2"/>
  <c r="H1" i="1"/>
  <c r="A3" i="1"/>
  <c r="E193" i="10" l="1"/>
  <c r="F193" i="10" s="1"/>
  <c r="E229" i="10"/>
  <c r="F229" i="10" s="1"/>
  <c r="E28" i="10"/>
  <c r="F28" i="10" s="1"/>
  <c r="E232" i="10"/>
  <c r="F232" i="10" s="1"/>
  <c r="E497" i="10"/>
  <c r="F497" i="10" s="1"/>
  <c r="E489" i="10"/>
  <c r="F489" i="10" s="1"/>
  <c r="E481" i="10"/>
  <c r="F481" i="10" s="1"/>
  <c r="E473" i="10"/>
  <c r="F473" i="10" s="1"/>
  <c r="E441" i="10"/>
  <c r="F441" i="10" s="1"/>
  <c r="E409" i="10"/>
  <c r="F409" i="10" s="1"/>
  <c r="E377" i="10"/>
  <c r="F377" i="10" s="1"/>
  <c r="E345" i="10"/>
  <c r="F345" i="10" s="1"/>
  <c r="E313" i="10"/>
  <c r="F313" i="10" s="1"/>
  <c r="E281" i="10"/>
  <c r="F281" i="10" s="1"/>
  <c r="E213" i="10"/>
  <c r="F213" i="10" s="1"/>
  <c r="E86" i="10"/>
  <c r="F86" i="10" s="1"/>
  <c r="E70" i="10"/>
  <c r="F70" i="10" s="1"/>
  <c r="E18" i="10"/>
  <c r="F18" i="10" s="1"/>
  <c r="E243" i="10"/>
  <c r="F243" i="10" s="1"/>
  <c r="E152" i="10"/>
  <c r="F152" i="10" s="1"/>
  <c r="E10" i="10"/>
  <c r="C6" i="4"/>
  <c r="B7" i="7" s="1"/>
  <c r="E7" i="7" s="1"/>
  <c r="E493" i="10"/>
  <c r="F493" i="10" s="1"/>
  <c r="E485" i="10"/>
  <c r="F485" i="10" s="1"/>
  <c r="E477" i="10"/>
  <c r="F477" i="10" s="1"/>
  <c r="E457" i="10"/>
  <c r="F457" i="10" s="1"/>
  <c r="E425" i="10"/>
  <c r="F425" i="10" s="1"/>
  <c r="E393" i="10"/>
  <c r="F393" i="10" s="1"/>
  <c r="E361" i="10"/>
  <c r="F361" i="10" s="1"/>
  <c r="E329" i="10"/>
  <c r="F329" i="10" s="1"/>
  <c r="E297" i="10"/>
  <c r="F297" i="10" s="1"/>
  <c r="E265" i="10"/>
  <c r="F265" i="10" s="1"/>
  <c r="E250" i="10"/>
  <c r="F250" i="10" s="1"/>
  <c r="E248" i="10"/>
  <c r="F248" i="10" s="1"/>
  <c r="E241" i="10"/>
  <c r="F241" i="10" s="1"/>
  <c r="E207" i="10"/>
  <c r="F207" i="10" s="1"/>
  <c r="E182" i="10"/>
  <c r="F182" i="10" s="1"/>
  <c r="E108" i="10"/>
  <c r="F108" i="10" s="1"/>
  <c r="E221" i="10"/>
  <c r="F221" i="10" s="1"/>
  <c r="E189" i="10"/>
  <c r="F189" i="10" s="1"/>
  <c r="E134" i="10"/>
  <c r="F134" i="10" s="1"/>
  <c r="E104" i="10"/>
  <c r="F104" i="10" s="1"/>
  <c r="E74" i="10"/>
  <c r="F74" i="10" s="1"/>
  <c r="E231" i="10"/>
  <c r="F231" i="10" s="1"/>
  <c r="E215" i="10"/>
  <c r="F215" i="10" s="1"/>
  <c r="E209" i="10"/>
  <c r="F209" i="10" s="1"/>
  <c r="E184" i="10"/>
  <c r="F184" i="10" s="1"/>
  <c r="E173" i="10"/>
  <c r="F173" i="10" s="1"/>
  <c r="E140" i="10"/>
  <c r="F140" i="10" s="1"/>
  <c r="E118" i="10"/>
  <c r="F118" i="10" s="1"/>
  <c r="E93" i="10"/>
  <c r="F93" i="10" s="1"/>
  <c r="E235" i="10"/>
  <c r="F235" i="10" s="1"/>
  <c r="E225" i="10"/>
  <c r="F225" i="10" s="1"/>
  <c r="E198" i="10"/>
  <c r="F198" i="10" s="1"/>
  <c r="E168" i="10"/>
  <c r="F168" i="10" s="1"/>
  <c r="E159" i="10"/>
  <c r="F159" i="10" s="1"/>
  <c r="E143" i="10"/>
  <c r="F143" i="10" s="1"/>
  <c r="E132" i="10"/>
  <c r="F132" i="10" s="1"/>
  <c r="E88" i="10"/>
  <c r="F88" i="10" s="1"/>
  <c r="E77" i="10"/>
  <c r="F77" i="10" s="1"/>
  <c r="E223" i="10"/>
  <c r="F223" i="10" s="1"/>
  <c r="E166" i="10"/>
  <c r="F166" i="10" s="1"/>
  <c r="E136" i="10"/>
  <c r="F136" i="10" s="1"/>
  <c r="E127" i="10"/>
  <c r="F127" i="10" s="1"/>
  <c r="E111" i="10"/>
  <c r="F111" i="10" s="1"/>
  <c r="E44" i="10"/>
  <c r="F44" i="10" s="1"/>
  <c r="E34" i="10"/>
  <c r="F34" i="10" s="1"/>
  <c r="E26" i="10"/>
  <c r="F26" i="10" s="1"/>
  <c r="E247" i="10"/>
  <c r="F247" i="10" s="1"/>
  <c r="E251" i="10"/>
  <c r="F251" i="10" s="1"/>
  <c r="E217" i="10"/>
  <c r="F217" i="10" s="1"/>
  <c r="E211" i="10"/>
  <c r="F211" i="10" s="1"/>
  <c r="E205" i="10"/>
  <c r="F205" i="10" s="1"/>
  <c r="E180" i="10"/>
  <c r="F180" i="10" s="1"/>
  <c r="E172" i="10"/>
  <c r="F172" i="10" s="1"/>
  <c r="E150" i="10"/>
  <c r="F150" i="10" s="1"/>
  <c r="E125" i="10"/>
  <c r="F125" i="10" s="1"/>
  <c r="E114" i="10"/>
  <c r="F114" i="10" s="1"/>
  <c r="E89" i="10"/>
  <c r="F89" i="10" s="1"/>
  <c r="E60" i="10"/>
  <c r="F60" i="10" s="1"/>
  <c r="E50" i="10"/>
  <c r="F50" i="10" s="1"/>
  <c r="E42" i="10"/>
  <c r="F42" i="10" s="1"/>
  <c r="E37" i="10"/>
  <c r="F37" i="10" s="1"/>
  <c r="E188" i="10"/>
  <c r="F188" i="10" s="1"/>
  <c r="E156" i="10"/>
  <c r="F156" i="10" s="1"/>
  <c r="E124" i="10"/>
  <c r="F124" i="10" s="1"/>
  <c r="E92" i="10"/>
  <c r="F92" i="10" s="1"/>
  <c r="E68" i="10"/>
  <c r="F68" i="10" s="1"/>
  <c r="E52" i="10"/>
  <c r="F52" i="10" s="1"/>
  <c r="E36" i="10"/>
  <c r="F36" i="10" s="1"/>
  <c r="E20" i="10"/>
  <c r="F20" i="10" s="1"/>
  <c r="E192" i="10"/>
  <c r="F192" i="10" s="1"/>
  <c r="E160" i="10"/>
  <c r="F160" i="10" s="1"/>
  <c r="E128" i="10"/>
  <c r="F128" i="10" s="1"/>
  <c r="E96" i="10"/>
  <c r="F96" i="10" s="1"/>
  <c r="E176" i="10"/>
  <c r="F176" i="10" s="1"/>
  <c r="E144" i="10"/>
  <c r="F144" i="10" s="1"/>
  <c r="E112" i="10"/>
  <c r="F112" i="10" s="1"/>
  <c r="E80" i="10"/>
  <c r="F80" i="10" s="1"/>
  <c r="F10" i="10" l="1"/>
  <c r="C6" i="10"/>
  <c r="H12" i="4" s="1"/>
</calcChain>
</file>

<file path=xl/sharedStrings.xml><?xml version="1.0" encoding="utf-8"?>
<sst xmlns="http://schemas.openxmlformats.org/spreadsheetml/2006/main" count="1621" uniqueCount="751">
  <si>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</si>
  <si>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</si>
  <si>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</si>
  <si>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</si>
  <si>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</si>
  <si>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</si>
  <si>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</si>
  <si>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</si>
  <si>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</si>
  <si>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</si>
  <si>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</si>
  <si>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</si>
  <si>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</si>
  <si>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</si>
  <si>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</si>
  <si>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</si>
  <si>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</si>
  <si>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</si>
  <si>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</si>
  <si>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</si>
  <si>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</si>
  <si>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</si>
  <si>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</si>
  <si>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</si>
  <si>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</si>
  <si>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</si>
  <si>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</si>
  <si>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</si>
  <si>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</si>
  <si>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</si>
  <si>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</si>
  <si>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</si>
  <si>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</si>
  <si>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</si>
  <si>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</si>
  <si>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</si>
  <si>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</si>
  <si>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</si>
  <si>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</si>
  <si>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</si>
  <si>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</si>
  <si>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</si>
  <si>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</si>
  <si>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</si>
  <si>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</si>
  <si>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</si>
  <si>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</si>
  <si>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</si>
  <si>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</si>
  <si>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</si>
  <si>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</si>
  <si>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</si>
  <si>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</si>
  <si>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</si>
  <si>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</si>
  <si>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</si>
  <si>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</si>
  <si>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</si>
  <si>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</si>
  <si>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</si>
  <si>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</si>
  <si>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</si>
  <si>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</si>
  <si>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</si>
  <si>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</si>
  <si>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</si>
  <si>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</si>
  <si>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</si>
  <si>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</si>
  <si>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</si>
  <si>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</si>
  <si>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</si>
  <si>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</si>
  <si>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</si>
  <si>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</si>
  <si>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</si>
  <si>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</si>
  <si>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</si>
  <si>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</si>
  <si>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</si>
  <si>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</si>
  <si>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</si>
  <si>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</si>
  <si>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</si>
  <si>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</si>
  <si>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</si>
  <si>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</si>
  <si>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</si>
  <si>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</si>
  <si>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</si>
  <si>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</si>
  <si>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</si>
  <si>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</si>
  <si>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</si>
  <si>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</si>
  <si>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</si>
  <si>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</si>
  <si>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</si>
  <si>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</si>
  <si>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</si>
  <si>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</si>
  <si>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</si>
  <si>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</si>
  <si>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</si>
  <si>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</si>
  <si>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</si>
  <si>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</si>
  <si>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</si>
  <si>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</si>
  <si>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</si>
  <si>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</si>
  <si>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</si>
  <si>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</si>
  <si>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</si>
  <si>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</si>
  <si>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</si>
  <si>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</si>
  <si>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</si>
  <si>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</si>
  <si>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</si>
  <si>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</si>
  <si>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</si>
  <si>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</si>
  <si>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</si>
  <si>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</si>
  <si>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</si>
  <si>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</si>
  <si>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</si>
  <si>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</si>
  <si>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</si>
  <si>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</si>
  <si>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</si>
  <si>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</si>
  <si>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</si>
  <si>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</si>
  <si>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</si>
  <si>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</si>
  <si>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</si>
  <si>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</si>
  <si>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</si>
  <si>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</si>
  <si>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</si>
  <si>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</si>
  <si>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</si>
  <si>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</si>
  <si>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</si>
  <si>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</si>
  <si>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</si>
  <si>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</si>
  <si>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</si>
  <si>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</si>
  <si>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</si>
  <si>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</si>
  <si>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</si>
  <si>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</si>
  <si>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</si>
  <si>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</si>
  <si>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</si>
  <si>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</si>
  <si>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</si>
  <si>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</si>
  <si>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</si>
  <si>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</si>
  <si>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</si>
  <si>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</si>
  <si>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</si>
  <si>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</si>
  <si>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</si>
  <si>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</si>
  <si>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</si>
  <si>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</si>
  <si>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</si>
  <si>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</si>
  <si>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</si>
  <si>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</si>
  <si>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</si>
  <si>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</si>
  <si>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</si>
  <si>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</si>
  <si>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</si>
  <si>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</si>
  <si>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</si>
  <si>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</si>
  <si>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</si>
  <si>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</si>
  <si>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</si>
  <si>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</si>
  <si>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</si>
  <si>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</si>
  <si>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</si>
  <si>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</si>
  <si>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</si>
  <si>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</si>
  <si>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</si>
  <si>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</si>
  <si>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</si>
  <si>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</si>
  <si>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</si>
  <si>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</si>
  <si>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</si>
  <si>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</si>
  <si>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</si>
  <si>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</si>
  <si>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</si>
  <si>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</si>
  <si>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</si>
  <si>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</si>
  <si>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</si>
  <si>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</si>
  <si>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</si>
  <si>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</si>
  <si>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</si>
  <si>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</si>
  <si>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</si>
  <si>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</si>
  <si>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</si>
  <si>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</si>
  <si>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</si>
  <si>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</si>
  <si>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</si>
  <si>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</si>
  <si>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</si>
  <si>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</si>
  <si>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</si>
  <si>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</si>
  <si>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</si>
  <si>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</si>
  <si>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</si>
  <si>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</si>
  <si>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</si>
  <si>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</si>
  <si>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</si>
  <si>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</si>
  <si>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</si>
  <si>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</si>
  <si>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</si>
  <si>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</si>
  <si>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</si>
  <si>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</si>
  <si>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</si>
  <si>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</si>
  <si>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</si>
  <si>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</si>
  <si>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</si>
  <si>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</si>
  <si>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</si>
  <si>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</si>
  <si>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</si>
  <si>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</si>
  <si>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</si>
  <si>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</si>
  <si>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</si>
  <si>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</si>
  <si>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</si>
  <si>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</si>
  <si>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</si>
  <si>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</si>
  <si>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</si>
  <si>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</si>
  <si>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</si>
  <si>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</si>
  <si>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</si>
  <si>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</si>
  <si>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</si>
  <si>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</si>
  <si>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</si>
  <si>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</si>
  <si>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</si>
  <si>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</si>
  <si>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</si>
  <si>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</si>
  <si>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</si>
  <si>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</si>
  <si>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</si>
  <si>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</si>
  <si>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</si>
  <si>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</si>
  <si>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</si>
  <si>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</si>
  <si>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</si>
  <si>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</si>
  <si>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</si>
  <si>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</si>
  <si>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</si>
  <si>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</si>
  <si>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</si>
  <si>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</si>
  <si>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</si>
  <si>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</si>
  <si>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</si>
  <si>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</si>
  <si>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</si>
  <si>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</si>
  <si>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</si>
  <si>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</si>
  <si>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</si>
  <si>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</si>
  <si>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</si>
  <si>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</si>
  <si>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</si>
  <si>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    Firm-LD Peak - Nepool - Next Day</t>
  </si>
  <si>
    <t>Fin Swap-Peak</t>
  </si>
  <si>
    <t>Firm-LD Off-Peak</t>
  </si>
  <si>
    <t>Next Week</t>
  </si>
  <si>
    <t>Jan02-Feb02</t>
  </si>
  <si>
    <t>    Firm-LD Peak - Comed - Next Day</t>
  </si>
  <si>
    <t>    Firm-LD Peak - Ent - Next Day</t>
  </si>
  <si>
    <t>    Firm-LD Peak - Ent - Next Week</t>
  </si>
  <si>
    <t>    Firm-LD Peak - Nepool - May01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</si>
  <si>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</si>
  <si>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</si>
  <si>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</si>
  <si>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</si>
  <si>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</si>
  <si>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</si>
  <si>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</si>
  <si>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</si>
  <si>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</si>
  <si>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</si>
  <si>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</si>
  <si>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</si>
  <si>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</si>
  <si>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</si>
  <si>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</si>
  <si>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</si>
  <si>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</si>
  <si>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NNG-Demarc - Next Day Gas</t>
  </si>
  <si>
    <t>    NG Firm Phys, FP - PG&amp;E-Citygate - Next Day Gas</t>
  </si>
  <si>
    <t>    NG Firm Phys, FP - Panhandle - Next Day Gas</t>
  </si>
  <si>
    <t>    NG Firm Phys, FP - Socal-Ehrenberg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</si>
  <si>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</si>
  <si>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</si>
  <si>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</si>
  <si>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</si>
  <si>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</si>
  <si>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</si>
  <si>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</si>
  <si>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</si>
  <si>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    NG Firm Phys, FP - Waha - Next Day Gas</t>
  </si>
  <si>
    <t>NG Firm Phys, ID, GDD</t>
  </si>
  <si>
    <t>    NG Firm Phys, ID, GDD - Tenn-5L - Next Day Gas</t>
  </si>
  <si>
    <t>    NG Firm Phys, ID, GDD - Tenn-8L - Next Day Gas</t>
  </si>
  <si>
    <t>Nov01-Mar02</t>
  </si>
  <si>
    <t>NG Firm Phys, ID, IF</t>
  </si>
  <si>
    <t>NG Fin BS, LD1 for IF</t>
  </si>
  <si>
    <t>May01-Oct01</t>
  </si>
  <si>
    <t>NG Fin Sw Swap, FP for GDD</t>
  </si>
  <si>
    <t>    NG Fin Sw Swap, FP for GDD - Henry - Bal Month Gas</t>
  </si>
  <si>
    <t>Bal Month Gas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</si>
  <si>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</si>
  <si>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</si>
  <si>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</si>
  <si>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</si>
  <si>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</si>
  <si>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</si>
  <si>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</si>
  <si>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</si>
  <si>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</si>
  <si>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</si>
  <si>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</si>
  <si>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</si>
  <si>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</si>
  <si>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</si>
  <si>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</si>
  <si>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</si>
  <si>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</si>
  <si>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pwr.East Power</t>
  </si>
  <si>
    <t>HE7-22CPT</t>
  </si>
  <si>
    <t>US Natural Gas Total</t>
  </si>
  <si>
    <t>Power Total</t>
  </si>
  <si>
    <t>    NG Firm Phys, FP - NGPL-Nipsco - Next Day Gas</t>
  </si>
  <si>
    <t>    NG Firm Phys, ID, GDD - CG-ONSH - Next Day Gas</t>
  </si>
  <si>
    <t>    NG Firm Phys, ID, GDD - Panhandle - Next Day Gas</t>
  </si>
  <si>
    <t>    NG Firm Phys, ID, GDD - Trunk ELA - Next Day Gas</t>
  </si>
  <si>
    <t>NG Fin BS, LD1 for GDM</t>
  </si>
  <si>
    <t>NG Fin BS, LD1 for NGI</t>
  </si>
  <si>
    <t>USD / MMBtu</t>
  </si>
  <si>
    <t>Daily</t>
  </si>
  <si>
    <t>May-01-01</t>
  </si>
  <si>
    <t>May-31-01</t>
  </si>
  <si>
    <t>AEP Energy Services, Inc.</t>
  </si>
  <si>
    <t>Sold</t>
  </si>
  <si>
    <t>Morgan Stanley Capital Group, Inc.</t>
  </si>
  <si>
    <t>SELL</t>
  </si>
  <si>
    <t>Custom</t>
  </si>
  <si>
    <t>    NG Firm Phys, ID, GDD - TCO - Next Day Gas</t>
  </si>
  <si>
    <t>    NG Firm Phys, ID, GDD - NGPL-Nicor - Next Day Gas</t>
  </si>
  <si>
    <t>    NG Firm Phys, ID, GDD - Waha - Next Day Gas</t>
  </si>
  <si>
    <t>    NG Fin BS, LD1 for NGI - Chicago - May01</t>
  </si>
  <si>
    <t>Aquila Energy Marketing Corp</t>
  </si>
  <si>
    <t>ng.TETCO ELA</t>
  </si>
  <si>
    <t>ng.Next Day</t>
  </si>
  <si>
    <t>BUY</t>
  </si>
  <si>
    <t>pwr.East Coast Spot Power</t>
  </si>
  <si>
    <t>    Firm-LD Peak - Nepool - Jun01</t>
  </si>
  <si>
    <t>    Firm-LD Peak - SP-15 - Next Day</t>
  </si>
  <si>
    <t>    NG Fin BS, LD1 for IF - CNG-SP - May01</t>
  </si>
  <si>
    <t>NG Fin Sw Swap, IF for GDD</t>
  </si>
  <si>
    <t>Henry</t>
  </si>
  <si>
    <t>Arnold, J</t>
  </si>
  <si>
    <t>Carson , M</t>
  </si>
  <si>
    <t>Reliant Energy Services, Inc.</t>
  </si>
  <si>
    <t>DYNCMCG</t>
  </si>
  <si>
    <t>    Fin Swap-Peak - NYPOOL J - May01</t>
  </si>
  <si>
    <t>    Fin Swap-Peak - NYPOOL G - May01</t>
  </si>
  <si>
    <t>Bal Week</t>
  </si>
  <si>
    <t>    Firm-LD Peak - Cin - Jul01-Aug01</t>
  </si>
  <si>
    <t>    Firm-LD Peak - Cin - Sep01</t>
  </si>
  <si>
    <t>    Firm-LD Peak - NP-15 - Q4 01</t>
  </si>
  <si>
    <t>    Firm-LD Peak - Nepool - Next Week</t>
  </si>
  <si>
    <t>    NG Firm Phys, FP - PGLC - Next Day Gas</t>
  </si>
  <si>
    <t>    NG Firm Phys, ID, GDD - CNG-SP - Next Day Gas</t>
  </si>
  <si>
    <t>    NG Firm Phys, ID, GDD - Mich - Next Day Gas</t>
  </si>
  <si>
    <t>    NG Firm Phys, ID, GDD - TGT-SL - Next Day Gas</t>
  </si>
  <si>
    <t>    NG Firm Phys, ID, GDD - Tran 65 - Next Day Gas</t>
  </si>
  <si>
    <t>    NG Fin BS, LD1 for IF - TCO - May01</t>
  </si>
  <si>
    <t>Jun01-Oct01</t>
  </si>
  <si>
    <t>    NG Fin BS, LD1 for IF - Perm - May01</t>
  </si>
  <si>
    <t>Mckay, B</t>
  </si>
  <si>
    <t>Apr-24-01</t>
  </si>
  <si>
    <t>Apr-30-01</t>
  </si>
  <si>
    <t>May-04-01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</si>
  <si>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</si>
  <si>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    Fin Swap-Peak - NYPOOL J - Sep01</t>
  </si>
  <si>
    <t>    Firm-LD Peak - Cin - Next Week</t>
  </si>
  <si>
    <t>    Firm-LD Peak - Cin - Q4 01</t>
  </si>
  <si>
    <t>    Firm-LD Peak - Ent - May01</t>
  </si>
  <si>
    <t>    Firm-LD Peak - Ent - Sep01</t>
  </si>
  <si>
    <t>    Firm-LD Peak - Ent - Q4 01</t>
  </si>
  <si>
    <t>    Firm-LD Peak - NP-15 - May01</t>
  </si>
  <si>
    <t>Q3 01</t>
  </si>
  <si>
    <t>    Firm-LD Peak - Nepool - Jul01-Aug01</t>
  </si>
  <si>
    <t>    Firm-LD Peak - Nepool - Sep01</t>
  </si>
  <si>
    <t>    Firm-LD Peak - Nepool - Q4 01</t>
  </si>
  <si>
    <t>    Firm-LD Peak - PJM-W - Bal Week</t>
  </si>
  <si>
    <t>    Firm-LD Peak - PJM-W - Q4 01</t>
  </si>
  <si>
    <t>    Firm-LD Peak - PJM-W - Jan02-Feb02</t>
  </si>
  <si>
    <t>    Firm-LD Peak - PJM-W - Jul02-Aug02</t>
  </si>
  <si>
    <t>Jul02-Aug02</t>
  </si>
  <si>
    <t>    Firm-LD Peak - TVA - Bal Week</t>
  </si>
  <si>
    <t>    NG Firm Phys, FP - ANR-SE - Next Day Gas</t>
  </si>
  <si>
    <t>    NG Firm Phys, FP - Socal-Topock - Next Day Gas</t>
  </si>
  <si>
    <t>    NG Firm Phys, FP - TET M3 - Next Day Gas</t>
  </si>
  <si>
    <t>    NG Firm Phys, ID, GDD - CG-ML - Next Day Gas</t>
  </si>
  <si>
    <t>    NG Firm Phys, ID, GDD - EP-Keystone - Next Day Gas</t>
  </si>
  <si>
    <t>    NG Firm Phys, ID, GDD - Transco Z-6 (NY) - Next Day Gas</t>
  </si>
  <si>
    <t>    NG Firm Phys, ID, IF - ANR-SE - May01</t>
  </si>
  <si>
    <t>    NG Firm Phys, ID, IF - Cheyenne - May01</t>
  </si>
  <si>
    <t>    NG Firm Phys, ID, IF - TCO - May01</t>
  </si>
  <si>
    <t>    NG Fin BS, LD1 for GDM - Mich - May01</t>
  </si>
  <si>
    <t>    NG Fin BS, LD1 for GDM - Mich - May01-Oct01</t>
  </si>
  <si>
    <t>    NG Fin BS, LD1 for IF - TCO - May01-Oct01</t>
  </si>
  <si>
    <t>    NG Fin BS, LD1 for IF - Henry - May01</t>
  </si>
  <si>
    <t>    NG Fin BS, LD1 for IF - NGPL-LA - May01</t>
  </si>
  <si>
    <t>    NG Fin BS, LD1 for IF - Panhandle - May01</t>
  </si>
  <si>
    <t>    NG Fin BS, LD1 for IF - Tenn-LA - May01</t>
  </si>
  <si>
    <t>    NG Fin BS, LD1 for IF - Trunk LA - May01</t>
  </si>
  <si>
    <t>    NG Fin BS, LD1 for IF - Ventura - May01</t>
  </si>
  <si>
    <t>    NG Fin BS, LD1 for NGI - Chicago - May01-Oct01</t>
  </si>
  <si>
    <t>    NG Fin BS, LD1 for NGI - Socal - Jun01</t>
  </si>
  <si>
    <t>    NG Fin BS, LD1 for NGI - Socal - Oct01</t>
  </si>
  <si>
    <t>Aquila Risk Management Corp.</t>
  </si>
  <si>
    <t>Apr-25-01</t>
  </si>
  <si>
    <t>DYNSMCGI</t>
  </si>
  <si>
    <t>pwr.TVA</t>
  </si>
  <si>
    <r>
      <t> Trade Dates:  </t>
    </r>
    <r>
      <rPr>
        <sz val="8"/>
        <color indexed="8"/>
        <rFont val="Verdana"/>
        <family val="2"/>
      </rPr>
      <t>Apr-24-01 thru Apr-24-01</t>
    </r>
  </si>
  <si>
    <t>Apr-24-01 12:33 GMT</t>
  </si>
  <si>
    <t>Apr-24-01 12:32 GMT</t>
  </si>
  <si>
    <t>Apr-24-01 17:20 GMT</t>
  </si>
  <si>
    <t>    Fin Swap-Peak - NYPOOL G - Jul01-Aug01</t>
  </si>
  <si>
    <t>Apr-24-01 14:01 GMT</t>
  </si>
  <si>
    <t>    Firm-LD Off-Peak - SP-15 Off-Peak - Next Day Off-Peak</t>
  </si>
  <si>
    <t>Next Day Off-Peak</t>
  </si>
  <si>
    <t>Apr-24-01 13:29 GMT</t>
  </si>
  <si>
    <t>Apr-24-01 14:31 GMT</t>
  </si>
  <si>
    <t>Apr-24-01 18:39 GMT</t>
  </si>
  <si>
    <t>Apr-24-01 18:21 GMT</t>
  </si>
  <si>
    <t>Apr-24-01 17:10 GMT</t>
  </si>
  <si>
    <t>Apr-24-01 20:22 GMT</t>
  </si>
  <si>
    <t>Apr-24-01 15:40 GMT</t>
  </si>
  <si>
    <t>    Firm-LD Peak - Cin - Dec01</t>
  </si>
  <si>
    <t>Apr-24-01 20:36 GMT</t>
  </si>
  <si>
    <t>Apr-24-01 19:33 GMT</t>
  </si>
  <si>
    <t>    Firm-LD Peak - Cin - Jan02-Feb02</t>
  </si>
  <si>
    <t>Apr-24-01 17:58 GMT</t>
  </si>
  <si>
    <t>    Firm-LD Peak - Cin - May02</t>
  </si>
  <si>
    <t>Apr-24-01 12:25 GMT</t>
  </si>
  <si>
    <t>    Firm-LD Peak - Cin - Cal 02</t>
  </si>
  <si>
    <t>Apr-24-01 19:32 GMT</t>
  </si>
  <si>
    <t>Apr-24-01 13:37 GMT</t>
  </si>
  <si>
    <t>    Firm-LD Peak - Comed - Q4 01</t>
  </si>
  <si>
    <t>Apr-24-01 13:14 GMT</t>
  </si>
  <si>
    <t>Apr-24-01 15:17 GMT</t>
  </si>
  <si>
    <t>Apr-24-01 14:21 GMT</t>
  </si>
  <si>
    <t>Apr-24-01 18:25 GMT</t>
  </si>
  <si>
    <t>    Firm-LD Peak - Ent - Dec01</t>
  </si>
  <si>
    <t>Apr-24-01 12:00 GMT</t>
  </si>
  <si>
    <t>    Firm-LD Peak - Ent - Jan02-Feb02</t>
  </si>
  <si>
    <t>    Firm-LD Peak - Ent - Jun02</t>
  </si>
  <si>
    <t>Apr-24-01 14:28 GMT</t>
  </si>
  <si>
    <t>    Firm-LD Peak - Ent - Jul02-Aug02</t>
  </si>
  <si>
    <t>Apr-24-01 15:07 GMT</t>
  </si>
  <si>
    <t>    Firm-LD Peak - Ent - Q4 02</t>
  </si>
  <si>
    <t>Q4 02</t>
  </si>
  <si>
    <t>Apr-24-01 15:37 GMT</t>
  </si>
  <si>
    <t>    Firm-LD Peak - Mid C - May01</t>
  </si>
  <si>
    <t>    Firm-LD Peak - Mid C - Jun01</t>
  </si>
  <si>
    <t>Apr-24-01 15:22 GMT</t>
  </si>
  <si>
    <t>    Firm-LD Peak - Mid C - Jul01</t>
  </si>
  <si>
    <t>Apr-24-01 15:23 GMT</t>
  </si>
  <si>
    <t>Apr-24-01 16:21 GMT</t>
  </si>
  <si>
    <t>    Firm-LD Peak - NP-15 - Jun01</t>
  </si>
  <si>
    <t>Apr-24-01 15:20 GMT</t>
  </si>
  <si>
    <t>Apr-24-01 16:07 GMT</t>
  </si>
  <si>
    <t>Apr-24-01 14:27 GMT</t>
  </si>
  <si>
    <t>Apr-24-01 19:36 GMT</t>
  </si>
  <si>
    <t>Apr-24-01 11:56 GMT</t>
  </si>
  <si>
    <t>Apr-24-01 20:00 GMT</t>
  </si>
  <si>
    <t>Apr-24-01 19:23 GMT</t>
  </si>
  <si>
    <t>Apr-24-01 18:15 GMT</t>
  </si>
  <si>
    <t>Apr-24-01 18:41 GMT</t>
  </si>
  <si>
    <t>    Firm-LD Peak - PJM-W - Custom</t>
  </si>
  <si>
    <t>Apr-24-01 15:50 GMT</t>
  </si>
  <si>
    <t>Apr-24-01 13:42 GMT</t>
  </si>
  <si>
    <t>Apr-24-01 20:13 GMT</t>
  </si>
  <si>
    <t>    Firm-LD Peak - PJM-W - Next Week</t>
  </si>
  <si>
    <t>Apr-24-01 11:58 GMT</t>
  </si>
  <si>
    <t>Apr-24-01 20:12 GMT</t>
  </si>
  <si>
    <t>Apr-24-01 18:50 GMT</t>
  </si>
  <si>
    <t>Apr-24-01 14:59 GMT</t>
  </si>
  <si>
    <t>    Firm-LD Peak - PJM-W - Mar02-Apr02</t>
  </si>
  <si>
    <t>Mar02-Apr02</t>
  </si>
  <si>
    <t>Apr-24-01 15:03 GMT</t>
  </si>
  <si>
    <t>    Firm-LD Peak - PJM-W - Jun02</t>
  </si>
  <si>
    <t>Apr-24-01 15:08 GMT</t>
  </si>
  <si>
    <t>Apr-24-01 18:27 GMT</t>
  </si>
  <si>
    <t>    Firm-LD Peak - Palo - May01</t>
  </si>
  <si>
    <t>Apr-24-01 15:06 GMT</t>
  </si>
  <si>
    <t>    Firm-LD Peak - Palo - Sep01</t>
  </si>
  <si>
    <t>Apr-24-01 18:54 GMT</t>
  </si>
  <si>
    <t>Apr-24-01 13:26 GMT</t>
  </si>
  <si>
    <t>    Firm-LD Peak - SP-15 - Jun01</t>
  </si>
  <si>
    <t>Apr-24-01 15:36 GMT</t>
  </si>
  <si>
    <t>Apr-24-01 13:11 GMT</t>
  </si>
  <si>
    <t>Apr-24-01 13:24 GMT</t>
  </si>
  <si>
    <t>    Firm-LD Peak - Ercot UBU - Next Day</t>
  </si>
  <si>
    <t>Apr-24-01 11:51 GMT</t>
  </si>
  <si>
    <t>Apr-24-01 14:22 GMT</t>
  </si>
  <si>
    <t>Apr-24-01 13:54 GMT</t>
  </si>
  <si>
    <t>    NG Firm Phys, FP - Malin - Next Day Gas</t>
  </si>
  <si>
    <t>    NG Firm Phys, FP - Cheyenne - Next Day Gas</t>
  </si>
  <si>
    <t>Apr-24-01 13:30 GMT</t>
  </si>
  <si>
    <t>Apr-24-01 15:28 GMT</t>
  </si>
  <si>
    <t>Apr-24-01 15:24 GMT</t>
  </si>
  <si>
    <t>Apr-24-01 14:48 GMT</t>
  </si>
  <si>
    <t>Apr-24-01 14:10 GMT</t>
  </si>
  <si>
    <t>Apr-24-01 14:17 GMT</t>
  </si>
  <si>
    <t>    NG Firm Phys, FP - FGT-Z2 - Next Day Gas</t>
  </si>
  <si>
    <t>Apr-24-01 14:42 GMT</t>
  </si>
  <si>
    <t>    NG Firm Phys, FP - Henry - Bal Month Gas</t>
  </si>
  <si>
    <t>Apr-24-01 13:22 GMT</t>
  </si>
  <si>
    <t>    NG Firm Phys, FP - Opal - May01</t>
  </si>
  <si>
    <t>Apr-24-01 17:23 GMT</t>
  </si>
  <si>
    <t>Apr-24-01 15:29 GMT</t>
  </si>
  <si>
    <t>Apr-24-01 14:36 GMT</t>
  </si>
  <si>
    <t>    NG Firm Phys, FP - NGPL-TxOk East-GC - Next Day Gas</t>
  </si>
  <si>
    <t>Apr-24-01 14:16 GMT</t>
  </si>
  <si>
    <t>Apr-24-01 14:34 GMT</t>
  </si>
  <si>
    <t>Apr-24-01 13:47 GMT</t>
  </si>
  <si>
    <t>    NG Firm Phys, FP - PG&amp;E-Topock - Next Day Gas</t>
  </si>
  <si>
    <t>Apr-24-01 13:16 GMT</t>
  </si>
  <si>
    <t>Apr-24-01 14:06 GMT</t>
  </si>
  <si>
    <t>Apr-24-01 13:53 GMT</t>
  </si>
  <si>
    <t>Apr-24-01 13:38 GMT</t>
  </si>
  <si>
    <t>Apr-24-01 14:54 GMT</t>
  </si>
  <si>
    <t>Apr-24-01 14:20 GMT</t>
  </si>
  <si>
    <t>Apr-24-01 14:18 GMT</t>
  </si>
  <si>
    <t>Apr-24-01 14:47 GMT</t>
  </si>
  <si>
    <t>Apr-24-01 14:25 GMT</t>
  </si>
  <si>
    <t>    NG Firm Phys, FP - Transco Z-6 (NY) - Next Day Gas</t>
  </si>
  <si>
    <t>Apr-24-01 14:43 GMT</t>
  </si>
  <si>
    <t>Apr-24-01 14:24 GMT</t>
  </si>
  <si>
    <t>Apr-24-01 14:08 GMT</t>
  </si>
  <si>
    <t>    NG Firm Phys, ID, GDD - ANR-SE-T - May01</t>
  </si>
  <si>
    <t>Apr-24-01 20:54 GMT</t>
  </si>
  <si>
    <t>Apr-24-01 13:00 GMT</t>
  </si>
  <si>
    <t>    NG Firm Phys, ID, GDD - TCO - May01-Oct01</t>
  </si>
  <si>
    <t>Apr-24-01 20:45 GMT</t>
  </si>
  <si>
    <t>Apr-24-01 13:05 GMT</t>
  </si>
  <si>
    <t>Apr-24-01 13:32 GMT</t>
  </si>
  <si>
    <t>    NG Firm Phys, ID, GDD - CG-ONSH - May01</t>
  </si>
  <si>
    <t>Apr-24-01 16:04 GMT</t>
  </si>
  <si>
    <t>Apr-24-01 12:49 GMT</t>
  </si>
  <si>
    <t>    NG Firm Phys, ID, GDD - Henry - Next Day Gas</t>
  </si>
  <si>
    <t>Apr-24-01 13:55 GMT</t>
  </si>
  <si>
    <t>Apr-24-01 14:00 GMT</t>
  </si>
  <si>
    <t>    NG Firm Phys, ID, GDD - NGPL-LA - May01</t>
  </si>
  <si>
    <t>Apr-24-01 20:44 GMT</t>
  </si>
  <si>
    <t>    NG Firm Phys, ID, GDD - NGPL-STX - Next Day Gas</t>
  </si>
  <si>
    <t>Apr-24-01 13:18 GMT</t>
  </si>
  <si>
    <t>Apr-24-01 13:27 GMT</t>
  </si>
  <si>
    <t>Apr-24-01 13:31 GMT</t>
  </si>
  <si>
    <t>Apr-24-01 12:37 GMT</t>
  </si>
  <si>
    <t>    NG Firm Phys, ID, GDD - TET ELA - Next Day Gas</t>
  </si>
  <si>
    <t>Apr-24-01 13:56 GMT</t>
  </si>
  <si>
    <t>    NG Firm Phys, ID, GDD - TET M3 - Next Day Gas</t>
  </si>
  <si>
    <t>Apr-24-01 12:46 GMT</t>
  </si>
  <si>
    <t>    NG Firm Phys, ID, GDD - TET-STX - Custom</t>
  </si>
  <si>
    <t>Apr-24-01 20:04 GMT</t>
  </si>
  <si>
    <t>Apr-24-01 13:33 GMT</t>
  </si>
  <si>
    <t>Apr-24-01 12:29 GMT</t>
  </si>
  <si>
    <t>Apr-24-01 12:26 GMT</t>
  </si>
  <si>
    <t>Apr-24-01 11:54 GMT</t>
  </si>
  <si>
    <t>Apr-24-01 19:11 GMT</t>
  </si>
  <si>
    <t>Apr-24-01 20:26 GMT</t>
  </si>
  <si>
    <t>Apr-24-01 20:50 GMT</t>
  </si>
  <si>
    <t>    NG Firm Phys, ID, IF - TCO - May01-Oct01</t>
  </si>
  <si>
    <t>Apr-24-01 20:41 GMT</t>
  </si>
  <si>
    <t>    NG Firm Phys, ID, IF - EP-Keystone - May01</t>
  </si>
  <si>
    <t>Apr-24-01 14:55 GMT</t>
  </si>
  <si>
    <t>    NG Firm Phys, ID, IF - Tenn-5L - May01</t>
  </si>
  <si>
    <t>Apr-24-01 15:56 GMT</t>
  </si>
  <si>
    <t>    NG Firm Phys, ID, IF - Tenn-5L - Nov01-Mar02</t>
  </si>
  <si>
    <t>Apr-24-01 20:21 GMT</t>
  </si>
  <si>
    <t>    NG Firm Phys, ID, IF - Tenn-8L - May01</t>
  </si>
  <si>
    <t>    NG Firm Phys, ID, IF - Tenn-8L - Nov01-Mar02</t>
  </si>
  <si>
    <t>    NG Firm Phys, ID, IF - TET ELA - May01</t>
  </si>
  <si>
    <t>Apr-24-01 20:35 GMT</t>
  </si>
  <si>
    <t>    NG Firm Phys, ID, IF - TET WLA - May01</t>
  </si>
  <si>
    <t>Apr-24-01 19:56 GMT</t>
  </si>
  <si>
    <t>    NG Firm Phys, ID, IF - Trunk ELA - May01</t>
  </si>
  <si>
    <t>Apr-24-01 13:52 GMT</t>
  </si>
  <si>
    <t>NG Firm Phys, ID, NGI</t>
  </si>
  <si>
    <t>    NG Firm Phys, ID, NGI - Malin - May01</t>
  </si>
  <si>
    <t>Apr-24-01 15:49 GMT</t>
  </si>
  <si>
    <r>
      <t> Commodity Type:  </t>
    </r>
    <r>
      <rPr>
        <sz val="8"/>
        <color indexed="8"/>
        <rFont val="Verdana"/>
        <family val="2"/>
      </rPr>
      <t xml:space="preserve"> Financial Gas Swaps/Forwards</t>
    </r>
  </si>
  <si>
    <t>Apr-24-01 20:47 GMT</t>
  </si>
  <si>
    <t>Apr-24-01 20:06 GMT</t>
  </si>
  <si>
    <t>    NG Fin BS, LD1 for GDM - Mich - Nov01-Mar02</t>
  </si>
  <si>
    <t>Apr-24-01 19:26 GMT</t>
  </si>
  <si>
    <t>    NG Fin BS, LD1 for IF - CIG-ML - May01</t>
  </si>
  <si>
    <t>Apr-24-01 16:57 GMT</t>
  </si>
  <si>
    <t>Apr-24-01 20:07 GMT</t>
  </si>
  <si>
    <t>    NG Fin BS, LD1 for IF - TCO - Nov01-Mar02</t>
  </si>
  <si>
    <t>Apr-24-01 13:04 GMT</t>
  </si>
  <si>
    <t>Apr-24-01 16:15 GMT</t>
  </si>
  <si>
    <t>    NG Fin BS, LD1 for IF - HSC - Jun01</t>
  </si>
  <si>
    <t>Apr-24-01 21:06 GMT</t>
  </si>
  <si>
    <t>    NG Fin BS, LD1 for IF - HSC - Jul01</t>
  </si>
  <si>
    <t>Apr-24-01 21:07 GMT</t>
  </si>
  <si>
    <t>Apr-24-01 13:50 GMT</t>
  </si>
  <si>
    <t>    NG Fin BS, LD1 for IF - NNG-Demarc - May01</t>
  </si>
  <si>
    <t>Apr-24-01 20:17 GMT</t>
  </si>
  <si>
    <t>    NG Fin BS, LD1 for IF - NNG-Demarc - May01-Oct01</t>
  </si>
  <si>
    <t>Apr-24-01 15:57 GMT</t>
  </si>
  <si>
    <t>Apr-24-01 17:06 GMT</t>
  </si>
  <si>
    <t>Apr-24-01 16:32 GMT</t>
  </si>
  <si>
    <t>    NG Fin BS, LD1 for IF - Tenn-LA - May01-Oct01</t>
  </si>
  <si>
    <t>    NG Fin BS, LD1 for IF - TET ELA - May01</t>
  </si>
  <si>
    <t>Apr-24-01 13:34 GMT</t>
  </si>
  <si>
    <t>    NG Fin BS, LD1 for IF - TET ELA - May01-Oct01</t>
  </si>
  <si>
    <t>Apr-24-01 13:36 GMT</t>
  </si>
  <si>
    <t>    NG Fin BS, LD1 for IF - TET M3 - May01</t>
  </si>
  <si>
    <t>    NG Fin BS, LD1 for IF - TGT-SL - May01</t>
  </si>
  <si>
    <t>    NG Fin BS, LD1 for IF - Transco Z6 (NY) - May01-Oct01</t>
  </si>
  <si>
    <t>Apr-24-01 13:51 GMT</t>
  </si>
  <si>
    <t>    NG Fin BS, LD1 for IF - Trunk LA - May01-Oct01</t>
  </si>
  <si>
    <t>Apr-24-01 14:58 GMT</t>
  </si>
  <si>
    <t>Apr-24-01 18:30 GMT</t>
  </si>
  <si>
    <t>Apr-24-01 18:31 GMT</t>
  </si>
  <si>
    <t>    NG Fin BS, LD1 for NGI - Chicago - Jun01-Oct01</t>
  </si>
  <si>
    <t>Apr-24-01 19:14 GMT</t>
  </si>
  <si>
    <t>Apr-24-01 14:56 GMT</t>
  </si>
  <si>
    <t>    NG Fin BS, LD1 for NGI - Socal - Q3 01</t>
  </si>
  <si>
    <t>Apr-24-01 16:00 GMT</t>
  </si>
  <si>
    <t>    NG Fin BS, LD1 for NGI - Socal - Nov01-Mar02</t>
  </si>
  <si>
    <t>    NG Fin Sw Swap, FP for GDD - Henry - May01</t>
  </si>
  <si>
    <t>NG Fin Sw Swap, GDM for GDD</t>
  </si>
  <si>
    <t>    NG Fin Sw Swap, GDM for GDD - Mich - May01</t>
  </si>
  <si>
    <t>Apr-24-01 15:19 GMT</t>
  </si>
  <si>
    <t>    NG Fin Sw Swap, IF for GDD - Henry - May01</t>
  </si>
  <si>
    <t>Apr-24-01 14:45 GMT</t>
  </si>
  <si>
    <t>    NG Fin Sw Swap, IF for GDD - HSC - May01</t>
  </si>
  <si>
    <t>Apr-24-01 15:09 GMT</t>
  </si>
  <si>
    <t>    NG Fin Sw Swap, IF for GDD - NNG-Demarc - May01</t>
  </si>
  <si>
    <t>    NG Fin Sw Swap, IF for GDD - TET ELA - May01</t>
  </si>
  <si>
    <t>Apr-24-01 20:42 GMT</t>
  </si>
  <si>
    <t>Apr-24-01 19:52 GMT</t>
  </si>
  <si>
    <t>Apr-24-01 20:15 GMT</t>
  </si>
  <si>
    <t>Apr-24-01 19:15 GMT</t>
  </si>
  <si>
    <t>Apr-24-01 19:19 GMT</t>
  </si>
  <si>
    <t>    NG Fin, FP for LD1 - Henry - Nov02-Mar03</t>
  </si>
  <si>
    <t>Nov02-Mar03</t>
  </si>
  <si>
    <t>Apr-24-01 17:43 GMT</t>
  </si>
  <si>
    <t>    NG Fin, FP for LD1 - Henry - Cal 03</t>
  </si>
  <si>
    <t>Cal 03</t>
  </si>
  <si>
    <t>Apr-24-01 16:39 GMT</t>
  </si>
  <si>
    <t> Trade Dates:  Apr-24-01 thru Apr-24-01</t>
  </si>
  <si>
    <t>TCO</t>
  </si>
  <si>
    <t>Nov-01-01</t>
  </si>
  <si>
    <t>Mar-31-02</t>
  </si>
  <si>
    <t>Jan-01-03</t>
  </si>
  <si>
    <t>Dec-31-03</t>
  </si>
  <si>
    <t>J. Aron &amp; Company</t>
  </si>
  <si>
    <t>NNG-Demarc</t>
  </si>
  <si>
    <t>Storey, G</t>
  </si>
  <si>
    <t>Cinergy Marketing &amp; Trading, LLC</t>
  </si>
  <si>
    <t>Apr-24-01  Deals</t>
  </si>
  <si>
    <t>El Paso Merchant Energy L.P.</t>
  </si>
  <si>
    <t>Cargill-Alliant, LLC</t>
  </si>
  <si>
    <t>Oct-01-01</t>
  </si>
  <si>
    <t>Dec-31-01</t>
  </si>
  <si>
    <t>Herndon, R</t>
  </si>
  <si>
    <t>Palo</t>
  </si>
  <si>
    <t>Fischer, M</t>
  </si>
  <si>
    <t>Jul-01-01</t>
  </si>
  <si>
    <t>Aug-31-01</t>
  </si>
  <si>
    <t>DYNMHOR</t>
  </si>
  <si>
    <t>PRB 8800</t>
  </si>
  <si>
    <t>ngl.N/A</t>
  </si>
  <si>
    <t>cl.PRB - Joint Line</t>
  </si>
  <si>
    <t>cl.2001, 3nd Quarter</t>
  </si>
  <si>
    <t>08:55 A.M.</t>
  </si>
  <si>
    <t>cl.2001, 4th Quarter</t>
  </si>
  <si>
    <t>08:37 A.M.</t>
  </si>
  <si>
    <t>DYNBROW</t>
  </si>
  <si>
    <t>ng.Not Applicable</t>
  </si>
  <si>
    <t>ng.Fixed Price Swap</t>
  </si>
  <si>
    <t>ng.NYMEX</t>
  </si>
  <si>
    <t>ng.NYMEX Last Day Settlement</t>
  </si>
  <si>
    <t>ng.Prompt Month - Financial</t>
  </si>
  <si>
    <t>12:31 P.M.</t>
  </si>
  <si>
    <t>12:51 P.M.</t>
  </si>
  <si>
    <t>DYNVFOR</t>
  </si>
  <si>
    <t>pwr.NONFIRM</t>
  </si>
  <si>
    <t>pwr.IP/TVA</t>
  </si>
  <si>
    <t>pwr.Hourly Power</t>
  </si>
  <si>
    <t>HE 10 CPT</t>
  </si>
  <si>
    <t>08:07 A.M.</t>
  </si>
  <si>
    <t>07:31 A.M.</t>
  </si>
  <si>
    <t>ENRON GAS LIQUIDS INC</t>
  </si>
  <si>
    <t>DYNDDEL</t>
  </si>
  <si>
    <t>ngl.propane</t>
  </si>
  <si>
    <t>ngl.Physical</t>
  </si>
  <si>
    <t>ngl.Mont Belvieu, TET</t>
  </si>
  <si>
    <t>ngl.Fixed</t>
  </si>
  <si>
    <t>ngl.April 2001</t>
  </si>
  <si>
    <t>01:00 P.M.</t>
  </si>
  <si>
    <t>Coal Total</t>
  </si>
  <si>
    <t>Natural Gas Liquids Total</t>
  </si>
  <si>
    <t>Note: COAL PRB8800 VOL is 1 Train (12,500 ST/Train/Mo)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</si>
</sst>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3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0" fillId="0" borderId="37" xfId="0" applyNumberFormat="1" applyBorder="1"/>
    <xf numFmtId="0" fontId="32" fillId="0" borderId="34" xfId="0" applyFont="1" applyBorder="1"/>
    <xf numFmtId="0" fontId="3" fillId="12" borderId="39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3" fillId="12" borderId="41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3" borderId="45" xfId="0" applyFont="1" applyFill="1" applyBorder="1" applyAlignment="1">
      <alignment horizontal="left" wrapText="1"/>
    </xf>
    <xf numFmtId="0" fontId="15" fillId="13" borderId="46" xfId="0" applyFont="1" applyFill="1" applyBorder="1" applyAlignment="1">
      <alignment horizontal="left" wrapText="1"/>
    </xf>
    <xf numFmtId="0" fontId="15" fillId="13" borderId="47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5" xfId="0" applyFont="1" applyFill="1" applyBorder="1" applyAlignment="1">
      <alignment wrapText="1"/>
    </xf>
    <xf numFmtId="0" fontId="15" fillId="13" borderId="46" xfId="0" applyFont="1" applyFill="1" applyBorder="1" applyAlignment="1">
      <alignment wrapText="1"/>
    </xf>
    <xf numFmtId="0" fontId="15" fillId="13" borderId="47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6.383895601852" createdVersion="1" recordCount="1" upgradeOnRefresh="1">
  <cacheSource type="worksheet">
    <worksheetSource ref="A9:Y10" sheet="DD-EGL"/>
  </cacheSource>
  <cacheFields count="25">
    <cacheField name="Enron Trader" numFmtId="0">
      <sharedItems count="4">
        <s v="Wade Hicks"/>
        <s v="Adam Gross" u="1"/>
        <e v="#N/A" u="1"/>
        <s v="No Activity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25000" maxValue="25000" count="1"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DDEL"/>
      </sharedItems>
    </cacheField>
    <cacheField name="Minor Commodity " numFmtId="0">
      <sharedItems count="1">
        <s v="ngl.prop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TET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4T00:00:00" maxDate="2001-04-25T00:00:00" count="1">
        <d v="2001-04-24T00:00:00"/>
      </sharedItems>
    </cacheField>
    <cacheField name="Transaction Time " numFmtId="0">
      <sharedItems count="1">
        <s v="01:00 P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54374999999999996" maxValue="0.54374999999999996" count="1">
        <n v="0.54374999999999996"/>
      </sharedItems>
    </cacheField>
    <cacheField name="Deal Number " numFmtId="0">
      <sharedItems containsSemiMixedTypes="0" containsString="0" containsNumber="1" containsInteger="1" minValue="25963" maxValue="25963" count="1">
        <n v="2596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6.408446296293" createdVersion="1" recordCount="2" upgradeOnRefresh="1">
  <cacheSource type="worksheet">
    <worksheetSource ref="A9:AB11" sheet="DD-EPM"/>
  </cacheSource>
  <cacheFields count="28">
    <cacheField name="Enron Trader" numFmtId="0">
      <sharedItems count="5">
        <s v="Don Baughman"/>
        <s v="Mike Carson"/>
        <s v="Clint Dean" u="1"/>
        <s v="Jeff King" u="1"/>
        <e v="#N/A" u="1"/>
      </sharedItems>
    </cacheField>
    <cacheField name="Delivery Start" numFmtId="0">
      <sharedItems containsSemiMixedTypes="0" containsString="0" containsNumber="1" containsInteger="1" minValue="7" maxValue="16" count="2">
        <n v="16"/>
        <n v="7"/>
      </sharedItems>
    </cacheField>
    <cacheField name="Delivery End" numFmtId="0">
      <sharedItems containsSemiMixedTypes="0" containsString="0" containsNumber="1" containsInteger="1" minValue="22" maxValue="24" count="2">
        <n v="24"/>
        <n v="22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450" maxValue="800" count="2">
        <n v="450"/>
        <n v="800"/>
      </sharedItems>
    </cacheField>
    <cacheField name="Notional Value" numFmtId="0">
      <sharedItems containsSemiMixedTypes="0" containsString="0" containsNumber="1" containsInteger="1" minValue="18900" maxValue="28800" count="2">
        <n v="18900"/>
        <n v="288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2">
        <s v="DBAUGHMANPHY"/>
        <s v="MCARSONEPM"/>
      </sharedItems>
    </cacheField>
    <cacheField name="Dynegy User Name " numFmtId="0">
      <sharedItems count="2">
        <s v="DYNVFOR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2">
        <s v="pwr.NONFIRM"/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IP/TVA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2">
        <s v="pwr.Hourly Power"/>
        <s v="pwr.East Coast Spot Power"/>
      </sharedItems>
    </cacheField>
    <cacheField name="Term Start Date " numFmtId="0">
      <sharedItems containsSemiMixedTypes="0" containsNonDate="0" containsDate="1" containsString="0" minDate="2001-04-24T00:00:00" maxDate="2001-04-26T00:00:00" count="2">
        <d v="2001-04-24T00:00:00"/>
        <d v="2001-04-25T00:00:00"/>
      </sharedItems>
    </cacheField>
    <cacheField name="Term End Date " numFmtId="0">
      <sharedItems containsSemiMixedTypes="0" containsNonDate="0" containsDate="1" containsString="0" minDate="2001-04-24T00:00:00" maxDate="2001-04-26T00:00:00" count="2">
        <d v="2001-04-24T00:00:00"/>
        <d v="2001-04-25T00:00:00"/>
      </sharedItems>
    </cacheField>
    <cacheField name="Delivery Time " numFmtId="0">
      <sharedItems count="2">
        <s v="HE 10 CPT"/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4T00:00:00" maxDate="2001-04-25T00:00:00" count="1">
        <d v="2001-04-24T00:00:00"/>
      </sharedItems>
    </cacheField>
    <cacheField name="Transaction Time " numFmtId="0">
      <sharedItems count="2">
        <s v="08:07 A.M."/>
        <s v="07:31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containsInteger="1" minValue="36" maxValue="42" count="2">
        <n v="42"/>
        <n v="36"/>
      </sharedItems>
    </cacheField>
    <cacheField name="Deal Number " numFmtId="0">
      <sharedItems containsSemiMixedTypes="0" containsString="0" containsNumber="1" containsInteger="1" minValue="25855" maxValue="25867" count="2">
        <n v="25867"/>
        <n v="258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6.408401851855" createdVersion="1" recordCount="5" upgradeOnRefresh="1">
  <cacheSource type="worksheet">
    <worksheetSource ref="A10:Y15" sheet="DD-ENA"/>
  </cacheSource>
  <cacheFields count="25">
    <cacheField name="Enron Trader" numFmtId="0">
      <sharedItems count="16">
        <s v="John Massey"/>
        <s v="Chris Germany"/>
        <s v="John Arnold"/>
        <s v="Dan Junek" u="1"/>
        <s v="Kelli Stevens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31" count="3">
        <n v="3"/>
        <n v="1"/>
        <n v="31"/>
      </sharedItems>
    </cacheField>
    <cacheField name="Total Volume" numFmtId="0">
      <sharedItems containsSemiMixedTypes="0" containsString="0" containsNumber="1" containsInteger="1" minValue="5000" maxValue="155000" count="3">
        <n v="37500"/>
        <n v="5000"/>
        <n v="15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Coal"/>
        <s v="US Natural Gas"/>
        <s v="Power" u="1"/>
        <m u="1"/>
      </sharedItems>
    </cacheField>
    <cacheField name="User Name " numFmtId="0">
      <sharedItems count="3">
        <s v="JMASSEY1"/>
        <s v="ENECGERMANY"/>
        <s v="ENEJARNO"/>
      </sharedItems>
    </cacheField>
    <cacheField name="Dynegy User Name " numFmtId="0">
      <sharedItems count="3">
        <s v="DYNMHOR"/>
        <s v="DYNCMCG"/>
        <s v="DYNBROW"/>
      </sharedItems>
    </cacheField>
    <cacheField name="Minor Commodity " numFmtId="0">
      <sharedItems count="2">
        <s v="PRB 8800"/>
        <s v="ng.US Natural Gas"/>
      </sharedItems>
    </cacheField>
    <cacheField name="Priority Of Service " numFmtId="0">
      <sharedItems count="3">
        <s v="ngl.N/A"/>
        <s v="ng-pwr.Firm"/>
        <s v="ng.Not Applicable"/>
      </sharedItems>
    </cacheField>
    <cacheField name="Deal Type " numFmtId="0">
      <sharedItems count="2">
        <s v="Physical"/>
        <s v="ng.Fixed Price Swap"/>
      </sharedItems>
    </cacheField>
    <cacheField name="Location " numFmtId="0">
      <sharedItems count="3">
        <s v="cl.PRB - Joint Line"/>
        <s v="ng.TETCO ELA"/>
        <s v="ng.NYMEX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Blank="1" count="2">
        <m/>
        <s v="ng.NYMEX Last Day Settlement"/>
      </sharedItems>
    </cacheField>
    <cacheField name="Term " numFmtId="0">
      <sharedItems count="4">
        <s v="cl.2001, 3nd Quarter"/>
        <s v="cl.2001, 4th Quarter"/>
        <s v="ng.Next Day"/>
        <s v="ng.Prompt Month - Financial"/>
      </sharedItems>
    </cacheField>
    <cacheField name="Term Start Date " numFmtId="0">
      <sharedItems containsSemiMixedTypes="0" containsNonDate="0" containsDate="1" containsString="0" minDate="2001-04-25T00:00:00" maxDate="2001-10-02T00:00:00" count="4">
        <d v="2001-07-01T00:00:00"/>
        <d v="2001-10-01T00:00:00"/>
        <d v="2001-04-25T00:00:00"/>
        <d v="2001-05-01T00:00:00"/>
      </sharedItems>
    </cacheField>
    <cacheField name="Term End Date " numFmtId="0">
      <sharedItems containsSemiMixedTypes="0" containsNonDate="0" containsDate="1" containsString="0" minDate="2001-04-25T00:00:00" maxDate="2002-01-01T00:00:00" count="4">
        <d v="2001-09-30T00:00:00"/>
        <d v="2001-12-31T00:00:00"/>
        <d v="2001-04-25T00:00:00"/>
        <d v="2001-05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4T00:00:00" maxDate="2001-04-25T00:00:00" count="1">
        <d v="2001-04-24T00:00:00"/>
      </sharedItems>
    </cacheField>
    <cacheField name="Transaction Time " numFmtId="0">
      <sharedItems count="4">
        <s v="08:55 A.M."/>
        <s v="08:37 A.M."/>
        <s v="12:31 P.M."/>
        <s v="12:51 P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1" maxValue="5000" count="2">
        <n v="1"/>
        <n v="5000"/>
      </sharedItems>
    </cacheField>
    <cacheField name="Price " numFmtId="0">
      <sharedItems containsSemiMixedTypes="0" containsString="0" containsNumber="1" minValue="5.0549999999999997" maxValue="13.1" count="5">
        <n v="13"/>
        <n v="13.1"/>
        <n v="5.0549999999999997"/>
        <n v="5.09"/>
        <n v="5.1050000000000004"/>
      </sharedItems>
    </cacheField>
    <cacheField name="Deal Number " numFmtId="0">
      <sharedItems containsSemiMixedTypes="0" containsString="0" containsNumber="1" containsInteger="1" minValue="25906" maxValue="25955" count="5">
        <n v="25922"/>
        <n v="25923"/>
        <n v="25906"/>
        <n v="25952"/>
        <n v="259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6.383565856479" createdVersion="1" recordCount="17" upgradeOnRefresh="1">
  <cacheSource type="worksheet">
    <worksheetSource ref="A15:T32" sheet="ICE-EPM"/>
  </cacheSource>
  <cacheFields count="20">
    <cacheField name="Trade Date" numFmtId="0">
      <sharedItems count="1">
        <s v="Apr-24-01"/>
      </sharedItems>
    </cacheField>
    <cacheField name="Deal ID" numFmtId="0">
      <sharedItems containsSemiMixedTypes="0" containsString="0" containsNumber="1" containsInteger="1" minValue="101782005" maxValue="36373938046" count="17">
        <n v="129967342"/>
        <n v="500575027"/>
        <n v="117448120"/>
        <n v="454904833"/>
        <n v="247109519"/>
        <n v="101782005"/>
        <n v="110305001"/>
        <n v="129502958"/>
        <n v="124251464"/>
        <n v="154262430"/>
        <n v="557475749"/>
        <n v="189845977"/>
        <n v="36373938046"/>
        <n v="122748667"/>
        <n v="998153483"/>
        <n v="289190034"/>
        <n v="33370235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3">
        <s v="Firm-LD Peak"/>
        <m u="1"/>
        <s v="Firm-LD Off-Peak" u="1"/>
      </sharedItems>
    </cacheField>
    <cacheField name="Hub" numFmtId="0">
      <sharedItems count="3">
        <s v="Ent"/>
        <s v="Cin"/>
        <s v="Palo"/>
      </sharedItems>
    </cacheField>
    <cacheField name="Strip" numFmtId="0">
      <sharedItems containsDate="1" containsMixedTypes="1" minDate="2001-05-01T00:00:00" maxDate="2001-05-02T00:00:00" count="5">
        <s v="Next Day"/>
        <d v="2001-05-01T00:00:00"/>
        <s v="Next Week"/>
        <s v="Q4 01"/>
        <s v="Jul01-Aug01"/>
      </sharedItems>
    </cacheField>
    <cacheField name="START" numFmtId="0">
      <sharedItems count="5">
        <s v="Apr-25-01"/>
        <s v="May-01-01"/>
        <s v="Apr-30-01"/>
        <s v="Oct-01-01"/>
        <s v="Jul-01-01"/>
      </sharedItems>
    </cacheField>
    <cacheField name="END" numFmtId="0">
      <sharedItems count="5">
        <s v="Apr-25-01"/>
        <s v="May-31-01"/>
        <s v="May-04-01"/>
        <s v="Dec-31-01"/>
        <s v="Aug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6">
        <s v="American Electric Power Service Corp."/>
        <s v="Morgan Stanley Capital Group, Inc."/>
        <s v="Aquila Energy Marketing Corp"/>
        <s v="El Paso Merchant Energy L.P."/>
        <s v="Cargill-Alliant, LLC"/>
        <s v="Reliant Energy Services, Inc."/>
      </sharedItems>
    </cacheField>
    <cacheField name="Price" numFmtId="0">
      <sharedItems containsSemiMixedTypes="0" containsString="0" containsNumber="1" minValue="34.25" maxValue="298" count="13">
        <n v="45"/>
        <n v="34.25"/>
        <n v="55.5"/>
        <n v="35"/>
        <n v="55.25"/>
        <n v="65.5"/>
        <n v="55.35"/>
        <n v="55.3"/>
        <n v="47.5"/>
        <n v="298"/>
        <n v="55.2"/>
        <n v="121.5"/>
        <n v="46.2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100" count="3">
        <n v="50"/>
        <n v="10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51200" count="6">
        <n v="800"/>
        <n v="17600"/>
        <n v="4000"/>
        <n v="35200"/>
        <n v="51200"/>
        <n v="104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8">
        <s v="Carson , M"/>
        <s v="Dorland , C"/>
        <s v="Herndon, R"/>
        <s v="Fischer, M"/>
        <s v="Motley, M" u="1"/>
        <m u="1"/>
        <s v="Crandall, S" u="1"/>
        <s v="Richter, J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6.383448726854" createdVersion="1" recordCount="7" upgradeOnRefresh="1">
  <cacheSource type="worksheet">
    <worksheetSource ref="A15:T22" sheet="ICE-ENA"/>
  </cacheSource>
  <cacheFields count="20">
    <cacheField name="Trade Date" numFmtId="0">
      <sharedItems count="1">
        <s v="Apr-24-01"/>
      </sharedItems>
    </cacheField>
    <cacheField name="Deal ID" numFmtId="0">
      <sharedItems containsSemiMixedTypes="0" containsString="0" containsNumber="1" containsInteger="1" minValue="132267254" maxValue="831945054" count="7">
        <n v="608179437"/>
        <n v="196811021"/>
        <n v="831945054"/>
        <n v="473047261"/>
        <n v="211102181"/>
        <n v="153186855"/>
        <n v="132267254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7">
        <s v="NG Fin BS, LD1 for IF"/>
        <s v="NG Fin, FP for LD1"/>
        <s v="NG Fin Sw Swap, IF for GDD"/>
        <s v="Firm-LD Peak" u="1"/>
        <m u="1"/>
        <s v="NG Fin BS, LD1 for GDM" u="1"/>
        <s v="NG Firm Phys, ID, GDD" u="1"/>
      </sharedItems>
    </cacheField>
    <cacheField name="Hub" numFmtId="0">
      <sharedItems count="3">
        <s v="TCO"/>
        <s v="Henry"/>
        <s v="NNG-Demarc"/>
      </sharedItems>
    </cacheField>
    <cacheField name="Strip" numFmtId="0">
      <sharedItems containsDate="1" containsMixedTypes="1" minDate="2001-05-01T00:00:00" maxDate="2001-05-02T00:00:00" count="3">
        <s v="Nov01-Mar02"/>
        <s v="Cal 03"/>
        <d v="2001-05-01T00:00:00"/>
      </sharedItems>
    </cacheField>
    <cacheField name="START" numFmtId="0">
      <sharedItems count="3">
        <s v="Nov-01-01"/>
        <s v="Jan-01-03"/>
        <s v="May-01-01"/>
      </sharedItems>
    </cacheField>
    <cacheField name="END" numFmtId="0">
      <sharedItems count="3">
        <s v="Mar-31-02"/>
        <s v="Dec-31-03"/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5">
        <s v="AEP Energy Services, Inc."/>
        <s v="J. Aron &amp; Company"/>
        <s v="Aquila Risk Management Corp."/>
        <s v="Reliant Energy Services, Inc."/>
        <s v="Cinergy Marketing &amp; Trading, LLC"/>
      </sharedItems>
    </cacheField>
    <cacheField name="Price" numFmtId="0">
      <sharedItems containsSemiMixedTypes="0" containsString="0" containsNumber="1" minValue="-3.2500000000000001E-2" maxValue="5.09" count="6">
        <n v="0.32500000000000001"/>
        <n v="4.42"/>
        <n v="4.41"/>
        <n v="-3.2500000000000001E-2"/>
        <n v="5.09"/>
        <n v="-0.03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20000" count="4">
        <n v="5000"/>
        <n v="2500"/>
        <n v="10000"/>
        <n v="2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155000" maxValue="1825000" count="6">
        <n v="755000"/>
        <n v="912500"/>
        <n v="1825000"/>
        <n v="310000"/>
        <n v="155000"/>
        <n v="620000"/>
      </sharedItems>
    </cacheField>
    <cacheField name="Qty Units" numFmtId="0">
      <sharedItems containsBlank="1" count="3">
        <s v="MMBtus"/>
        <s v="MWhs" u="1"/>
        <m u="1"/>
      </sharedItems>
    </cacheField>
    <cacheField name="Trader" numFmtId="0">
      <sharedItems containsBlank="1" count="11">
        <s v="Mckay, B"/>
        <s v="Arnold, J"/>
        <s v="Storey, G"/>
        <s v="Carson , M" u="1"/>
        <s v="Dorland , C" u="1"/>
        <s v="Fischer, M" u="1"/>
        <s v="Herndon, R" u="1"/>
        <s v="Motley, M" u="1"/>
        <m u="1"/>
        <s v="Crandall, S" u="1"/>
        <s v="Quigley, 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0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  <x v="0"/>
    <x v="1"/>
    <x v="1"/>
  </r>
  <r>
    <x v="1"/>
    <x v="1"/>
    <x v="1"/>
    <x v="0"/>
    <x v="0"/>
    <x v="1"/>
    <x v="1"/>
    <x v="1"/>
    <x v="1"/>
    <x v="1"/>
    <x v="0"/>
    <x v="1"/>
    <x v="0"/>
    <x v="0"/>
    <x v="2"/>
    <x v="2"/>
    <x v="2"/>
    <x v="0"/>
    <x v="0"/>
    <x v="0"/>
    <x v="1"/>
    <x v="0"/>
    <x v="1"/>
    <x v="2"/>
    <x v="2"/>
  </r>
  <r>
    <x v="2"/>
    <x v="2"/>
    <x v="2"/>
    <x v="0"/>
    <x v="0"/>
    <x v="1"/>
    <x v="2"/>
    <x v="2"/>
    <x v="1"/>
    <x v="2"/>
    <x v="1"/>
    <x v="2"/>
    <x v="0"/>
    <x v="1"/>
    <x v="3"/>
    <x v="3"/>
    <x v="3"/>
    <x v="0"/>
    <x v="0"/>
    <x v="0"/>
    <x v="2"/>
    <x v="0"/>
    <x v="1"/>
    <x v="3"/>
    <x v="3"/>
  </r>
  <r>
    <x v="2"/>
    <x v="2"/>
    <x v="2"/>
    <x v="0"/>
    <x v="0"/>
    <x v="1"/>
    <x v="2"/>
    <x v="2"/>
    <x v="1"/>
    <x v="2"/>
    <x v="1"/>
    <x v="2"/>
    <x v="0"/>
    <x v="1"/>
    <x v="3"/>
    <x v="3"/>
    <x v="3"/>
    <x v="0"/>
    <x v="0"/>
    <x v="0"/>
    <x v="3"/>
    <x v="1"/>
    <x v="1"/>
    <x v="4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0"/>
    <x v="0"/>
    <x v="0"/>
    <x v="0"/>
    <x v="0"/>
    <x v="0"/>
    <x v="1"/>
    <x v="1"/>
    <x v="0"/>
    <x v="0"/>
    <x v="0"/>
    <x v="0"/>
    <x v="0"/>
    <x v="1"/>
  </r>
  <r>
    <x v="0"/>
    <x v="2"/>
    <x v="0"/>
    <x v="0"/>
    <x v="0"/>
    <x v="1"/>
    <x v="1"/>
    <x v="1"/>
    <x v="1"/>
    <x v="0"/>
    <x v="0"/>
    <x v="0"/>
    <x v="2"/>
    <x v="2"/>
    <x v="0"/>
    <x v="0"/>
    <x v="0"/>
    <x v="1"/>
    <x v="0"/>
    <x v="1"/>
  </r>
  <r>
    <x v="0"/>
    <x v="3"/>
    <x v="0"/>
    <x v="1"/>
    <x v="0"/>
    <x v="1"/>
    <x v="0"/>
    <x v="0"/>
    <x v="0"/>
    <x v="0"/>
    <x v="0"/>
    <x v="0"/>
    <x v="3"/>
    <x v="3"/>
    <x v="0"/>
    <x v="0"/>
    <x v="0"/>
    <x v="0"/>
    <x v="0"/>
    <x v="0"/>
  </r>
  <r>
    <x v="0"/>
    <x v="4"/>
    <x v="0"/>
    <x v="0"/>
    <x v="0"/>
    <x v="1"/>
    <x v="1"/>
    <x v="1"/>
    <x v="1"/>
    <x v="0"/>
    <x v="0"/>
    <x v="0"/>
    <x v="0"/>
    <x v="2"/>
    <x v="0"/>
    <x v="0"/>
    <x v="0"/>
    <x v="1"/>
    <x v="0"/>
    <x v="1"/>
  </r>
  <r>
    <x v="0"/>
    <x v="5"/>
    <x v="0"/>
    <x v="1"/>
    <x v="0"/>
    <x v="1"/>
    <x v="0"/>
    <x v="0"/>
    <x v="0"/>
    <x v="0"/>
    <x v="0"/>
    <x v="0"/>
    <x v="4"/>
    <x v="3"/>
    <x v="0"/>
    <x v="0"/>
    <x v="0"/>
    <x v="0"/>
    <x v="0"/>
    <x v="1"/>
  </r>
  <r>
    <x v="0"/>
    <x v="6"/>
    <x v="0"/>
    <x v="0"/>
    <x v="0"/>
    <x v="1"/>
    <x v="1"/>
    <x v="1"/>
    <x v="1"/>
    <x v="0"/>
    <x v="0"/>
    <x v="0"/>
    <x v="2"/>
    <x v="4"/>
    <x v="0"/>
    <x v="0"/>
    <x v="0"/>
    <x v="1"/>
    <x v="0"/>
    <x v="1"/>
  </r>
  <r>
    <x v="0"/>
    <x v="7"/>
    <x v="0"/>
    <x v="0"/>
    <x v="0"/>
    <x v="0"/>
    <x v="2"/>
    <x v="2"/>
    <x v="2"/>
    <x v="0"/>
    <x v="0"/>
    <x v="0"/>
    <x v="0"/>
    <x v="5"/>
    <x v="0"/>
    <x v="0"/>
    <x v="0"/>
    <x v="2"/>
    <x v="0"/>
    <x v="0"/>
  </r>
  <r>
    <x v="0"/>
    <x v="8"/>
    <x v="0"/>
    <x v="0"/>
    <x v="0"/>
    <x v="1"/>
    <x v="1"/>
    <x v="1"/>
    <x v="1"/>
    <x v="0"/>
    <x v="0"/>
    <x v="0"/>
    <x v="2"/>
    <x v="6"/>
    <x v="0"/>
    <x v="0"/>
    <x v="0"/>
    <x v="1"/>
    <x v="0"/>
    <x v="1"/>
  </r>
  <r>
    <x v="0"/>
    <x v="9"/>
    <x v="0"/>
    <x v="0"/>
    <x v="0"/>
    <x v="1"/>
    <x v="1"/>
    <x v="1"/>
    <x v="1"/>
    <x v="0"/>
    <x v="0"/>
    <x v="0"/>
    <x v="0"/>
    <x v="6"/>
    <x v="0"/>
    <x v="1"/>
    <x v="0"/>
    <x v="3"/>
    <x v="0"/>
    <x v="1"/>
  </r>
  <r>
    <x v="0"/>
    <x v="10"/>
    <x v="0"/>
    <x v="0"/>
    <x v="0"/>
    <x v="1"/>
    <x v="1"/>
    <x v="1"/>
    <x v="1"/>
    <x v="0"/>
    <x v="0"/>
    <x v="0"/>
    <x v="2"/>
    <x v="7"/>
    <x v="0"/>
    <x v="0"/>
    <x v="0"/>
    <x v="1"/>
    <x v="0"/>
    <x v="1"/>
  </r>
  <r>
    <x v="0"/>
    <x v="11"/>
    <x v="0"/>
    <x v="0"/>
    <x v="0"/>
    <x v="0"/>
    <x v="3"/>
    <x v="3"/>
    <x v="3"/>
    <x v="0"/>
    <x v="0"/>
    <x v="0"/>
    <x v="0"/>
    <x v="8"/>
    <x v="0"/>
    <x v="0"/>
    <x v="0"/>
    <x v="4"/>
    <x v="0"/>
    <x v="2"/>
  </r>
  <r>
    <x v="0"/>
    <x v="12"/>
    <x v="0"/>
    <x v="0"/>
    <x v="0"/>
    <x v="1"/>
    <x v="1"/>
    <x v="1"/>
    <x v="1"/>
    <x v="0"/>
    <x v="0"/>
    <x v="0"/>
    <x v="0"/>
    <x v="4"/>
    <x v="0"/>
    <x v="0"/>
    <x v="0"/>
    <x v="1"/>
    <x v="0"/>
    <x v="1"/>
  </r>
  <r>
    <x v="0"/>
    <x v="13"/>
    <x v="0"/>
    <x v="0"/>
    <x v="0"/>
    <x v="2"/>
    <x v="1"/>
    <x v="1"/>
    <x v="1"/>
    <x v="0"/>
    <x v="0"/>
    <x v="0"/>
    <x v="1"/>
    <x v="9"/>
    <x v="0"/>
    <x v="2"/>
    <x v="0"/>
    <x v="5"/>
    <x v="0"/>
    <x v="3"/>
  </r>
  <r>
    <x v="0"/>
    <x v="14"/>
    <x v="0"/>
    <x v="1"/>
    <x v="0"/>
    <x v="1"/>
    <x v="1"/>
    <x v="1"/>
    <x v="1"/>
    <x v="0"/>
    <x v="0"/>
    <x v="0"/>
    <x v="5"/>
    <x v="10"/>
    <x v="0"/>
    <x v="0"/>
    <x v="0"/>
    <x v="1"/>
    <x v="0"/>
    <x v="1"/>
  </r>
  <r>
    <x v="0"/>
    <x v="15"/>
    <x v="0"/>
    <x v="0"/>
    <x v="0"/>
    <x v="1"/>
    <x v="4"/>
    <x v="4"/>
    <x v="4"/>
    <x v="0"/>
    <x v="0"/>
    <x v="0"/>
    <x v="0"/>
    <x v="11"/>
    <x v="0"/>
    <x v="0"/>
    <x v="0"/>
    <x v="3"/>
    <x v="0"/>
    <x v="2"/>
  </r>
  <r>
    <x v="0"/>
    <x v="16"/>
    <x v="0"/>
    <x v="0"/>
    <x v="0"/>
    <x v="0"/>
    <x v="3"/>
    <x v="3"/>
    <x v="3"/>
    <x v="0"/>
    <x v="0"/>
    <x v="0"/>
    <x v="0"/>
    <x v="12"/>
    <x v="0"/>
    <x v="0"/>
    <x v="0"/>
    <x v="4"/>
    <x v="0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0"/>
    <x v="1"/>
    <x v="1"/>
    <x v="1"/>
    <x v="1"/>
    <x v="1"/>
    <x v="0"/>
    <x v="0"/>
    <x v="0"/>
    <x v="0"/>
    <x v="2"/>
    <x v="0"/>
    <x v="0"/>
    <x v="0"/>
    <x v="2"/>
    <x v="0"/>
    <x v="1"/>
  </r>
  <r>
    <x v="0"/>
    <x v="3"/>
    <x v="0"/>
    <x v="1"/>
    <x v="2"/>
    <x v="2"/>
    <x v="2"/>
    <x v="2"/>
    <x v="2"/>
    <x v="0"/>
    <x v="0"/>
    <x v="0"/>
    <x v="2"/>
    <x v="3"/>
    <x v="0"/>
    <x v="2"/>
    <x v="0"/>
    <x v="3"/>
    <x v="0"/>
    <x v="2"/>
  </r>
  <r>
    <x v="0"/>
    <x v="4"/>
    <x v="0"/>
    <x v="0"/>
    <x v="1"/>
    <x v="1"/>
    <x v="2"/>
    <x v="2"/>
    <x v="2"/>
    <x v="0"/>
    <x v="0"/>
    <x v="0"/>
    <x v="3"/>
    <x v="4"/>
    <x v="0"/>
    <x v="0"/>
    <x v="0"/>
    <x v="4"/>
    <x v="0"/>
    <x v="1"/>
  </r>
  <r>
    <x v="0"/>
    <x v="5"/>
    <x v="0"/>
    <x v="1"/>
    <x v="0"/>
    <x v="2"/>
    <x v="2"/>
    <x v="2"/>
    <x v="2"/>
    <x v="0"/>
    <x v="0"/>
    <x v="0"/>
    <x v="2"/>
    <x v="5"/>
    <x v="0"/>
    <x v="2"/>
    <x v="0"/>
    <x v="3"/>
    <x v="0"/>
    <x v="2"/>
  </r>
  <r>
    <x v="0"/>
    <x v="6"/>
    <x v="0"/>
    <x v="1"/>
    <x v="0"/>
    <x v="2"/>
    <x v="2"/>
    <x v="2"/>
    <x v="2"/>
    <x v="0"/>
    <x v="0"/>
    <x v="0"/>
    <x v="4"/>
    <x v="5"/>
    <x v="0"/>
    <x v="3"/>
    <x v="0"/>
    <x v="5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8">
        <item x="0"/>
        <item x="1"/>
        <item x="3"/>
        <item x="2"/>
        <item m="1" x="4"/>
        <item m="1" x="5"/>
        <item m="1" x="6"/>
        <item m="1" x="7"/>
      </items>
    </pivotField>
  </pivotFields>
  <rowFields count="3">
    <field x="19"/>
    <field x="4"/>
    <field x="18"/>
  </rowFields>
  <rowItems count="5">
    <i>
      <x/>
      <x/>
      <x/>
    </i>
    <i>
      <x v="1"/>
      <x/>
      <x/>
    </i>
    <i>
      <x v="2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7">
        <item m="1" x="3"/>
        <item m="1" x="4"/>
        <item x="1"/>
        <item m="1" x="5"/>
        <item x="0"/>
        <item x="2"/>
        <item m="1" x="6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axis="axisRow" compact="0" outline="0" subtotalTop="0" showAll="0" includeNewItemsInFilter="1" defaultSubtotal="0">
      <items count="11">
        <item m="1" x="3"/>
        <item m="1" x="4"/>
        <item m="1" x="5"/>
        <item m="1" x="6"/>
        <item m="1" x="7"/>
        <item m="1" x="8"/>
        <item m="1" x="9"/>
        <item x="1"/>
        <item x="2"/>
        <item x="0"/>
        <item m="1" x="10"/>
      </items>
    </pivotField>
  </pivotFields>
  <rowFields count="3">
    <field x="19"/>
    <field x="4"/>
    <field x="18"/>
  </rowFields>
  <rowItems count="5">
    <i>
      <x v="7"/>
      <x v="2"/>
      <x v="2"/>
    </i>
    <i>
      <x v="8"/>
      <x v="4"/>
      <x v="2"/>
    </i>
    <i r="1">
      <x v="5"/>
      <x v="2"/>
    </i>
    <i>
      <x v="9"/>
      <x v="4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6">
        <item m="1" x="2"/>
        <item m="1" x="3"/>
        <item x="1"/>
        <item m="1" x="4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 v="2"/>
    </i>
    <i r="1">
      <x v="4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8" count="1">
            <x v="0"/>
          </reference>
        </references>
      </pivotArea>
    </format>
    <format dxfId="8">
      <pivotArea field="8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6" firstHeaderRow="1" firstDataRow="2" firstDataCol="2"/>
  <pivotFields count="25">
    <pivotField axis="axisRow" dataField="1" compact="0" outline="0" subtotalTop="0" showAll="0" includeNewItemsInFilter="1" defaultSubtotal="0">
      <items count="16">
        <item x="1"/>
        <item m="1" x="3"/>
        <item x="2"/>
        <item m="1" x="4"/>
        <item m="1" x="5"/>
        <item m="1" x="6"/>
        <item m="1" x="7"/>
        <item m="1" x="8"/>
        <item m="1" x="9"/>
        <item m="1" x="10"/>
        <item m="1" x="11"/>
        <item x="0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0"/>
        <item m="1" x="2"/>
        <item x="1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6">
    <i>
      <x/>
      <x v="11"/>
    </i>
    <i t="default">
      <x/>
    </i>
    <i>
      <x v="2"/>
      <x/>
    </i>
    <i r="1">
      <x v="2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7">
      <pivotArea dataOnly="0" outline="0" fieldPosition="0">
        <references count="1">
          <reference field="4294967294" count="0"/>
        </references>
      </pivotArea>
    </format>
    <format dxfId="26">
      <pivotArea field="0" type="button" dataOnly="0" labelOnly="1" outline="0" axis="axisRow" fieldPosition="1"/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1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0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8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x="0"/>
        <item m="1" x="2"/>
        <item m="1" x="3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2">
      <pivotArea outline="0" fieldPosition="0"/>
    </format>
    <format dxfId="41">
      <pivotArea grandRow="1" outline="0" fieldPosition="0"/>
    </format>
    <format dxfId="40">
      <pivotArea dataOnly="0" labelOnly="1" grandRow="1" outline="0" fieldPosition="0"/>
    </format>
    <format dxfId="3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7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6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5">
      <pivotArea grandRow="1" outline="0" fieldPosition="0"/>
    </format>
    <format dxfId="34">
      <pivotArea dataOnly="0" labelOnly="1" grandRow="1" outline="0" fieldPosition="0"/>
    </format>
    <format dxfId="33">
      <pivotArea dataOnly="0" labelOnly="1" outline="0" fieldPosition="0">
        <references count="1">
          <reference field="5" count="1">
            <x v="0"/>
          </reference>
        </references>
      </pivotArea>
    </format>
    <format dxfId="32">
      <pivotArea field="5" type="button" dataOnly="0" labelOnly="1" outline="0" axis="axisRow" fieldPosition="0"/>
    </format>
    <format dxfId="31">
      <pivotArea field="0" type="button" dataOnly="0" labelOnly="1" outline="0" axis="axisRow" fieldPosition="1"/>
    </format>
    <format dxfId="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831945054&amp;dt=Apr-24-01" TargetMode="External"/><Relationship Id="rId7" Type="http://schemas.openxmlformats.org/officeDocument/2006/relationships/hyperlink" Target="https://www.intcx.com/ReportServlet/any.class?operation=confirm&amp;dealID=132267254&amp;dt=Apr-24-01" TargetMode="External"/><Relationship Id="rId2" Type="http://schemas.openxmlformats.org/officeDocument/2006/relationships/hyperlink" Target="https://www.intcx.com/ReportServlet/any.class?operation=confirm&amp;dealID=196811021&amp;dt=Apr-24-01" TargetMode="External"/><Relationship Id="rId1" Type="http://schemas.openxmlformats.org/officeDocument/2006/relationships/hyperlink" Target="https://www.intcx.com/ReportServlet/any.class?operation=confirm&amp;dealID=608179437&amp;dt=Apr-24-01" TargetMode="External"/><Relationship Id="rId6" Type="http://schemas.openxmlformats.org/officeDocument/2006/relationships/hyperlink" Target="https://www.intcx.com/ReportServlet/any.class?operation=confirm&amp;dealID=153186855&amp;dt=Apr-24-01" TargetMode="External"/><Relationship Id="rId5" Type="http://schemas.openxmlformats.org/officeDocument/2006/relationships/hyperlink" Target="https://www.intcx.com/ReportServlet/any.class?operation=confirm&amp;dealID=211102181&amp;dt=Apr-24-01" TargetMode="External"/><Relationship Id="rId4" Type="http://schemas.openxmlformats.org/officeDocument/2006/relationships/hyperlink" Target="https://www.intcx.com/ReportServlet/any.class?operation=confirm&amp;dealID=473047261&amp;dt=Apr-24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29502958&amp;dt=Apr-24-01" TargetMode="External"/><Relationship Id="rId13" Type="http://schemas.openxmlformats.org/officeDocument/2006/relationships/hyperlink" Target="https://www.intcx.com/ReportServlet/any.class?operation=confirm&amp;dealID=36373938046&amp;dt=Apr-24-01" TargetMode="External"/><Relationship Id="rId3" Type="http://schemas.openxmlformats.org/officeDocument/2006/relationships/hyperlink" Target="https://www.intcx.com/ReportServlet/any.class?operation=confirm&amp;dealID=117448120&amp;dt=Apr-24-01" TargetMode="External"/><Relationship Id="rId7" Type="http://schemas.openxmlformats.org/officeDocument/2006/relationships/hyperlink" Target="https://www.intcx.com/ReportServlet/any.class?operation=confirm&amp;dealID=110305001&amp;dt=Apr-24-01" TargetMode="External"/><Relationship Id="rId12" Type="http://schemas.openxmlformats.org/officeDocument/2006/relationships/hyperlink" Target="https://www.intcx.com/ReportServlet/any.class?operation=confirm&amp;dealID=189845977&amp;dt=Apr-24-01" TargetMode="External"/><Relationship Id="rId17" Type="http://schemas.openxmlformats.org/officeDocument/2006/relationships/hyperlink" Target="https://www.intcx.com/ReportServlet/any.class?operation=confirm&amp;dealID=333702358&amp;dt=Apr-24-01" TargetMode="External"/><Relationship Id="rId2" Type="http://schemas.openxmlformats.org/officeDocument/2006/relationships/hyperlink" Target="https://www.intcx.com/ReportServlet/any.class?operation=confirm&amp;dealID=500575027&amp;dt=Apr-24-01" TargetMode="External"/><Relationship Id="rId16" Type="http://schemas.openxmlformats.org/officeDocument/2006/relationships/hyperlink" Target="https://www.intcx.com/ReportServlet/any.class?operation=confirm&amp;dealID=289190034&amp;dt=Apr-24-01" TargetMode="External"/><Relationship Id="rId1" Type="http://schemas.openxmlformats.org/officeDocument/2006/relationships/hyperlink" Target="https://www.intcx.com/ReportServlet/any.class?operation=confirm&amp;dealID=129967342&amp;dt=Apr-24-01" TargetMode="External"/><Relationship Id="rId6" Type="http://schemas.openxmlformats.org/officeDocument/2006/relationships/hyperlink" Target="https://www.intcx.com/ReportServlet/any.class?operation=confirm&amp;dealID=101782005&amp;dt=Apr-24-01" TargetMode="External"/><Relationship Id="rId11" Type="http://schemas.openxmlformats.org/officeDocument/2006/relationships/hyperlink" Target="https://www.intcx.com/ReportServlet/any.class?operation=confirm&amp;dealID=557475749&amp;dt=Apr-24-01" TargetMode="External"/><Relationship Id="rId5" Type="http://schemas.openxmlformats.org/officeDocument/2006/relationships/hyperlink" Target="https://www.intcx.com/ReportServlet/any.class?operation=confirm&amp;dealID=247109519&amp;dt=Apr-24-01" TargetMode="External"/><Relationship Id="rId15" Type="http://schemas.openxmlformats.org/officeDocument/2006/relationships/hyperlink" Target="https://www.intcx.com/ReportServlet/any.class?operation=confirm&amp;dealID=998153483&amp;dt=Apr-24-01" TargetMode="External"/><Relationship Id="rId10" Type="http://schemas.openxmlformats.org/officeDocument/2006/relationships/hyperlink" Target="https://www.intcx.com/ReportServlet/any.class?operation=confirm&amp;dealID=154262430&amp;dt=Apr-24-01" TargetMode="External"/><Relationship Id="rId4" Type="http://schemas.openxmlformats.org/officeDocument/2006/relationships/hyperlink" Target="https://www.intcx.com/ReportServlet/any.class?operation=confirm&amp;dealID=454904833&amp;dt=Apr-24-01" TargetMode="External"/><Relationship Id="rId9" Type="http://schemas.openxmlformats.org/officeDocument/2006/relationships/hyperlink" Target="https://www.intcx.com/ReportServlet/any.class?operation=confirm&amp;dealID=124251464&amp;dt=Apr-24-01" TargetMode="External"/><Relationship Id="rId14" Type="http://schemas.openxmlformats.org/officeDocument/2006/relationships/hyperlink" Target="https://www.intcx.com/ReportServlet/any.class?operation=confirm&amp;dealID=122748667&amp;dt=Apr-24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workbookViewId="0">
      <selection activeCell="B1" sqref="B1:H16"/>
    </sheetView>
  </sheetViews>
  <sheetFormatPr defaultRowHeight="12.75" x14ac:dyDescent="0.2"/>
  <cols>
    <col min="2" max="2" width="23.28515625" customWidth="1"/>
    <col min="3" max="3" width="12.140625" customWidth="1"/>
    <col min="4" max="4" width="3.5703125" customWidth="1"/>
    <col min="5" max="5" width="11.140625" customWidth="1"/>
    <col min="6" max="6" width="22.7109375" bestFit="1" customWidth="1"/>
    <col min="7" max="7" width="6.7109375" customWidth="1"/>
    <col min="8" max="8" width="10.85546875" bestFit="1" customWidth="1"/>
  </cols>
  <sheetData>
    <row r="1" spans="2:8" ht="13.5" thickBot="1" x14ac:dyDescent="0.25">
      <c r="B1" s="146">
        <v>37005</v>
      </c>
      <c r="C1" s="147"/>
      <c r="D1" s="148"/>
      <c r="E1" s="148"/>
      <c r="F1" s="148"/>
      <c r="G1" s="148"/>
      <c r="H1" s="149"/>
    </row>
    <row r="2" spans="2:8" ht="13.5" thickBot="1" x14ac:dyDescent="0.25">
      <c r="B2" s="51"/>
      <c r="C2" s="51"/>
      <c r="D2" s="51"/>
      <c r="E2" s="51"/>
      <c r="F2" s="51"/>
      <c r="G2" s="51"/>
      <c r="H2" s="51"/>
    </row>
    <row r="3" spans="2:8" ht="13.5" thickBot="1" x14ac:dyDescent="0.25">
      <c r="B3" s="173" t="s">
        <v>286</v>
      </c>
      <c r="C3" s="174"/>
      <c r="D3" s="125"/>
      <c r="E3" s="178" t="s">
        <v>280</v>
      </c>
      <c r="F3" s="179"/>
      <c r="G3" s="179"/>
      <c r="H3" s="180"/>
    </row>
    <row r="4" spans="2:8" ht="13.5" thickBot="1" x14ac:dyDescent="0.25">
      <c r="B4" s="150" t="s">
        <v>281</v>
      </c>
      <c r="C4" s="151" t="s">
        <v>8</v>
      </c>
      <c r="D4" s="125"/>
      <c r="E4" s="150" t="s">
        <v>283</v>
      </c>
      <c r="F4" s="152" t="s">
        <v>281</v>
      </c>
      <c r="G4" s="159" t="s">
        <v>55</v>
      </c>
      <c r="H4" s="158" t="s">
        <v>8</v>
      </c>
    </row>
    <row r="5" spans="2:8" x14ac:dyDescent="0.2">
      <c r="B5" s="140" t="s">
        <v>268</v>
      </c>
      <c r="C5" s="141">
        <f>'ICE-Power'!H1</f>
        <v>4635200</v>
      </c>
      <c r="D5" s="128"/>
      <c r="E5" s="142" t="s">
        <v>84</v>
      </c>
      <c r="F5" s="143" t="s">
        <v>19</v>
      </c>
      <c r="G5" s="144">
        <f>'ICE-EPM'!B6</f>
        <v>17</v>
      </c>
      <c r="H5" s="145">
        <f>'ICE-EPM'!C6</f>
        <v>313600</v>
      </c>
    </row>
    <row r="6" spans="2:8" x14ac:dyDescent="0.2">
      <c r="B6" s="126" t="s">
        <v>269</v>
      </c>
      <c r="C6" s="127">
        <f>SUM(C7:C8)</f>
        <v>141132500</v>
      </c>
      <c r="D6" s="125"/>
      <c r="E6" s="129" t="s">
        <v>83</v>
      </c>
      <c r="F6" s="130" t="s">
        <v>279</v>
      </c>
      <c r="G6" s="131">
        <f>'ICE-ENA'!B6</f>
        <v>7</v>
      </c>
      <c r="H6" s="132">
        <f>'ICE-ENA'!C6</f>
        <v>4887500</v>
      </c>
    </row>
    <row r="7" spans="2:8" x14ac:dyDescent="0.2">
      <c r="B7" s="133" t="s">
        <v>266</v>
      </c>
      <c r="C7" s="127">
        <f>'ICE-Physical Gas'!H1</f>
        <v>31765000</v>
      </c>
      <c r="D7" s="125"/>
      <c r="E7" s="129" t="s">
        <v>83</v>
      </c>
      <c r="F7" s="130" t="s">
        <v>293</v>
      </c>
      <c r="G7" s="131">
        <f>'ICE-ENA'!B7</f>
        <v>0</v>
      </c>
      <c r="H7" s="132">
        <f>'ICE-ENA'!C7</f>
        <v>0</v>
      </c>
    </row>
    <row r="8" spans="2:8" ht="16.5" customHeight="1" thickBot="1" x14ac:dyDescent="0.25">
      <c r="B8" s="134" t="s">
        <v>267</v>
      </c>
      <c r="C8" s="135">
        <f>'ICE-Financial Gas'!H1</f>
        <v>109367500</v>
      </c>
      <c r="D8" s="125"/>
      <c r="E8" s="136" t="s">
        <v>282</v>
      </c>
      <c r="F8" s="137"/>
      <c r="G8" s="138">
        <f>'ICE-ECC'!B6</f>
        <v>0</v>
      </c>
      <c r="H8" s="139">
        <f>'ICE-ECC'!C6</f>
        <v>0</v>
      </c>
    </row>
    <row r="9" spans="2:8" ht="13.5" thickBot="1" x14ac:dyDescent="0.25">
      <c r="B9" s="117"/>
      <c r="C9" s="2"/>
      <c r="D9" s="125"/>
      <c r="E9" s="125"/>
      <c r="F9" s="125"/>
      <c r="G9" s="125"/>
      <c r="H9" s="125"/>
    </row>
    <row r="10" spans="2:8" ht="13.5" thickBot="1" x14ac:dyDescent="0.25">
      <c r="B10" s="125"/>
      <c r="C10" s="125"/>
      <c r="D10" s="125"/>
      <c r="E10" s="175" t="s">
        <v>284</v>
      </c>
      <c r="F10" s="176"/>
      <c r="G10" s="176"/>
      <c r="H10" s="177"/>
    </row>
    <row r="11" spans="2:8" ht="13.5" thickBot="1" x14ac:dyDescent="0.25">
      <c r="B11" s="125"/>
      <c r="C11" s="125"/>
      <c r="D11" s="125"/>
      <c r="E11" s="150" t="s">
        <v>283</v>
      </c>
      <c r="F11" s="152" t="s">
        <v>281</v>
      </c>
      <c r="G11" s="159" t="s">
        <v>55</v>
      </c>
      <c r="H11" s="158" t="s">
        <v>8</v>
      </c>
    </row>
    <row r="12" spans="2:8" x14ac:dyDescent="0.2">
      <c r="B12" s="125"/>
      <c r="C12" s="125"/>
      <c r="D12" s="125"/>
      <c r="E12" s="142" t="s">
        <v>84</v>
      </c>
      <c r="F12" s="143" t="s">
        <v>19</v>
      </c>
      <c r="G12" s="144">
        <f>'DD-EPM'!B6</f>
        <v>2</v>
      </c>
      <c r="H12" s="145">
        <f>'DD-EPM'!C6</f>
        <v>1250</v>
      </c>
    </row>
    <row r="13" spans="2:8" x14ac:dyDescent="0.2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">
      <c r="B14" s="125"/>
      <c r="C14" s="125"/>
      <c r="D14" s="125"/>
      <c r="E14" s="129" t="s">
        <v>83</v>
      </c>
      <c r="F14" s="130" t="s">
        <v>291</v>
      </c>
      <c r="G14" s="131">
        <f>'DD-ENA'!B7</f>
        <v>3</v>
      </c>
      <c r="H14" s="132">
        <f>'DD-ENA'!C7</f>
        <v>315000</v>
      </c>
    </row>
    <row r="15" spans="2:8" x14ac:dyDescent="0.2">
      <c r="B15" s="125"/>
      <c r="C15" s="125"/>
      <c r="D15" s="125"/>
      <c r="E15" s="129" t="s">
        <v>83</v>
      </c>
      <c r="F15" s="130" t="s">
        <v>285</v>
      </c>
      <c r="G15" s="131">
        <f>'DD-ENA'!B6</f>
        <v>2</v>
      </c>
      <c r="H15" s="132">
        <f>'DD-ENA'!C6</f>
        <v>75000</v>
      </c>
    </row>
    <row r="16" spans="2:8" ht="16.5" customHeight="1" thickBot="1" x14ac:dyDescent="0.25">
      <c r="B16" s="125"/>
      <c r="C16" s="125"/>
      <c r="D16" s="125"/>
      <c r="E16" s="136" t="s">
        <v>85</v>
      </c>
      <c r="F16" s="137" t="s">
        <v>292</v>
      </c>
      <c r="G16" s="138">
        <f>'DD-EGL'!B6</f>
        <v>1</v>
      </c>
      <c r="H16" s="139">
        <f>'DD-EGL'!C6</f>
        <v>25000</v>
      </c>
    </row>
    <row r="19" spans="2:6" x14ac:dyDescent="0.2">
      <c r="F19" s="8"/>
    </row>
    <row r="20" spans="2:6" x14ac:dyDescent="0.2">
      <c r="F20" s="8"/>
    </row>
    <row r="23" spans="2:6" x14ac:dyDescent="0.2">
      <c r="B23" s="114"/>
      <c r="C23" s="116"/>
      <c r="D23" s="115"/>
    </row>
    <row r="24" spans="2:6" x14ac:dyDescent="0.2">
      <c r="B24" s="114"/>
      <c r="C24" s="116"/>
      <c r="D24" s="115"/>
      <c r="E24" s="115"/>
    </row>
    <row r="25" spans="2:6" x14ac:dyDescent="0.2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zoomScale="85" workbookViewId="0">
      <selection activeCell="C12" sqref="C12"/>
    </sheetView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9" t="s">
        <v>232</v>
      </c>
    </row>
    <row r="2" spans="1:25" x14ac:dyDescent="0.2">
      <c r="A2" s="100" t="s">
        <v>48</v>
      </c>
    </row>
    <row r="3" spans="1:25" x14ac:dyDescent="0.2">
      <c r="A3" s="99">
        <f>'E-Mail'!$B$1</f>
        <v>37005</v>
      </c>
    </row>
    <row r="4" spans="1:25" x14ac:dyDescent="0.2">
      <c r="A4" s="100"/>
    </row>
    <row r="5" spans="1:25" ht="13.5" thickBot="1" x14ac:dyDescent="0.25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">
      <c r="A6" s="17" t="s">
        <v>265</v>
      </c>
      <c r="B6" s="21">
        <f>COUNTIF($F$10:$F$5000,A6)</f>
        <v>2</v>
      </c>
      <c r="C6" s="21">
        <f>SUMIF($F$10:$F$5001,A6,$C$10:$C$5001)</f>
        <v>75000</v>
      </c>
      <c r="D6" t="s">
        <v>750</v>
      </c>
    </row>
    <row r="7" spans="1:25" x14ac:dyDescent="0.2">
      <c r="A7" s="17" t="s">
        <v>61</v>
      </c>
      <c r="B7" s="21">
        <f>COUNTIF($F$10:$F$5000,A7)</f>
        <v>3</v>
      </c>
      <c r="C7" s="21">
        <f>SUMIF($F$10:$F$5001,A7,$C$10:$C$5001)</f>
        <v>315000</v>
      </c>
    </row>
    <row r="8" spans="1:25" x14ac:dyDescent="0.2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5" thickBot="1" x14ac:dyDescent="0.25"/>
    <row r="10" spans="1:25" ht="26.25" thickBot="1" x14ac:dyDescent="0.25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ht="25.5" x14ac:dyDescent="0.2">
      <c r="A11" s="31" t="str">
        <f t="shared" ref="A11:A40" si="0">VLOOKUP(G11,DDENA_USERS,2,FALSE)</f>
        <v>John Massey</v>
      </c>
      <c r="B11" s="30">
        <f>IF(ISNUMBER(FIND("Pow",F11))=TRUE,((VALUE(MID(R11,FIND("-",R11)+1,2)))-(VALUE(MID(R11,FIND("-",R11)-1,1)))+1)*(Q11-P11+1),IF(F11="Coal",(YEAR(Q11)-YEAR(P11))*12+MONTH(Q11)-MONTH(P11)+1,(Q11-P11+1)))</f>
        <v>3</v>
      </c>
      <c r="C11" s="31">
        <f>IF(F11="Coal",B11*W11*12500,B11*W11)</f>
        <v>37500</v>
      </c>
      <c r="D11" s="76" t="s">
        <v>359</v>
      </c>
      <c r="E11" s="76" t="s">
        <v>360</v>
      </c>
      <c r="F11" s="76" t="s">
        <v>265</v>
      </c>
      <c r="G11" s="76" t="s">
        <v>160</v>
      </c>
      <c r="H11" s="76" t="s">
        <v>717</v>
      </c>
      <c r="I11" s="76" t="s">
        <v>718</v>
      </c>
      <c r="J11" s="76" t="s">
        <v>719</v>
      </c>
      <c r="K11" s="76" t="s">
        <v>363</v>
      </c>
      <c r="L11" s="76" t="s">
        <v>720</v>
      </c>
      <c r="M11" s="76" t="s">
        <v>364</v>
      </c>
      <c r="N11" s="76"/>
      <c r="O11" s="76" t="s">
        <v>721</v>
      </c>
      <c r="P11" s="80">
        <v>37073</v>
      </c>
      <c r="Q11" s="80">
        <v>37164</v>
      </c>
      <c r="R11" s="76"/>
      <c r="S11" s="76"/>
      <c r="T11" s="77">
        <v>37005</v>
      </c>
      <c r="U11" s="76" t="s">
        <v>722</v>
      </c>
      <c r="V11" s="76" t="s">
        <v>392</v>
      </c>
      <c r="W11" s="76">
        <v>1</v>
      </c>
      <c r="X11" s="76">
        <v>13</v>
      </c>
      <c r="Y11" s="76">
        <v>25922</v>
      </c>
    </row>
    <row r="12" spans="1:25" ht="25.5" x14ac:dyDescent="0.2">
      <c r="A12" s="31" t="str">
        <f t="shared" si="0"/>
        <v>John Massey</v>
      </c>
      <c r="B12" s="30">
        <f>IF(ISNUMBER(FIND("Pow",F12))=TRUE,((VALUE(MID(R12,FIND("-",R12)+1,2)))-(VALUE(MID(R12,FIND("-",R12)-1,1)))+1)*(Q12-P12+1),IF(F12="Coal",(YEAR(Q12)-YEAR(P12))*12+MONTH(Q12)-MONTH(P12)+1,(Q12-P12+1)))</f>
        <v>3</v>
      </c>
      <c r="C12" s="31">
        <f t="shared" ref="C12:C75" si="1">IF(F12="Coal",B12*W12*12500,B12*W12)</f>
        <v>37500</v>
      </c>
      <c r="D12" s="78" t="s">
        <v>359</v>
      </c>
      <c r="E12" s="78" t="s">
        <v>360</v>
      </c>
      <c r="F12" s="78" t="s">
        <v>265</v>
      </c>
      <c r="G12" s="78" t="s">
        <v>160</v>
      </c>
      <c r="H12" s="78" t="s">
        <v>717</v>
      </c>
      <c r="I12" s="78" t="s">
        <v>718</v>
      </c>
      <c r="J12" s="78" t="s">
        <v>719</v>
      </c>
      <c r="K12" s="78" t="s">
        <v>363</v>
      </c>
      <c r="L12" s="78" t="s">
        <v>720</v>
      </c>
      <c r="M12" s="78" t="s">
        <v>364</v>
      </c>
      <c r="N12" s="78"/>
      <c r="O12" s="78" t="s">
        <v>723</v>
      </c>
      <c r="P12" s="81">
        <v>37165</v>
      </c>
      <c r="Q12" s="81">
        <v>37256</v>
      </c>
      <c r="R12" s="78"/>
      <c r="S12" s="78"/>
      <c r="T12" s="79">
        <v>37005</v>
      </c>
      <c r="U12" s="78" t="s">
        <v>722</v>
      </c>
      <c r="V12" s="78" t="s">
        <v>392</v>
      </c>
      <c r="W12" s="78">
        <v>1</v>
      </c>
      <c r="X12" s="78">
        <v>13.1</v>
      </c>
      <c r="Y12" s="78">
        <v>25923</v>
      </c>
    </row>
    <row r="13" spans="1:25" ht="25.5" x14ac:dyDescent="0.2">
      <c r="A13" s="31" t="str">
        <f t="shared" si="0"/>
        <v>Chris Germany</v>
      </c>
      <c r="B13" s="30">
        <f t="shared" ref="B13:B76" si="2">IF(ISNUMBER(FIND("Pow",F13))=TRUE,((VALUE(MID(R13,FIND("-",R13)+1,2)))-(VALUE(MID(R13,FIND("-",R13)-1,1)))+1)*(Q13-P13+1),IF(F13="Coal",(YEAR(Q13)-YEAR(P13))*12+MONTH(Q13)-MONTH(P13)+1,(Q13-P13+1)))</f>
        <v>1</v>
      </c>
      <c r="C13" s="31">
        <f t="shared" si="1"/>
        <v>5000</v>
      </c>
      <c r="D13" s="76" t="s">
        <v>359</v>
      </c>
      <c r="E13" s="76" t="s">
        <v>360</v>
      </c>
      <c r="F13" s="76" t="s">
        <v>61</v>
      </c>
      <c r="G13" s="76" t="s">
        <v>62</v>
      </c>
      <c r="H13" s="76" t="s">
        <v>402</v>
      </c>
      <c r="I13" s="76" t="s">
        <v>361</v>
      </c>
      <c r="J13" s="76" t="s">
        <v>362</v>
      </c>
      <c r="K13" s="76" t="s">
        <v>363</v>
      </c>
      <c r="L13" s="76" t="s">
        <v>390</v>
      </c>
      <c r="M13" s="76" t="s">
        <v>364</v>
      </c>
      <c r="N13" s="76"/>
      <c r="O13" s="76" t="s">
        <v>391</v>
      </c>
      <c r="P13" s="80">
        <v>37006</v>
      </c>
      <c r="Q13" s="80">
        <v>37006</v>
      </c>
      <c r="R13" s="76"/>
      <c r="S13" s="76"/>
      <c r="T13" s="77">
        <v>37005</v>
      </c>
      <c r="U13" s="76" t="s">
        <v>724</v>
      </c>
      <c r="V13" s="76" t="s">
        <v>392</v>
      </c>
      <c r="W13" s="76">
        <v>5000</v>
      </c>
      <c r="X13" s="76">
        <v>5.0549999999999997</v>
      </c>
      <c r="Y13" s="76">
        <v>25906</v>
      </c>
    </row>
    <row r="14" spans="1:25" ht="25.5" x14ac:dyDescent="0.2">
      <c r="A14" s="31" t="str">
        <f t="shared" si="0"/>
        <v>John Arnold</v>
      </c>
      <c r="B14" s="30">
        <f t="shared" si="2"/>
        <v>31</v>
      </c>
      <c r="C14" s="31">
        <f t="shared" si="1"/>
        <v>155000</v>
      </c>
      <c r="D14" s="78" t="s">
        <v>359</v>
      </c>
      <c r="E14" s="78" t="s">
        <v>360</v>
      </c>
      <c r="F14" s="78" t="s">
        <v>61</v>
      </c>
      <c r="G14" s="78" t="s">
        <v>64</v>
      </c>
      <c r="H14" s="78" t="s">
        <v>725</v>
      </c>
      <c r="I14" s="78" t="s">
        <v>361</v>
      </c>
      <c r="J14" s="78" t="s">
        <v>726</v>
      </c>
      <c r="K14" s="78" t="s">
        <v>727</v>
      </c>
      <c r="L14" s="78" t="s">
        <v>728</v>
      </c>
      <c r="M14" s="78" t="s">
        <v>364</v>
      </c>
      <c r="N14" s="78" t="s">
        <v>729</v>
      </c>
      <c r="O14" s="78" t="s">
        <v>730</v>
      </c>
      <c r="P14" s="81">
        <v>37012</v>
      </c>
      <c r="Q14" s="81">
        <v>37042</v>
      </c>
      <c r="R14" s="78"/>
      <c r="S14" s="78"/>
      <c r="T14" s="79">
        <v>37005</v>
      </c>
      <c r="U14" s="78" t="s">
        <v>731</v>
      </c>
      <c r="V14" s="78" t="s">
        <v>392</v>
      </c>
      <c r="W14" s="78">
        <v>5000</v>
      </c>
      <c r="X14" s="78">
        <v>5.09</v>
      </c>
      <c r="Y14" s="78">
        <v>25952</v>
      </c>
    </row>
    <row r="15" spans="1:25" ht="25.5" x14ac:dyDescent="0.2">
      <c r="A15" s="31" t="str">
        <f t="shared" si="0"/>
        <v>John Arnold</v>
      </c>
      <c r="B15" s="30">
        <f t="shared" si="2"/>
        <v>31</v>
      </c>
      <c r="C15" s="31">
        <f t="shared" si="1"/>
        <v>155000</v>
      </c>
      <c r="D15" s="76" t="s">
        <v>359</v>
      </c>
      <c r="E15" s="76" t="s">
        <v>360</v>
      </c>
      <c r="F15" s="76" t="s">
        <v>61</v>
      </c>
      <c r="G15" s="76" t="s">
        <v>64</v>
      </c>
      <c r="H15" s="76" t="s">
        <v>725</v>
      </c>
      <c r="I15" s="76" t="s">
        <v>361</v>
      </c>
      <c r="J15" s="76" t="s">
        <v>726</v>
      </c>
      <c r="K15" s="76" t="s">
        <v>727</v>
      </c>
      <c r="L15" s="76" t="s">
        <v>728</v>
      </c>
      <c r="M15" s="76" t="s">
        <v>364</v>
      </c>
      <c r="N15" s="76" t="s">
        <v>729</v>
      </c>
      <c r="O15" s="76" t="s">
        <v>730</v>
      </c>
      <c r="P15" s="80">
        <v>37012</v>
      </c>
      <c r="Q15" s="80">
        <v>37042</v>
      </c>
      <c r="R15" s="76"/>
      <c r="S15" s="76"/>
      <c r="T15" s="77">
        <v>37005</v>
      </c>
      <c r="U15" s="76" t="s">
        <v>732</v>
      </c>
      <c r="V15" s="76" t="s">
        <v>383</v>
      </c>
      <c r="W15" s="76">
        <v>5000</v>
      </c>
      <c r="X15" s="76">
        <v>5.1050000000000004</v>
      </c>
      <c r="Y15" s="76">
        <v>25955</v>
      </c>
    </row>
    <row r="16" spans="1:25" x14ac:dyDescent="0.2">
      <c r="A16" s="31" t="e">
        <f t="shared" si="0"/>
        <v>#N/A</v>
      </c>
      <c r="B16" s="30">
        <f t="shared" si="2"/>
        <v>1</v>
      </c>
      <c r="C16" s="31">
        <f t="shared" si="1"/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1"/>
      <c r="Q16" s="81"/>
      <c r="R16" s="78"/>
      <c r="S16" s="78"/>
      <c r="T16" s="79"/>
      <c r="U16" s="78"/>
      <c r="V16" s="78"/>
      <c r="W16" s="78"/>
      <c r="X16" s="78"/>
      <c r="Y16" s="78"/>
    </row>
    <row r="17" spans="1:25" x14ac:dyDescent="0.2">
      <c r="A17" s="31" t="e">
        <f t="shared" si="0"/>
        <v>#N/A</v>
      </c>
      <c r="B17" s="30">
        <f t="shared" si="2"/>
        <v>1</v>
      </c>
      <c r="C17" s="31">
        <f t="shared" si="1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">
      <c r="A18" s="31" t="e">
        <f t="shared" si="0"/>
        <v>#N/A</v>
      </c>
      <c r="B18" s="30">
        <f t="shared" si="2"/>
        <v>1</v>
      </c>
      <c r="C18" s="31">
        <f t="shared" si="1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">
      <c r="A19" s="31" t="e">
        <f t="shared" si="0"/>
        <v>#N/A</v>
      </c>
      <c r="B19" s="30">
        <f t="shared" si="2"/>
        <v>1</v>
      </c>
      <c r="C19" s="31">
        <f t="shared" si="1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">
      <c r="A20" s="31" t="e">
        <f t="shared" si="0"/>
        <v>#N/A</v>
      </c>
      <c r="B20" s="30">
        <f t="shared" si="2"/>
        <v>1</v>
      </c>
      <c r="C20" s="31">
        <f t="shared" si="1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">
      <c r="A21" s="31" t="e">
        <f t="shared" si="0"/>
        <v>#N/A</v>
      </c>
      <c r="B21" s="30">
        <f t="shared" si="2"/>
        <v>1</v>
      </c>
      <c r="C21" s="31">
        <f t="shared" si="1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">
      <c r="A22" s="31" t="e">
        <f t="shared" si="0"/>
        <v>#N/A</v>
      </c>
      <c r="B22" s="30">
        <f t="shared" si="2"/>
        <v>1</v>
      </c>
      <c r="C22" s="31">
        <f t="shared" si="1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">
      <c r="A23" s="31" t="e">
        <f t="shared" si="0"/>
        <v>#N/A</v>
      </c>
      <c r="B23" s="30">
        <f t="shared" si="2"/>
        <v>1</v>
      </c>
      <c r="C23" s="31">
        <f t="shared" si="1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">
      <c r="A24" s="31" t="e">
        <f t="shared" si="0"/>
        <v>#N/A</v>
      </c>
      <c r="B24" s="30">
        <f t="shared" si="2"/>
        <v>1</v>
      </c>
      <c r="C24" s="31">
        <f t="shared" si="1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">
      <c r="A25" s="31" t="e">
        <f t="shared" si="0"/>
        <v>#N/A</v>
      </c>
      <c r="B25" s="30">
        <f t="shared" si="2"/>
        <v>1</v>
      </c>
      <c r="C25" s="31">
        <f t="shared" si="1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">
      <c r="A26" s="31" t="e">
        <f t="shared" si="0"/>
        <v>#N/A</v>
      </c>
      <c r="B26" s="30">
        <f t="shared" si="2"/>
        <v>1</v>
      </c>
      <c r="C26" s="31">
        <f t="shared" si="1"/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81"/>
      <c r="Q26" s="81"/>
      <c r="R26" s="78"/>
      <c r="S26" s="78"/>
      <c r="T26" s="79"/>
      <c r="U26" s="78"/>
      <c r="V26" s="78"/>
      <c r="W26" s="78"/>
      <c r="X26" s="78"/>
      <c r="Y26" s="78"/>
    </row>
    <row r="27" spans="1:25" x14ac:dyDescent="0.2">
      <c r="A27" s="31" t="e">
        <f t="shared" si="0"/>
        <v>#N/A</v>
      </c>
      <c r="B27" s="30">
        <f t="shared" si="2"/>
        <v>1</v>
      </c>
      <c r="C27" s="31">
        <f t="shared" si="1"/>
        <v>0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80"/>
      <c r="Q27" s="80"/>
      <c r="R27" s="76"/>
      <c r="S27" s="76"/>
      <c r="T27" s="77"/>
      <c r="U27" s="76"/>
      <c r="V27" s="76"/>
      <c r="W27" s="76"/>
      <c r="X27" s="76"/>
      <c r="Y27" s="76"/>
    </row>
    <row r="28" spans="1:25" x14ac:dyDescent="0.2">
      <c r="A28" s="31" t="e">
        <f t="shared" si="0"/>
        <v>#N/A</v>
      </c>
      <c r="B28" s="30">
        <f t="shared" si="2"/>
        <v>1</v>
      </c>
      <c r="C28" s="31">
        <f t="shared" si="1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2"/>
        <v>1</v>
      </c>
      <c r="C29" s="31">
        <f t="shared" si="1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2"/>
        <v>1</v>
      </c>
      <c r="C30" s="31">
        <f t="shared" si="1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2"/>
        <v>1</v>
      </c>
      <c r="C31" s="31">
        <f t="shared" si="1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2"/>
        <v>1</v>
      </c>
      <c r="C32" s="31">
        <f t="shared" si="1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2"/>
        <v>1</v>
      </c>
      <c r="C33" s="31">
        <f t="shared" si="1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2"/>
        <v>1</v>
      </c>
      <c r="C34" s="31">
        <f t="shared" si="1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2"/>
        <v>1</v>
      </c>
      <c r="C35" s="31">
        <f t="shared" si="1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2"/>
        <v>1</v>
      </c>
      <c r="C36" s="31">
        <f t="shared" si="1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2"/>
        <v>1</v>
      </c>
      <c r="C37" s="31">
        <f t="shared" si="1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2"/>
        <v>1</v>
      </c>
      <c r="C38" s="31">
        <f t="shared" si="1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2"/>
        <v>1</v>
      </c>
      <c r="C39" s="31">
        <f t="shared" si="1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2"/>
        <v>1</v>
      </c>
      <c r="C40" s="31">
        <f t="shared" si="1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ref="A41:A72" si="3">VLOOKUP(G41,DDENA_USERS,2,FALSE)</f>
        <v>#N/A</v>
      </c>
      <c r="B41" s="30">
        <f t="shared" si="2"/>
        <v>1</v>
      </c>
      <c r="C41" s="31">
        <f t="shared" si="1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3"/>
        <v>#N/A</v>
      </c>
      <c r="B42" s="30">
        <f t="shared" si="2"/>
        <v>1</v>
      </c>
      <c r="C42" s="31">
        <f t="shared" si="1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si="3"/>
        <v>#N/A</v>
      </c>
      <c r="B43" s="30">
        <f t="shared" si="2"/>
        <v>1</v>
      </c>
      <c r="C43" s="31">
        <f t="shared" si="1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2"/>
        <v>1</v>
      </c>
      <c r="C44" s="31">
        <f t="shared" si="1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2"/>
        <v>1</v>
      </c>
      <c r="C45" s="31">
        <f t="shared" si="1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2"/>
        <v>1</v>
      </c>
      <c r="C46" s="31">
        <f t="shared" si="1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2"/>
        <v>1</v>
      </c>
      <c r="C47" s="31">
        <f t="shared" si="1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2"/>
        <v>1</v>
      </c>
      <c r="C48" s="31">
        <f t="shared" si="1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2"/>
        <v>1</v>
      </c>
      <c r="C49" s="31">
        <f t="shared" si="1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2"/>
        <v>1</v>
      </c>
      <c r="C50" s="31">
        <f t="shared" si="1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2"/>
        <v>1</v>
      </c>
      <c r="C51" s="31">
        <f t="shared" si="1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2"/>
        <v>1</v>
      </c>
      <c r="C52" s="31">
        <f t="shared" si="1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2"/>
        <v>1</v>
      </c>
      <c r="C53" s="31">
        <f t="shared" si="1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2"/>
        <v>1</v>
      </c>
      <c r="C54" s="31">
        <f t="shared" si="1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2"/>
        <v>1</v>
      </c>
      <c r="C55" s="31">
        <f t="shared" si="1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2"/>
        <v>1</v>
      </c>
      <c r="C56" s="31">
        <f t="shared" si="1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2"/>
        <v>1</v>
      </c>
      <c r="C57" s="31">
        <f t="shared" si="1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2"/>
        <v>1</v>
      </c>
      <c r="C58" s="31">
        <f t="shared" si="1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2"/>
        <v>1</v>
      </c>
      <c r="C59" s="31">
        <f t="shared" si="1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2"/>
        <v>1</v>
      </c>
      <c r="C60" s="31">
        <f t="shared" si="1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2"/>
        <v>1</v>
      </c>
      <c r="C61" s="31">
        <f t="shared" si="1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2"/>
        <v>1</v>
      </c>
      <c r="C62" s="31">
        <f t="shared" si="1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2"/>
        <v>1</v>
      </c>
      <c r="C63" s="31">
        <f t="shared" si="1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2"/>
        <v>1</v>
      </c>
      <c r="C64" s="31">
        <f t="shared" si="1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2"/>
        <v>1</v>
      </c>
      <c r="C65" s="31">
        <f t="shared" si="1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2"/>
        <v>1</v>
      </c>
      <c r="C66" s="31">
        <f t="shared" si="1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2"/>
        <v>1</v>
      </c>
      <c r="C67" s="31">
        <f t="shared" si="1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2"/>
        <v>1</v>
      </c>
      <c r="C68" s="31">
        <f t="shared" si="1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2"/>
        <v>1</v>
      </c>
      <c r="C69" s="31">
        <f t="shared" si="1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2"/>
        <v>1</v>
      </c>
      <c r="C70" s="31">
        <f t="shared" si="1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2"/>
        <v>1</v>
      </c>
      <c r="C71" s="31">
        <f t="shared" si="1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2"/>
        <v>1</v>
      </c>
      <c r="C72" s="31">
        <f t="shared" si="1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ref="A73:A104" si="4">VLOOKUP(G73,DDENA_USERS,2,FALSE)</f>
        <v>#N/A</v>
      </c>
      <c r="B73" s="30">
        <f t="shared" si="2"/>
        <v>1</v>
      </c>
      <c r="C73" s="31">
        <f t="shared" si="1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4"/>
        <v>#N/A</v>
      </c>
      <c r="B74" s="30">
        <f t="shared" si="2"/>
        <v>1</v>
      </c>
      <c r="C74" s="31">
        <f t="shared" si="1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si="4"/>
        <v>#N/A</v>
      </c>
      <c r="B75" s="30">
        <f t="shared" si="2"/>
        <v>1</v>
      </c>
      <c r="C75" s="31">
        <f t="shared" si="1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2"/>
        <v>1</v>
      </c>
      <c r="C76" s="31">
        <f t="shared" ref="C76:C139" si="5">IF(F76="Coal",B76*W76*12500,B76*W76)</f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6">IF(ISNUMBER(FIND("Pow",F77))=TRUE,((VALUE(MID(R77,FIND("-",R77)+1,2)))-(VALUE(MID(R77,FIND("-",R77)-1,1)))+1)*(Q77-P77+1),IF(F77="Coal",(YEAR(Q77)-YEAR(P77))*12+MONTH(Q77)-MONTH(P77)+1,(Q77-P77+1)))</f>
        <v>1</v>
      </c>
      <c r="C77" s="31">
        <f t="shared" si="5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6"/>
        <v>1</v>
      </c>
      <c r="C78" s="31">
        <f t="shared" si="5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6"/>
        <v>1</v>
      </c>
      <c r="C79" s="31">
        <f t="shared" si="5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6"/>
        <v>1</v>
      </c>
      <c r="C80" s="31">
        <f t="shared" si="5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6"/>
        <v>1</v>
      </c>
      <c r="C81" s="31">
        <f t="shared" si="5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6"/>
        <v>1</v>
      </c>
      <c r="C82" s="31">
        <f t="shared" si="5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6"/>
        <v>1</v>
      </c>
      <c r="C83" s="31">
        <f t="shared" si="5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6"/>
        <v>1</v>
      </c>
      <c r="C84" s="31">
        <f t="shared" si="5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6"/>
        <v>1</v>
      </c>
      <c r="C85" s="31">
        <f t="shared" si="5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6"/>
        <v>1</v>
      </c>
      <c r="C86" s="31">
        <f t="shared" si="5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6"/>
        <v>1</v>
      </c>
      <c r="C87" s="31">
        <f t="shared" si="5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6"/>
        <v>1</v>
      </c>
      <c r="C88" s="31">
        <f t="shared" si="5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6"/>
        <v>1</v>
      </c>
      <c r="C89" s="31">
        <f t="shared" si="5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6"/>
        <v>1</v>
      </c>
      <c r="C90" s="31">
        <f t="shared" si="5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6"/>
        <v>1</v>
      </c>
      <c r="C91" s="31">
        <f t="shared" si="5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6"/>
        <v>1</v>
      </c>
      <c r="C92" s="31">
        <f t="shared" si="5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6"/>
        <v>1</v>
      </c>
      <c r="C93" s="31">
        <f t="shared" si="5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6"/>
        <v>1</v>
      </c>
      <c r="C94" s="31">
        <f t="shared" si="5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6"/>
        <v>1</v>
      </c>
      <c r="C95" s="31">
        <f t="shared" si="5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6"/>
        <v>1</v>
      </c>
      <c r="C96" s="31">
        <f t="shared" si="5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6"/>
        <v>1</v>
      </c>
      <c r="C97" s="31">
        <f t="shared" si="5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6"/>
        <v>1</v>
      </c>
      <c r="C98" s="31">
        <f t="shared" si="5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6"/>
        <v>1</v>
      </c>
      <c r="C99" s="31">
        <f t="shared" si="5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6"/>
        <v>1</v>
      </c>
      <c r="C100" s="31">
        <f t="shared" si="5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6"/>
        <v>1</v>
      </c>
      <c r="C101" s="31">
        <f t="shared" si="5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6"/>
        <v>1</v>
      </c>
      <c r="C102" s="31">
        <f t="shared" si="5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6"/>
        <v>1</v>
      </c>
      <c r="C103" s="31">
        <f t="shared" si="5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6"/>
        <v>1</v>
      </c>
      <c r="C104" s="31">
        <f t="shared" si="5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ref="A105:A136" si="7">VLOOKUP(G105,DDENA_USERS,2,FALSE)</f>
        <v>#N/A</v>
      </c>
      <c r="B105" s="30">
        <f t="shared" si="6"/>
        <v>1</v>
      </c>
      <c r="C105" s="31">
        <f t="shared" si="5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7"/>
        <v>#N/A</v>
      </c>
      <c r="B106" s="30">
        <f t="shared" si="6"/>
        <v>1</v>
      </c>
      <c r="C106" s="31">
        <f t="shared" si="5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si="7"/>
        <v>#N/A</v>
      </c>
      <c r="B107" s="30">
        <f t="shared" si="6"/>
        <v>1</v>
      </c>
      <c r="C107" s="31">
        <f t="shared" si="5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6"/>
        <v>1</v>
      </c>
      <c r="C108" s="31">
        <f t="shared" si="5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6"/>
        <v>1</v>
      </c>
      <c r="C109" s="31">
        <f t="shared" si="5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6"/>
        <v>1</v>
      </c>
      <c r="C110" s="31">
        <f t="shared" si="5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6"/>
        <v>1</v>
      </c>
      <c r="C111" s="31">
        <f t="shared" si="5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6"/>
        <v>1</v>
      </c>
      <c r="C112" s="31">
        <f t="shared" si="5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6"/>
        <v>1</v>
      </c>
      <c r="C113" s="31">
        <f t="shared" si="5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6"/>
        <v>1</v>
      </c>
      <c r="C114" s="31">
        <f t="shared" si="5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6"/>
        <v>1</v>
      </c>
      <c r="C115" s="31">
        <f t="shared" si="5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6"/>
        <v>1</v>
      </c>
      <c r="C116" s="31">
        <f t="shared" si="5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6"/>
        <v>1</v>
      </c>
      <c r="C117" s="31">
        <f t="shared" si="5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6"/>
        <v>1</v>
      </c>
      <c r="C118" s="31">
        <f t="shared" si="5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6"/>
        <v>1</v>
      </c>
      <c r="C119" s="31">
        <f t="shared" si="5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6"/>
        <v>1</v>
      </c>
      <c r="C120" s="31">
        <f t="shared" si="5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6"/>
        <v>1</v>
      </c>
      <c r="C121" s="31">
        <f t="shared" si="5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6"/>
        <v>1</v>
      </c>
      <c r="C122" s="31">
        <f t="shared" si="5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6"/>
        <v>1</v>
      </c>
      <c r="C123" s="31">
        <f t="shared" si="5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6"/>
        <v>1</v>
      </c>
      <c r="C124" s="31">
        <f t="shared" si="5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6"/>
        <v>1</v>
      </c>
      <c r="C125" s="31">
        <f t="shared" si="5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6"/>
        <v>1</v>
      </c>
      <c r="C126" s="31">
        <f t="shared" si="5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6"/>
        <v>1</v>
      </c>
      <c r="C127" s="31">
        <f t="shared" si="5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6"/>
        <v>1</v>
      </c>
      <c r="C128" s="31">
        <f t="shared" si="5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6"/>
        <v>1</v>
      </c>
      <c r="C129" s="31">
        <f t="shared" si="5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6"/>
        <v>1</v>
      </c>
      <c r="C130" s="31">
        <f t="shared" si="5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6"/>
        <v>1</v>
      </c>
      <c r="C131" s="31">
        <f t="shared" si="5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6"/>
        <v>1</v>
      </c>
      <c r="C132" s="31">
        <f t="shared" si="5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6"/>
        <v>1</v>
      </c>
      <c r="C133" s="31">
        <f t="shared" si="5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6"/>
        <v>1</v>
      </c>
      <c r="C134" s="31">
        <f t="shared" si="5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6"/>
        <v>1</v>
      </c>
      <c r="C135" s="31">
        <f t="shared" si="5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6"/>
        <v>1</v>
      </c>
      <c r="C136" s="31">
        <f t="shared" si="5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ref="A137:A147" si="8">VLOOKUP(G137,DDENA_USERS,2,FALSE)</f>
        <v>#N/A</v>
      </c>
      <c r="B137" s="30">
        <f t="shared" si="6"/>
        <v>1</v>
      </c>
      <c r="C137" s="31">
        <f t="shared" si="5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8"/>
        <v>#N/A</v>
      </c>
      <c r="B138" s="30">
        <f t="shared" si="6"/>
        <v>1</v>
      </c>
      <c r="C138" s="31">
        <f t="shared" si="5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si="8"/>
        <v>#N/A</v>
      </c>
      <c r="B139" s="30">
        <f t="shared" si="6"/>
        <v>1</v>
      </c>
      <c r="C139" s="31">
        <f t="shared" si="5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6"/>
        <v>1</v>
      </c>
      <c r="C140" s="31">
        <f t="shared" ref="C140:C203" si="9">IF(F140="Coal",B140*W140*12500,B140*W140)</f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10">IF(ISNUMBER(FIND("Pow",F141))=TRUE,((VALUE(MID(R141,FIND("-",R141)+1,2)))-(VALUE(MID(R141,FIND("-",R141)-1,1)))+1)*(Q141-P141+1),IF(F141="Coal",(YEAR(Q141)-YEAR(P141))*12+MONTH(Q141)-MONTH(P141)+1,(Q141-P141+1)))</f>
        <v>1</v>
      </c>
      <c r="C141" s="31">
        <f t="shared" si="9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10"/>
        <v>1</v>
      </c>
      <c r="C142" s="31">
        <f t="shared" si="9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10"/>
        <v>1</v>
      </c>
      <c r="C143" s="31">
        <f t="shared" si="9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10"/>
        <v>1</v>
      </c>
      <c r="C144" s="31">
        <f t="shared" si="9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10"/>
        <v>1</v>
      </c>
      <c r="C145" s="31">
        <f t="shared" si="9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10"/>
        <v>1</v>
      </c>
      <c r="C146" s="31">
        <f t="shared" si="9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10"/>
        <v>1</v>
      </c>
      <c r="C147" s="31">
        <f t="shared" si="9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ref="A148:A211" si="11">VLOOKUP(G148,DDENA_USERS,2,FALSE)</f>
        <v>#N/A</v>
      </c>
      <c r="B148" s="30">
        <f t="shared" si="10"/>
        <v>1</v>
      </c>
      <c r="C148" s="31">
        <f t="shared" si="9"/>
        <v>0</v>
      </c>
    </row>
    <row r="149" spans="1:25" x14ac:dyDescent="0.2">
      <c r="A149" s="31" t="e">
        <f t="shared" si="11"/>
        <v>#N/A</v>
      </c>
      <c r="B149" s="30">
        <f t="shared" si="10"/>
        <v>1</v>
      </c>
      <c r="C149" s="31">
        <f t="shared" si="9"/>
        <v>0</v>
      </c>
    </row>
    <row r="150" spans="1:25" x14ac:dyDescent="0.2">
      <c r="A150" s="31" t="e">
        <f t="shared" si="11"/>
        <v>#N/A</v>
      </c>
      <c r="B150" s="30">
        <f t="shared" si="10"/>
        <v>1</v>
      </c>
      <c r="C150" s="31">
        <f t="shared" si="9"/>
        <v>0</v>
      </c>
    </row>
    <row r="151" spans="1:25" x14ac:dyDescent="0.2">
      <c r="A151" s="31" t="e">
        <f t="shared" si="11"/>
        <v>#N/A</v>
      </c>
      <c r="B151" s="30">
        <f t="shared" si="10"/>
        <v>1</v>
      </c>
      <c r="C151" s="31">
        <f t="shared" si="9"/>
        <v>0</v>
      </c>
    </row>
    <row r="152" spans="1:25" x14ac:dyDescent="0.2">
      <c r="A152" s="31" t="e">
        <f t="shared" si="11"/>
        <v>#N/A</v>
      </c>
      <c r="B152" s="30">
        <f t="shared" si="10"/>
        <v>1</v>
      </c>
      <c r="C152" s="31">
        <f t="shared" si="9"/>
        <v>0</v>
      </c>
    </row>
    <row r="153" spans="1:25" x14ac:dyDescent="0.2">
      <c r="A153" s="31" t="e">
        <f t="shared" si="11"/>
        <v>#N/A</v>
      </c>
      <c r="B153" s="30">
        <f t="shared" si="10"/>
        <v>1</v>
      </c>
      <c r="C153" s="31">
        <f t="shared" si="9"/>
        <v>0</v>
      </c>
    </row>
    <row r="154" spans="1:25" x14ac:dyDescent="0.2">
      <c r="A154" s="31" t="e">
        <f t="shared" si="11"/>
        <v>#N/A</v>
      </c>
      <c r="B154" s="30">
        <f t="shared" si="10"/>
        <v>1</v>
      </c>
      <c r="C154" s="31">
        <f t="shared" si="9"/>
        <v>0</v>
      </c>
    </row>
    <row r="155" spans="1:25" x14ac:dyDescent="0.2">
      <c r="A155" s="31" t="e">
        <f t="shared" si="11"/>
        <v>#N/A</v>
      </c>
      <c r="B155" s="30">
        <f t="shared" si="10"/>
        <v>1</v>
      </c>
      <c r="C155" s="31">
        <f t="shared" si="9"/>
        <v>0</v>
      </c>
    </row>
    <row r="156" spans="1:25" x14ac:dyDescent="0.2">
      <c r="A156" s="31" t="e">
        <f t="shared" si="11"/>
        <v>#N/A</v>
      </c>
      <c r="B156" s="30">
        <f t="shared" si="10"/>
        <v>1</v>
      </c>
      <c r="C156" s="31">
        <f t="shared" si="9"/>
        <v>0</v>
      </c>
    </row>
    <row r="157" spans="1:25" x14ac:dyDescent="0.2">
      <c r="A157" s="31" t="e">
        <f t="shared" si="11"/>
        <v>#N/A</v>
      </c>
      <c r="B157" s="30">
        <f t="shared" si="10"/>
        <v>1</v>
      </c>
      <c r="C157" s="31">
        <f t="shared" si="9"/>
        <v>0</v>
      </c>
    </row>
    <row r="158" spans="1:25" x14ac:dyDescent="0.2">
      <c r="A158" s="31" t="e">
        <f t="shared" si="11"/>
        <v>#N/A</v>
      </c>
      <c r="B158" s="30">
        <f t="shared" si="10"/>
        <v>1</v>
      </c>
      <c r="C158" s="31">
        <f t="shared" si="9"/>
        <v>0</v>
      </c>
    </row>
    <row r="159" spans="1:25" x14ac:dyDescent="0.2">
      <c r="A159" s="31" t="e">
        <f t="shared" si="11"/>
        <v>#N/A</v>
      </c>
      <c r="B159" s="30">
        <f t="shared" si="10"/>
        <v>1</v>
      </c>
      <c r="C159" s="31">
        <f t="shared" si="9"/>
        <v>0</v>
      </c>
    </row>
    <row r="160" spans="1:25" x14ac:dyDescent="0.2">
      <c r="A160" s="31" t="e">
        <f t="shared" si="11"/>
        <v>#N/A</v>
      </c>
      <c r="B160" s="30">
        <f t="shared" si="10"/>
        <v>1</v>
      </c>
      <c r="C160" s="31">
        <f t="shared" si="9"/>
        <v>0</v>
      </c>
    </row>
    <row r="161" spans="1:3" x14ac:dyDescent="0.2">
      <c r="A161" s="31" t="e">
        <f t="shared" si="11"/>
        <v>#N/A</v>
      </c>
      <c r="B161" s="30">
        <f t="shared" si="10"/>
        <v>1</v>
      </c>
      <c r="C161" s="31">
        <f t="shared" si="9"/>
        <v>0</v>
      </c>
    </row>
    <row r="162" spans="1:3" x14ac:dyDescent="0.2">
      <c r="A162" s="31" t="e">
        <f t="shared" si="11"/>
        <v>#N/A</v>
      </c>
      <c r="B162" s="30">
        <f t="shared" si="10"/>
        <v>1</v>
      </c>
      <c r="C162" s="31">
        <f t="shared" si="9"/>
        <v>0</v>
      </c>
    </row>
    <row r="163" spans="1:3" x14ac:dyDescent="0.2">
      <c r="A163" s="31" t="e">
        <f t="shared" si="11"/>
        <v>#N/A</v>
      </c>
      <c r="B163" s="30">
        <f t="shared" si="10"/>
        <v>1</v>
      </c>
      <c r="C163" s="31">
        <f t="shared" si="9"/>
        <v>0</v>
      </c>
    </row>
    <row r="164" spans="1:3" x14ac:dyDescent="0.2">
      <c r="A164" s="31" t="e">
        <f t="shared" si="11"/>
        <v>#N/A</v>
      </c>
      <c r="B164" s="30">
        <f t="shared" si="10"/>
        <v>1</v>
      </c>
      <c r="C164" s="31">
        <f t="shared" si="9"/>
        <v>0</v>
      </c>
    </row>
    <row r="165" spans="1:3" x14ac:dyDescent="0.2">
      <c r="A165" s="31" t="e">
        <f t="shared" si="11"/>
        <v>#N/A</v>
      </c>
      <c r="B165" s="30">
        <f t="shared" si="10"/>
        <v>1</v>
      </c>
      <c r="C165" s="31">
        <f t="shared" si="9"/>
        <v>0</v>
      </c>
    </row>
    <row r="166" spans="1:3" x14ac:dyDescent="0.2">
      <c r="A166" s="31" t="e">
        <f t="shared" si="11"/>
        <v>#N/A</v>
      </c>
      <c r="B166" s="30">
        <f t="shared" si="10"/>
        <v>1</v>
      </c>
      <c r="C166" s="31">
        <f t="shared" si="9"/>
        <v>0</v>
      </c>
    </row>
    <row r="167" spans="1:3" x14ac:dyDescent="0.2">
      <c r="A167" s="31" t="e">
        <f t="shared" si="11"/>
        <v>#N/A</v>
      </c>
      <c r="B167" s="30">
        <f t="shared" si="10"/>
        <v>1</v>
      </c>
      <c r="C167" s="31">
        <f t="shared" si="9"/>
        <v>0</v>
      </c>
    </row>
    <row r="168" spans="1:3" x14ac:dyDescent="0.2">
      <c r="A168" s="31" t="e">
        <f t="shared" si="11"/>
        <v>#N/A</v>
      </c>
      <c r="B168" s="30">
        <f t="shared" si="10"/>
        <v>1</v>
      </c>
      <c r="C168" s="31">
        <f t="shared" si="9"/>
        <v>0</v>
      </c>
    </row>
    <row r="169" spans="1:3" x14ac:dyDescent="0.2">
      <c r="A169" s="31" t="e">
        <f t="shared" si="11"/>
        <v>#N/A</v>
      </c>
      <c r="B169" s="30">
        <f t="shared" si="10"/>
        <v>1</v>
      </c>
      <c r="C169" s="31">
        <f t="shared" si="9"/>
        <v>0</v>
      </c>
    </row>
    <row r="170" spans="1:3" x14ac:dyDescent="0.2">
      <c r="A170" s="31" t="e">
        <f t="shared" si="11"/>
        <v>#N/A</v>
      </c>
      <c r="B170" s="30">
        <f t="shared" si="10"/>
        <v>1</v>
      </c>
      <c r="C170" s="31">
        <f t="shared" si="9"/>
        <v>0</v>
      </c>
    </row>
    <row r="171" spans="1:3" x14ac:dyDescent="0.2">
      <c r="A171" s="31" t="e">
        <f t="shared" si="11"/>
        <v>#N/A</v>
      </c>
      <c r="B171" s="30">
        <f t="shared" si="10"/>
        <v>1</v>
      </c>
      <c r="C171" s="31">
        <f t="shared" si="9"/>
        <v>0</v>
      </c>
    </row>
    <row r="172" spans="1:3" x14ac:dyDescent="0.2">
      <c r="A172" s="31" t="e">
        <f t="shared" si="11"/>
        <v>#N/A</v>
      </c>
      <c r="B172" s="30">
        <f t="shared" si="10"/>
        <v>1</v>
      </c>
      <c r="C172" s="31">
        <f t="shared" si="9"/>
        <v>0</v>
      </c>
    </row>
    <row r="173" spans="1:3" x14ac:dyDescent="0.2">
      <c r="A173" s="31" t="e">
        <f t="shared" si="11"/>
        <v>#N/A</v>
      </c>
      <c r="B173" s="30">
        <f t="shared" si="10"/>
        <v>1</v>
      </c>
      <c r="C173" s="31">
        <f t="shared" si="9"/>
        <v>0</v>
      </c>
    </row>
    <row r="174" spans="1:3" x14ac:dyDescent="0.2">
      <c r="A174" s="31" t="e">
        <f t="shared" si="11"/>
        <v>#N/A</v>
      </c>
      <c r="B174" s="30">
        <f t="shared" si="10"/>
        <v>1</v>
      </c>
      <c r="C174" s="31">
        <f t="shared" si="9"/>
        <v>0</v>
      </c>
    </row>
    <row r="175" spans="1:3" x14ac:dyDescent="0.2">
      <c r="A175" s="31" t="e">
        <f t="shared" si="11"/>
        <v>#N/A</v>
      </c>
      <c r="B175" s="30">
        <f t="shared" si="10"/>
        <v>1</v>
      </c>
      <c r="C175" s="31">
        <f t="shared" si="9"/>
        <v>0</v>
      </c>
    </row>
    <row r="176" spans="1:3" x14ac:dyDescent="0.2">
      <c r="A176" s="31" t="e">
        <f t="shared" si="11"/>
        <v>#N/A</v>
      </c>
      <c r="B176" s="30">
        <f t="shared" si="10"/>
        <v>1</v>
      </c>
      <c r="C176" s="31">
        <f t="shared" si="9"/>
        <v>0</v>
      </c>
    </row>
    <row r="177" spans="1:3" x14ac:dyDescent="0.2">
      <c r="A177" s="31" t="e">
        <f t="shared" si="11"/>
        <v>#N/A</v>
      </c>
      <c r="B177" s="30">
        <f t="shared" si="10"/>
        <v>1</v>
      </c>
      <c r="C177" s="31">
        <f t="shared" si="9"/>
        <v>0</v>
      </c>
    </row>
    <row r="178" spans="1:3" x14ac:dyDescent="0.2">
      <c r="A178" s="31" t="e">
        <f t="shared" si="11"/>
        <v>#N/A</v>
      </c>
      <c r="B178" s="30">
        <f t="shared" si="10"/>
        <v>1</v>
      </c>
      <c r="C178" s="31">
        <f t="shared" si="9"/>
        <v>0</v>
      </c>
    </row>
    <row r="179" spans="1:3" x14ac:dyDescent="0.2">
      <c r="A179" s="31" t="e">
        <f t="shared" si="11"/>
        <v>#N/A</v>
      </c>
      <c r="B179" s="30">
        <f t="shared" si="10"/>
        <v>1</v>
      </c>
      <c r="C179" s="31">
        <f t="shared" si="9"/>
        <v>0</v>
      </c>
    </row>
    <row r="180" spans="1:3" x14ac:dyDescent="0.2">
      <c r="A180" s="31" t="e">
        <f t="shared" si="11"/>
        <v>#N/A</v>
      </c>
      <c r="B180" s="30">
        <f t="shared" si="10"/>
        <v>1</v>
      </c>
      <c r="C180" s="31">
        <f t="shared" si="9"/>
        <v>0</v>
      </c>
    </row>
    <row r="181" spans="1:3" x14ac:dyDescent="0.2">
      <c r="A181" s="31" t="e">
        <f t="shared" si="11"/>
        <v>#N/A</v>
      </c>
      <c r="B181" s="30">
        <f t="shared" si="10"/>
        <v>1</v>
      </c>
      <c r="C181" s="31">
        <f t="shared" si="9"/>
        <v>0</v>
      </c>
    </row>
    <row r="182" spans="1:3" x14ac:dyDescent="0.2">
      <c r="A182" s="31" t="e">
        <f t="shared" si="11"/>
        <v>#N/A</v>
      </c>
      <c r="B182" s="30">
        <f t="shared" si="10"/>
        <v>1</v>
      </c>
      <c r="C182" s="31">
        <f t="shared" si="9"/>
        <v>0</v>
      </c>
    </row>
    <row r="183" spans="1:3" x14ac:dyDescent="0.2">
      <c r="A183" s="31" t="e">
        <f t="shared" si="11"/>
        <v>#N/A</v>
      </c>
      <c r="B183" s="30">
        <f t="shared" si="10"/>
        <v>1</v>
      </c>
      <c r="C183" s="31">
        <f t="shared" si="9"/>
        <v>0</v>
      </c>
    </row>
    <row r="184" spans="1:3" x14ac:dyDescent="0.2">
      <c r="A184" s="31" t="e">
        <f t="shared" si="11"/>
        <v>#N/A</v>
      </c>
      <c r="B184" s="30">
        <f t="shared" si="10"/>
        <v>1</v>
      </c>
      <c r="C184" s="31">
        <f t="shared" si="9"/>
        <v>0</v>
      </c>
    </row>
    <row r="185" spans="1:3" x14ac:dyDescent="0.2">
      <c r="A185" s="31" t="e">
        <f t="shared" si="11"/>
        <v>#N/A</v>
      </c>
      <c r="B185" s="30">
        <f t="shared" si="10"/>
        <v>1</v>
      </c>
      <c r="C185" s="31">
        <f t="shared" si="9"/>
        <v>0</v>
      </c>
    </row>
    <row r="186" spans="1:3" x14ac:dyDescent="0.2">
      <c r="A186" s="31" t="e">
        <f t="shared" si="11"/>
        <v>#N/A</v>
      </c>
      <c r="B186" s="30">
        <f t="shared" si="10"/>
        <v>1</v>
      </c>
      <c r="C186" s="31">
        <f t="shared" si="9"/>
        <v>0</v>
      </c>
    </row>
    <row r="187" spans="1:3" x14ac:dyDescent="0.2">
      <c r="A187" s="31" t="e">
        <f t="shared" si="11"/>
        <v>#N/A</v>
      </c>
      <c r="B187" s="30">
        <f t="shared" si="10"/>
        <v>1</v>
      </c>
      <c r="C187" s="31">
        <f t="shared" si="9"/>
        <v>0</v>
      </c>
    </row>
    <row r="188" spans="1:3" x14ac:dyDescent="0.2">
      <c r="A188" s="31" t="e">
        <f t="shared" si="11"/>
        <v>#N/A</v>
      </c>
      <c r="B188" s="30">
        <f t="shared" si="10"/>
        <v>1</v>
      </c>
      <c r="C188" s="31">
        <f t="shared" si="9"/>
        <v>0</v>
      </c>
    </row>
    <row r="189" spans="1:3" x14ac:dyDescent="0.2">
      <c r="A189" s="31" t="e">
        <f t="shared" si="11"/>
        <v>#N/A</v>
      </c>
      <c r="B189" s="30">
        <f t="shared" si="10"/>
        <v>1</v>
      </c>
      <c r="C189" s="31">
        <f t="shared" si="9"/>
        <v>0</v>
      </c>
    </row>
    <row r="190" spans="1:3" x14ac:dyDescent="0.2">
      <c r="A190" s="31" t="e">
        <f t="shared" si="11"/>
        <v>#N/A</v>
      </c>
      <c r="B190" s="30">
        <f t="shared" si="10"/>
        <v>1</v>
      </c>
      <c r="C190" s="31">
        <f t="shared" si="9"/>
        <v>0</v>
      </c>
    </row>
    <row r="191" spans="1:3" x14ac:dyDescent="0.2">
      <c r="A191" s="31" t="e">
        <f t="shared" si="11"/>
        <v>#N/A</v>
      </c>
      <c r="B191" s="30">
        <f t="shared" si="10"/>
        <v>1</v>
      </c>
      <c r="C191" s="31">
        <f t="shared" si="9"/>
        <v>0</v>
      </c>
    </row>
    <row r="192" spans="1:3" x14ac:dyDescent="0.2">
      <c r="A192" s="31" t="e">
        <f t="shared" si="11"/>
        <v>#N/A</v>
      </c>
      <c r="B192" s="30">
        <f t="shared" si="10"/>
        <v>1</v>
      </c>
      <c r="C192" s="31">
        <f t="shared" si="9"/>
        <v>0</v>
      </c>
    </row>
    <row r="193" spans="1:3" x14ac:dyDescent="0.2">
      <c r="A193" s="31" t="e">
        <f t="shared" si="11"/>
        <v>#N/A</v>
      </c>
      <c r="B193" s="30">
        <f t="shared" si="10"/>
        <v>1</v>
      </c>
      <c r="C193" s="31">
        <f t="shared" si="9"/>
        <v>0</v>
      </c>
    </row>
    <row r="194" spans="1:3" x14ac:dyDescent="0.2">
      <c r="A194" s="31" t="e">
        <f t="shared" si="11"/>
        <v>#N/A</v>
      </c>
      <c r="B194" s="30">
        <f t="shared" si="10"/>
        <v>1</v>
      </c>
      <c r="C194" s="31">
        <f t="shared" si="9"/>
        <v>0</v>
      </c>
    </row>
    <row r="195" spans="1:3" x14ac:dyDescent="0.2">
      <c r="A195" s="31" t="e">
        <f t="shared" si="11"/>
        <v>#N/A</v>
      </c>
      <c r="B195" s="30">
        <f t="shared" si="10"/>
        <v>1</v>
      </c>
      <c r="C195" s="31">
        <f t="shared" si="9"/>
        <v>0</v>
      </c>
    </row>
    <row r="196" spans="1:3" x14ac:dyDescent="0.2">
      <c r="A196" s="31" t="e">
        <f t="shared" si="11"/>
        <v>#N/A</v>
      </c>
      <c r="B196" s="30">
        <f t="shared" si="10"/>
        <v>1</v>
      </c>
      <c r="C196" s="31">
        <f t="shared" si="9"/>
        <v>0</v>
      </c>
    </row>
    <row r="197" spans="1:3" x14ac:dyDescent="0.2">
      <c r="A197" s="31" t="e">
        <f t="shared" si="11"/>
        <v>#N/A</v>
      </c>
      <c r="B197" s="30">
        <f t="shared" si="10"/>
        <v>1</v>
      </c>
      <c r="C197" s="31">
        <f t="shared" si="9"/>
        <v>0</v>
      </c>
    </row>
    <row r="198" spans="1:3" x14ac:dyDescent="0.2">
      <c r="A198" s="31" t="e">
        <f t="shared" si="11"/>
        <v>#N/A</v>
      </c>
      <c r="B198" s="30">
        <f t="shared" si="10"/>
        <v>1</v>
      </c>
      <c r="C198" s="31">
        <f t="shared" si="9"/>
        <v>0</v>
      </c>
    </row>
    <row r="199" spans="1:3" x14ac:dyDescent="0.2">
      <c r="A199" s="31" t="e">
        <f t="shared" si="11"/>
        <v>#N/A</v>
      </c>
      <c r="B199" s="30">
        <f t="shared" si="10"/>
        <v>1</v>
      </c>
      <c r="C199" s="31">
        <f t="shared" si="9"/>
        <v>0</v>
      </c>
    </row>
    <row r="200" spans="1:3" x14ac:dyDescent="0.2">
      <c r="A200" s="31" t="e">
        <f t="shared" si="11"/>
        <v>#N/A</v>
      </c>
      <c r="B200" s="30">
        <f t="shared" si="10"/>
        <v>1</v>
      </c>
      <c r="C200" s="31">
        <f t="shared" si="9"/>
        <v>0</v>
      </c>
    </row>
    <row r="201" spans="1:3" x14ac:dyDescent="0.2">
      <c r="A201" s="31" t="e">
        <f t="shared" si="11"/>
        <v>#N/A</v>
      </c>
      <c r="B201" s="30">
        <f t="shared" si="10"/>
        <v>1</v>
      </c>
      <c r="C201" s="31">
        <f t="shared" si="9"/>
        <v>0</v>
      </c>
    </row>
    <row r="202" spans="1:3" x14ac:dyDescent="0.2">
      <c r="A202" s="31" t="e">
        <f t="shared" si="11"/>
        <v>#N/A</v>
      </c>
      <c r="B202" s="30">
        <f t="shared" si="10"/>
        <v>1</v>
      </c>
      <c r="C202" s="31">
        <f t="shared" si="9"/>
        <v>0</v>
      </c>
    </row>
    <row r="203" spans="1:3" x14ac:dyDescent="0.2">
      <c r="A203" s="31" t="e">
        <f t="shared" si="11"/>
        <v>#N/A</v>
      </c>
      <c r="B203" s="30">
        <f t="shared" si="10"/>
        <v>1</v>
      </c>
      <c r="C203" s="31">
        <f t="shared" si="9"/>
        <v>0</v>
      </c>
    </row>
    <row r="204" spans="1:3" x14ac:dyDescent="0.2">
      <c r="A204" s="31" t="e">
        <f t="shared" si="11"/>
        <v>#N/A</v>
      </c>
      <c r="B204" s="30">
        <f t="shared" si="10"/>
        <v>1</v>
      </c>
      <c r="C204" s="31">
        <f t="shared" ref="C204:C267" si="12">IF(F204="Coal",B204*W204*12500,B204*W204)</f>
        <v>0</v>
      </c>
    </row>
    <row r="205" spans="1:3" x14ac:dyDescent="0.2">
      <c r="A205" s="31" t="e">
        <f t="shared" si="11"/>
        <v>#N/A</v>
      </c>
      <c r="B205" s="30">
        <f t="shared" ref="B205:B268" si="13">IF(ISNUMBER(FIND("Pow",F205))=TRUE,((VALUE(MID(R205,FIND("-",R205)+1,2)))-(VALUE(MID(R205,FIND("-",R205)-1,1)))+1)*(Q205-P205+1),IF(F205="Coal",(YEAR(Q205)-YEAR(P205))*12+MONTH(Q205)-MONTH(P205)+1,(Q205-P205+1)))</f>
        <v>1</v>
      </c>
      <c r="C205" s="31">
        <f t="shared" si="12"/>
        <v>0</v>
      </c>
    </row>
    <row r="206" spans="1:3" x14ac:dyDescent="0.2">
      <c r="A206" s="31" t="e">
        <f t="shared" si="11"/>
        <v>#N/A</v>
      </c>
      <c r="B206" s="30">
        <f t="shared" si="13"/>
        <v>1</v>
      </c>
      <c r="C206" s="31">
        <f t="shared" si="12"/>
        <v>0</v>
      </c>
    </row>
    <row r="207" spans="1:3" x14ac:dyDescent="0.2">
      <c r="A207" s="31" t="e">
        <f t="shared" si="11"/>
        <v>#N/A</v>
      </c>
      <c r="B207" s="30">
        <f t="shared" si="13"/>
        <v>1</v>
      </c>
      <c r="C207" s="31">
        <f t="shared" si="12"/>
        <v>0</v>
      </c>
    </row>
    <row r="208" spans="1:3" x14ac:dyDescent="0.2">
      <c r="A208" s="31" t="e">
        <f t="shared" si="11"/>
        <v>#N/A</v>
      </c>
      <c r="B208" s="30">
        <f t="shared" si="13"/>
        <v>1</v>
      </c>
      <c r="C208" s="31">
        <f t="shared" si="12"/>
        <v>0</v>
      </c>
    </row>
    <row r="209" spans="1:3" x14ac:dyDescent="0.2">
      <c r="A209" s="31" t="e">
        <f t="shared" si="11"/>
        <v>#N/A</v>
      </c>
      <c r="B209" s="30">
        <f t="shared" si="13"/>
        <v>1</v>
      </c>
      <c r="C209" s="31">
        <f t="shared" si="12"/>
        <v>0</v>
      </c>
    </row>
    <row r="210" spans="1:3" x14ac:dyDescent="0.2">
      <c r="A210" s="31" t="e">
        <f t="shared" si="11"/>
        <v>#N/A</v>
      </c>
      <c r="B210" s="30">
        <f t="shared" si="13"/>
        <v>1</v>
      </c>
      <c r="C210" s="31">
        <f t="shared" si="12"/>
        <v>0</v>
      </c>
    </row>
    <row r="211" spans="1:3" x14ac:dyDescent="0.2">
      <c r="A211" s="31" t="e">
        <f t="shared" si="11"/>
        <v>#N/A</v>
      </c>
      <c r="B211" s="30">
        <f t="shared" si="13"/>
        <v>1</v>
      </c>
      <c r="C211" s="31">
        <f t="shared" si="12"/>
        <v>0</v>
      </c>
    </row>
    <row r="212" spans="1:3" x14ac:dyDescent="0.2">
      <c r="A212" s="31" t="e">
        <f t="shared" ref="A212:A275" si="14">VLOOKUP(G212,DDENA_USERS,2,FALSE)</f>
        <v>#N/A</v>
      </c>
      <c r="B212" s="30">
        <f t="shared" si="13"/>
        <v>1</v>
      </c>
      <c r="C212" s="31">
        <f t="shared" si="12"/>
        <v>0</v>
      </c>
    </row>
    <row r="213" spans="1:3" x14ac:dyDescent="0.2">
      <c r="A213" s="31" t="e">
        <f t="shared" si="14"/>
        <v>#N/A</v>
      </c>
      <c r="B213" s="30">
        <f t="shared" si="13"/>
        <v>1</v>
      </c>
      <c r="C213" s="31">
        <f t="shared" si="12"/>
        <v>0</v>
      </c>
    </row>
    <row r="214" spans="1:3" x14ac:dyDescent="0.2">
      <c r="A214" s="31" t="e">
        <f t="shared" si="14"/>
        <v>#N/A</v>
      </c>
      <c r="B214" s="30">
        <f t="shared" si="13"/>
        <v>1</v>
      </c>
      <c r="C214" s="31">
        <f t="shared" si="12"/>
        <v>0</v>
      </c>
    </row>
    <row r="215" spans="1:3" x14ac:dyDescent="0.2">
      <c r="A215" s="31" t="e">
        <f t="shared" si="14"/>
        <v>#N/A</v>
      </c>
      <c r="B215" s="30">
        <f t="shared" si="13"/>
        <v>1</v>
      </c>
      <c r="C215" s="31">
        <f t="shared" si="12"/>
        <v>0</v>
      </c>
    </row>
    <row r="216" spans="1:3" x14ac:dyDescent="0.2">
      <c r="A216" s="31" t="e">
        <f t="shared" si="14"/>
        <v>#N/A</v>
      </c>
      <c r="B216" s="30">
        <f t="shared" si="13"/>
        <v>1</v>
      </c>
      <c r="C216" s="31">
        <f t="shared" si="12"/>
        <v>0</v>
      </c>
    </row>
    <row r="217" spans="1:3" x14ac:dyDescent="0.2">
      <c r="A217" s="31" t="e">
        <f t="shared" si="14"/>
        <v>#N/A</v>
      </c>
      <c r="B217" s="30">
        <f t="shared" si="13"/>
        <v>1</v>
      </c>
      <c r="C217" s="31">
        <f t="shared" si="12"/>
        <v>0</v>
      </c>
    </row>
    <row r="218" spans="1:3" x14ac:dyDescent="0.2">
      <c r="A218" s="31" t="e">
        <f t="shared" si="14"/>
        <v>#N/A</v>
      </c>
      <c r="B218" s="30">
        <f t="shared" si="13"/>
        <v>1</v>
      </c>
      <c r="C218" s="31">
        <f t="shared" si="12"/>
        <v>0</v>
      </c>
    </row>
    <row r="219" spans="1:3" x14ac:dyDescent="0.2">
      <c r="A219" s="31" t="e">
        <f t="shared" si="14"/>
        <v>#N/A</v>
      </c>
      <c r="B219" s="30">
        <f t="shared" si="13"/>
        <v>1</v>
      </c>
      <c r="C219" s="31">
        <f t="shared" si="12"/>
        <v>0</v>
      </c>
    </row>
    <row r="220" spans="1:3" x14ac:dyDescent="0.2">
      <c r="A220" s="31" t="e">
        <f t="shared" si="14"/>
        <v>#N/A</v>
      </c>
      <c r="B220" s="30">
        <f t="shared" si="13"/>
        <v>1</v>
      </c>
      <c r="C220" s="31">
        <f t="shared" si="12"/>
        <v>0</v>
      </c>
    </row>
    <row r="221" spans="1:3" x14ac:dyDescent="0.2">
      <c r="A221" s="31" t="e">
        <f t="shared" si="14"/>
        <v>#N/A</v>
      </c>
      <c r="B221" s="30">
        <f t="shared" si="13"/>
        <v>1</v>
      </c>
      <c r="C221" s="31">
        <f t="shared" si="12"/>
        <v>0</v>
      </c>
    </row>
    <row r="222" spans="1:3" x14ac:dyDescent="0.2">
      <c r="A222" s="31" t="e">
        <f t="shared" si="14"/>
        <v>#N/A</v>
      </c>
      <c r="B222" s="30">
        <f t="shared" si="13"/>
        <v>1</v>
      </c>
      <c r="C222" s="31">
        <f t="shared" si="12"/>
        <v>0</v>
      </c>
    </row>
    <row r="223" spans="1:3" x14ac:dyDescent="0.2">
      <c r="A223" s="31" t="e">
        <f t="shared" si="14"/>
        <v>#N/A</v>
      </c>
      <c r="B223" s="30">
        <f t="shared" si="13"/>
        <v>1</v>
      </c>
      <c r="C223" s="31">
        <f t="shared" si="12"/>
        <v>0</v>
      </c>
    </row>
    <row r="224" spans="1:3" x14ac:dyDescent="0.2">
      <c r="A224" s="31" t="e">
        <f t="shared" si="14"/>
        <v>#N/A</v>
      </c>
      <c r="B224" s="30">
        <f t="shared" si="13"/>
        <v>1</v>
      </c>
      <c r="C224" s="31">
        <f t="shared" si="12"/>
        <v>0</v>
      </c>
    </row>
    <row r="225" spans="1:3" x14ac:dyDescent="0.2">
      <c r="A225" s="31" t="e">
        <f t="shared" si="14"/>
        <v>#N/A</v>
      </c>
      <c r="B225" s="30">
        <f t="shared" si="13"/>
        <v>1</v>
      </c>
      <c r="C225" s="31">
        <f t="shared" si="12"/>
        <v>0</v>
      </c>
    </row>
    <row r="226" spans="1:3" x14ac:dyDescent="0.2">
      <c r="A226" s="31" t="e">
        <f t="shared" si="14"/>
        <v>#N/A</v>
      </c>
      <c r="B226" s="30">
        <f t="shared" si="13"/>
        <v>1</v>
      </c>
      <c r="C226" s="31">
        <f t="shared" si="12"/>
        <v>0</v>
      </c>
    </row>
    <row r="227" spans="1:3" x14ac:dyDescent="0.2">
      <c r="A227" s="31" t="e">
        <f t="shared" si="14"/>
        <v>#N/A</v>
      </c>
      <c r="B227" s="30">
        <f t="shared" si="13"/>
        <v>1</v>
      </c>
      <c r="C227" s="31">
        <f t="shared" si="12"/>
        <v>0</v>
      </c>
    </row>
    <row r="228" spans="1:3" x14ac:dyDescent="0.2">
      <c r="A228" s="31" t="e">
        <f t="shared" si="14"/>
        <v>#N/A</v>
      </c>
      <c r="B228" s="30">
        <f t="shared" si="13"/>
        <v>1</v>
      </c>
      <c r="C228" s="31">
        <f t="shared" si="12"/>
        <v>0</v>
      </c>
    </row>
    <row r="229" spans="1:3" x14ac:dyDescent="0.2">
      <c r="A229" s="31" t="e">
        <f t="shared" si="14"/>
        <v>#N/A</v>
      </c>
      <c r="B229" s="30">
        <f t="shared" si="13"/>
        <v>1</v>
      </c>
      <c r="C229" s="31">
        <f t="shared" si="12"/>
        <v>0</v>
      </c>
    </row>
    <row r="230" spans="1:3" x14ac:dyDescent="0.2">
      <c r="A230" s="31" t="e">
        <f t="shared" si="14"/>
        <v>#N/A</v>
      </c>
      <c r="B230" s="30">
        <f t="shared" si="13"/>
        <v>1</v>
      </c>
      <c r="C230" s="31">
        <f t="shared" si="12"/>
        <v>0</v>
      </c>
    </row>
    <row r="231" spans="1:3" x14ac:dyDescent="0.2">
      <c r="A231" s="31" t="e">
        <f t="shared" si="14"/>
        <v>#N/A</v>
      </c>
      <c r="B231" s="30">
        <f t="shared" si="13"/>
        <v>1</v>
      </c>
      <c r="C231" s="31">
        <f t="shared" si="12"/>
        <v>0</v>
      </c>
    </row>
    <row r="232" spans="1:3" x14ac:dyDescent="0.2">
      <c r="A232" s="31" t="e">
        <f t="shared" si="14"/>
        <v>#N/A</v>
      </c>
      <c r="B232" s="30">
        <f t="shared" si="13"/>
        <v>1</v>
      </c>
      <c r="C232" s="31">
        <f t="shared" si="12"/>
        <v>0</v>
      </c>
    </row>
    <row r="233" spans="1:3" x14ac:dyDescent="0.2">
      <c r="A233" s="31" t="e">
        <f t="shared" si="14"/>
        <v>#N/A</v>
      </c>
      <c r="B233" s="30">
        <f t="shared" si="13"/>
        <v>1</v>
      </c>
      <c r="C233" s="31">
        <f t="shared" si="12"/>
        <v>0</v>
      </c>
    </row>
    <row r="234" spans="1:3" x14ac:dyDescent="0.2">
      <c r="A234" s="31" t="e">
        <f t="shared" si="14"/>
        <v>#N/A</v>
      </c>
      <c r="B234" s="30">
        <f t="shared" si="13"/>
        <v>1</v>
      </c>
      <c r="C234" s="31">
        <f t="shared" si="12"/>
        <v>0</v>
      </c>
    </row>
    <row r="235" spans="1:3" x14ac:dyDescent="0.2">
      <c r="A235" s="31" t="e">
        <f t="shared" si="14"/>
        <v>#N/A</v>
      </c>
      <c r="B235" s="30">
        <f t="shared" si="13"/>
        <v>1</v>
      </c>
      <c r="C235" s="31">
        <f t="shared" si="12"/>
        <v>0</v>
      </c>
    </row>
    <row r="236" spans="1:3" x14ac:dyDescent="0.2">
      <c r="A236" s="31" t="e">
        <f t="shared" si="14"/>
        <v>#N/A</v>
      </c>
      <c r="B236" s="30">
        <f t="shared" si="13"/>
        <v>1</v>
      </c>
      <c r="C236" s="31">
        <f t="shared" si="12"/>
        <v>0</v>
      </c>
    </row>
    <row r="237" spans="1:3" x14ac:dyDescent="0.2">
      <c r="A237" s="31" t="e">
        <f t="shared" si="14"/>
        <v>#N/A</v>
      </c>
      <c r="B237" s="30">
        <f t="shared" si="13"/>
        <v>1</v>
      </c>
      <c r="C237" s="31">
        <f t="shared" si="12"/>
        <v>0</v>
      </c>
    </row>
    <row r="238" spans="1:3" x14ac:dyDescent="0.2">
      <c r="A238" s="31" t="e">
        <f t="shared" si="14"/>
        <v>#N/A</v>
      </c>
      <c r="B238" s="30">
        <f t="shared" si="13"/>
        <v>1</v>
      </c>
      <c r="C238" s="31">
        <f t="shared" si="12"/>
        <v>0</v>
      </c>
    </row>
    <row r="239" spans="1:3" x14ac:dyDescent="0.2">
      <c r="A239" s="31" t="e">
        <f t="shared" si="14"/>
        <v>#N/A</v>
      </c>
      <c r="B239" s="30">
        <f t="shared" si="13"/>
        <v>1</v>
      </c>
      <c r="C239" s="31">
        <f t="shared" si="12"/>
        <v>0</v>
      </c>
    </row>
    <row r="240" spans="1:3" x14ac:dyDescent="0.2">
      <c r="A240" s="31" t="e">
        <f t="shared" si="14"/>
        <v>#N/A</v>
      </c>
      <c r="B240" s="30">
        <f t="shared" si="13"/>
        <v>1</v>
      </c>
      <c r="C240" s="31">
        <f t="shared" si="12"/>
        <v>0</v>
      </c>
    </row>
    <row r="241" spans="1:3" x14ac:dyDescent="0.2">
      <c r="A241" s="31" t="e">
        <f t="shared" si="14"/>
        <v>#N/A</v>
      </c>
      <c r="B241" s="30">
        <f t="shared" si="13"/>
        <v>1</v>
      </c>
      <c r="C241" s="31">
        <f t="shared" si="12"/>
        <v>0</v>
      </c>
    </row>
    <row r="242" spans="1:3" x14ac:dyDescent="0.2">
      <c r="A242" s="31" t="e">
        <f t="shared" si="14"/>
        <v>#N/A</v>
      </c>
      <c r="B242" s="30">
        <f t="shared" si="13"/>
        <v>1</v>
      </c>
      <c r="C242" s="31">
        <f t="shared" si="12"/>
        <v>0</v>
      </c>
    </row>
    <row r="243" spans="1:3" x14ac:dyDescent="0.2">
      <c r="A243" s="31" t="e">
        <f t="shared" si="14"/>
        <v>#N/A</v>
      </c>
      <c r="B243" s="30">
        <f t="shared" si="13"/>
        <v>1</v>
      </c>
      <c r="C243" s="31">
        <f t="shared" si="12"/>
        <v>0</v>
      </c>
    </row>
    <row r="244" spans="1:3" x14ac:dyDescent="0.2">
      <c r="A244" s="31" t="e">
        <f t="shared" si="14"/>
        <v>#N/A</v>
      </c>
      <c r="B244" s="30">
        <f t="shared" si="13"/>
        <v>1</v>
      </c>
      <c r="C244" s="31">
        <f t="shared" si="12"/>
        <v>0</v>
      </c>
    </row>
    <row r="245" spans="1:3" x14ac:dyDescent="0.2">
      <c r="A245" s="31" t="e">
        <f t="shared" si="14"/>
        <v>#N/A</v>
      </c>
      <c r="B245" s="30">
        <f t="shared" si="13"/>
        <v>1</v>
      </c>
      <c r="C245" s="31">
        <f t="shared" si="12"/>
        <v>0</v>
      </c>
    </row>
    <row r="246" spans="1:3" x14ac:dyDescent="0.2">
      <c r="A246" s="31" t="e">
        <f t="shared" si="14"/>
        <v>#N/A</v>
      </c>
      <c r="B246" s="30">
        <f t="shared" si="13"/>
        <v>1</v>
      </c>
      <c r="C246" s="31">
        <f t="shared" si="12"/>
        <v>0</v>
      </c>
    </row>
    <row r="247" spans="1:3" x14ac:dyDescent="0.2">
      <c r="A247" s="31" t="e">
        <f t="shared" si="14"/>
        <v>#N/A</v>
      </c>
      <c r="B247" s="30">
        <f t="shared" si="13"/>
        <v>1</v>
      </c>
      <c r="C247" s="31">
        <f t="shared" si="12"/>
        <v>0</v>
      </c>
    </row>
    <row r="248" spans="1:3" x14ac:dyDescent="0.2">
      <c r="A248" s="31" t="e">
        <f t="shared" si="14"/>
        <v>#N/A</v>
      </c>
      <c r="B248" s="30">
        <f t="shared" si="13"/>
        <v>1</v>
      </c>
      <c r="C248" s="31">
        <f t="shared" si="12"/>
        <v>0</v>
      </c>
    </row>
    <row r="249" spans="1:3" x14ac:dyDescent="0.2">
      <c r="A249" s="31" t="e">
        <f t="shared" si="14"/>
        <v>#N/A</v>
      </c>
      <c r="B249" s="30">
        <f t="shared" si="13"/>
        <v>1</v>
      </c>
      <c r="C249" s="31">
        <f t="shared" si="12"/>
        <v>0</v>
      </c>
    </row>
    <row r="250" spans="1:3" x14ac:dyDescent="0.2">
      <c r="A250" s="31" t="e">
        <f t="shared" si="14"/>
        <v>#N/A</v>
      </c>
      <c r="B250" s="30">
        <f t="shared" si="13"/>
        <v>1</v>
      </c>
      <c r="C250" s="31">
        <f t="shared" si="12"/>
        <v>0</v>
      </c>
    </row>
    <row r="251" spans="1:3" x14ac:dyDescent="0.2">
      <c r="A251" s="31" t="e">
        <f t="shared" si="14"/>
        <v>#N/A</v>
      </c>
      <c r="B251" s="30">
        <f t="shared" si="13"/>
        <v>1</v>
      </c>
      <c r="C251" s="31">
        <f t="shared" si="12"/>
        <v>0</v>
      </c>
    </row>
    <row r="252" spans="1:3" x14ac:dyDescent="0.2">
      <c r="A252" s="31" t="e">
        <f t="shared" si="14"/>
        <v>#N/A</v>
      </c>
      <c r="B252" s="30">
        <f t="shared" si="13"/>
        <v>1</v>
      </c>
      <c r="C252" s="31">
        <f t="shared" si="12"/>
        <v>0</v>
      </c>
    </row>
    <row r="253" spans="1:3" x14ac:dyDescent="0.2">
      <c r="A253" s="31" t="e">
        <f t="shared" si="14"/>
        <v>#N/A</v>
      </c>
      <c r="B253" s="30">
        <f t="shared" si="13"/>
        <v>1</v>
      </c>
      <c r="C253" s="31">
        <f t="shared" si="12"/>
        <v>0</v>
      </c>
    </row>
    <row r="254" spans="1:3" x14ac:dyDescent="0.2">
      <c r="A254" s="31" t="e">
        <f t="shared" si="14"/>
        <v>#N/A</v>
      </c>
      <c r="B254" s="30">
        <f t="shared" si="13"/>
        <v>1</v>
      </c>
      <c r="C254" s="31">
        <f t="shared" si="12"/>
        <v>0</v>
      </c>
    </row>
    <row r="255" spans="1:3" x14ac:dyDescent="0.2">
      <c r="A255" s="31" t="e">
        <f t="shared" si="14"/>
        <v>#N/A</v>
      </c>
      <c r="B255" s="30">
        <f t="shared" si="13"/>
        <v>1</v>
      </c>
      <c r="C255" s="31">
        <f t="shared" si="12"/>
        <v>0</v>
      </c>
    </row>
    <row r="256" spans="1:3" x14ac:dyDescent="0.2">
      <c r="A256" s="31" t="e">
        <f t="shared" si="14"/>
        <v>#N/A</v>
      </c>
      <c r="B256" s="30">
        <f t="shared" si="13"/>
        <v>1</v>
      </c>
      <c r="C256" s="31">
        <f t="shared" si="12"/>
        <v>0</v>
      </c>
    </row>
    <row r="257" spans="1:3" x14ac:dyDescent="0.2">
      <c r="A257" s="31" t="e">
        <f t="shared" si="14"/>
        <v>#N/A</v>
      </c>
      <c r="B257" s="30">
        <f t="shared" si="13"/>
        <v>1</v>
      </c>
      <c r="C257" s="31">
        <f t="shared" si="12"/>
        <v>0</v>
      </c>
    </row>
    <row r="258" spans="1:3" x14ac:dyDescent="0.2">
      <c r="A258" s="31" t="e">
        <f t="shared" si="14"/>
        <v>#N/A</v>
      </c>
      <c r="B258" s="30">
        <f t="shared" si="13"/>
        <v>1</v>
      </c>
      <c r="C258" s="31">
        <f t="shared" si="12"/>
        <v>0</v>
      </c>
    </row>
    <row r="259" spans="1:3" x14ac:dyDescent="0.2">
      <c r="A259" s="31" t="e">
        <f t="shared" si="14"/>
        <v>#N/A</v>
      </c>
      <c r="B259" s="30">
        <f t="shared" si="13"/>
        <v>1</v>
      </c>
      <c r="C259" s="31">
        <f t="shared" si="12"/>
        <v>0</v>
      </c>
    </row>
    <row r="260" spans="1:3" x14ac:dyDescent="0.2">
      <c r="A260" s="31" t="e">
        <f t="shared" si="14"/>
        <v>#N/A</v>
      </c>
      <c r="B260" s="30">
        <f t="shared" si="13"/>
        <v>1</v>
      </c>
      <c r="C260" s="31">
        <f t="shared" si="12"/>
        <v>0</v>
      </c>
    </row>
    <row r="261" spans="1:3" x14ac:dyDescent="0.2">
      <c r="A261" s="31" t="e">
        <f t="shared" si="14"/>
        <v>#N/A</v>
      </c>
      <c r="B261" s="30">
        <f t="shared" si="13"/>
        <v>1</v>
      </c>
      <c r="C261" s="31">
        <f t="shared" si="12"/>
        <v>0</v>
      </c>
    </row>
    <row r="262" spans="1:3" x14ac:dyDescent="0.2">
      <c r="A262" s="31" t="e">
        <f t="shared" si="14"/>
        <v>#N/A</v>
      </c>
      <c r="B262" s="30">
        <f t="shared" si="13"/>
        <v>1</v>
      </c>
      <c r="C262" s="31">
        <f t="shared" si="12"/>
        <v>0</v>
      </c>
    </row>
    <row r="263" spans="1:3" x14ac:dyDescent="0.2">
      <c r="A263" s="31" t="e">
        <f t="shared" si="14"/>
        <v>#N/A</v>
      </c>
      <c r="B263" s="30">
        <f t="shared" si="13"/>
        <v>1</v>
      </c>
      <c r="C263" s="31">
        <f t="shared" si="12"/>
        <v>0</v>
      </c>
    </row>
    <row r="264" spans="1:3" x14ac:dyDescent="0.2">
      <c r="A264" s="31" t="e">
        <f t="shared" si="14"/>
        <v>#N/A</v>
      </c>
      <c r="B264" s="30">
        <f t="shared" si="13"/>
        <v>1</v>
      </c>
      <c r="C264" s="31">
        <f t="shared" si="12"/>
        <v>0</v>
      </c>
    </row>
    <row r="265" spans="1:3" x14ac:dyDescent="0.2">
      <c r="A265" s="31" t="e">
        <f t="shared" si="14"/>
        <v>#N/A</v>
      </c>
      <c r="B265" s="30">
        <f t="shared" si="13"/>
        <v>1</v>
      </c>
      <c r="C265" s="31">
        <f t="shared" si="12"/>
        <v>0</v>
      </c>
    </row>
    <row r="266" spans="1:3" x14ac:dyDescent="0.2">
      <c r="A266" s="31" t="e">
        <f t="shared" si="14"/>
        <v>#N/A</v>
      </c>
      <c r="B266" s="30">
        <f t="shared" si="13"/>
        <v>1</v>
      </c>
      <c r="C266" s="31">
        <f t="shared" si="12"/>
        <v>0</v>
      </c>
    </row>
    <row r="267" spans="1:3" x14ac:dyDescent="0.2">
      <c r="A267" s="31" t="e">
        <f t="shared" si="14"/>
        <v>#N/A</v>
      </c>
      <c r="B267" s="30">
        <f t="shared" si="13"/>
        <v>1</v>
      </c>
      <c r="C267" s="31">
        <f t="shared" si="12"/>
        <v>0</v>
      </c>
    </row>
    <row r="268" spans="1:3" x14ac:dyDescent="0.2">
      <c r="A268" s="31" t="e">
        <f t="shared" si="14"/>
        <v>#N/A</v>
      </c>
      <c r="B268" s="30">
        <f t="shared" si="13"/>
        <v>1</v>
      </c>
      <c r="C268" s="31">
        <f t="shared" ref="C268:C331" si="15">IF(F268="Coal",B268*W268*12500,B268*W268)</f>
        <v>0</v>
      </c>
    </row>
    <row r="269" spans="1:3" x14ac:dyDescent="0.2">
      <c r="A269" s="31" t="e">
        <f t="shared" si="14"/>
        <v>#N/A</v>
      </c>
      <c r="B269" s="30">
        <f t="shared" ref="B269:B332" si="16">IF(ISNUMBER(FIND("Pow",F269))=TRUE,((VALUE(MID(R269,FIND("-",R269)+1,2)))-(VALUE(MID(R269,FIND("-",R269)-1,1)))+1)*(Q269-P269+1),IF(F269="Coal",(YEAR(Q269)-YEAR(P269))*12+MONTH(Q269)-MONTH(P269)+1,(Q269-P269+1)))</f>
        <v>1</v>
      </c>
      <c r="C269" s="31">
        <f t="shared" si="15"/>
        <v>0</v>
      </c>
    </row>
    <row r="270" spans="1:3" x14ac:dyDescent="0.2">
      <c r="A270" s="31" t="e">
        <f t="shared" si="14"/>
        <v>#N/A</v>
      </c>
      <c r="B270" s="30">
        <f t="shared" si="16"/>
        <v>1</v>
      </c>
      <c r="C270" s="31">
        <f t="shared" si="15"/>
        <v>0</v>
      </c>
    </row>
    <row r="271" spans="1:3" x14ac:dyDescent="0.2">
      <c r="A271" s="31" t="e">
        <f t="shared" si="14"/>
        <v>#N/A</v>
      </c>
      <c r="B271" s="30">
        <f t="shared" si="16"/>
        <v>1</v>
      </c>
      <c r="C271" s="31">
        <f t="shared" si="15"/>
        <v>0</v>
      </c>
    </row>
    <row r="272" spans="1:3" x14ac:dyDescent="0.2">
      <c r="A272" s="31" t="e">
        <f t="shared" si="14"/>
        <v>#N/A</v>
      </c>
      <c r="B272" s="30">
        <f t="shared" si="16"/>
        <v>1</v>
      </c>
      <c r="C272" s="31">
        <f t="shared" si="15"/>
        <v>0</v>
      </c>
    </row>
    <row r="273" spans="1:3" x14ac:dyDescent="0.2">
      <c r="A273" s="31" t="e">
        <f t="shared" si="14"/>
        <v>#N/A</v>
      </c>
      <c r="B273" s="30">
        <f t="shared" si="16"/>
        <v>1</v>
      </c>
      <c r="C273" s="31">
        <f t="shared" si="15"/>
        <v>0</v>
      </c>
    </row>
    <row r="274" spans="1:3" x14ac:dyDescent="0.2">
      <c r="A274" s="31" t="e">
        <f t="shared" si="14"/>
        <v>#N/A</v>
      </c>
      <c r="B274" s="30">
        <f t="shared" si="16"/>
        <v>1</v>
      </c>
      <c r="C274" s="31">
        <f t="shared" si="15"/>
        <v>0</v>
      </c>
    </row>
    <row r="275" spans="1:3" x14ac:dyDescent="0.2">
      <c r="A275" s="31" t="e">
        <f t="shared" si="14"/>
        <v>#N/A</v>
      </c>
      <c r="B275" s="30">
        <f t="shared" si="16"/>
        <v>1</v>
      </c>
      <c r="C275" s="31">
        <f t="shared" si="15"/>
        <v>0</v>
      </c>
    </row>
    <row r="276" spans="1:3" x14ac:dyDescent="0.2">
      <c r="A276" s="31" t="e">
        <f t="shared" ref="A276:A339" si="17">VLOOKUP(G276,DDENA_USERS,2,FALSE)</f>
        <v>#N/A</v>
      </c>
      <c r="B276" s="30">
        <f t="shared" si="16"/>
        <v>1</v>
      </c>
      <c r="C276" s="31">
        <f t="shared" si="15"/>
        <v>0</v>
      </c>
    </row>
    <row r="277" spans="1:3" x14ac:dyDescent="0.2">
      <c r="A277" s="31" t="e">
        <f t="shared" si="17"/>
        <v>#N/A</v>
      </c>
      <c r="B277" s="30">
        <f t="shared" si="16"/>
        <v>1</v>
      </c>
      <c r="C277" s="31">
        <f t="shared" si="15"/>
        <v>0</v>
      </c>
    </row>
    <row r="278" spans="1:3" x14ac:dyDescent="0.2">
      <c r="A278" s="31" t="e">
        <f t="shared" si="17"/>
        <v>#N/A</v>
      </c>
      <c r="B278" s="30">
        <f t="shared" si="16"/>
        <v>1</v>
      </c>
      <c r="C278" s="31">
        <f t="shared" si="15"/>
        <v>0</v>
      </c>
    </row>
    <row r="279" spans="1:3" x14ac:dyDescent="0.2">
      <c r="A279" s="31" t="e">
        <f t="shared" si="17"/>
        <v>#N/A</v>
      </c>
      <c r="B279" s="30">
        <f t="shared" si="16"/>
        <v>1</v>
      </c>
      <c r="C279" s="31">
        <f t="shared" si="15"/>
        <v>0</v>
      </c>
    </row>
    <row r="280" spans="1:3" x14ac:dyDescent="0.2">
      <c r="A280" s="31" t="e">
        <f t="shared" si="17"/>
        <v>#N/A</v>
      </c>
      <c r="B280" s="30">
        <f t="shared" si="16"/>
        <v>1</v>
      </c>
      <c r="C280" s="31">
        <f t="shared" si="15"/>
        <v>0</v>
      </c>
    </row>
    <row r="281" spans="1:3" x14ac:dyDescent="0.2">
      <c r="A281" s="31" t="e">
        <f t="shared" si="17"/>
        <v>#N/A</v>
      </c>
      <c r="B281" s="30">
        <f t="shared" si="16"/>
        <v>1</v>
      </c>
      <c r="C281" s="31">
        <f t="shared" si="15"/>
        <v>0</v>
      </c>
    </row>
    <row r="282" spans="1:3" x14ac:dyDescent="0.2">
      <c r="A282" s="31" t="e">
        <f t="shared" si="17"/>
        <v>#N/A</v>
      </c>
      <c r="B282" s="30">
        <f t="shared" si="16"/>
        <v>1</v>
      </c>
      <c r="C282" s="31">
        <f t="shared" si="15"/>
        <v>0</v>
      </c>
    </row>
    <row r="283" spans="1:3" x14ac:dyDescent="0.2">
      <c r="A283" s="31" t="e">
        <f t="shared" si="17"/>
        <v>#N/A</v>
      </c>
      <c r="B283" s="30">
        <f t="shared" si="16"/>
        <v>1</v>
      </c>
      <c r="C283" s="31">
        <f t="shared" si="15"/>
        <v>0</v>
      </c>
    </row>
    <row r="284" spans="1:3" x14ac:dyDescent="0.2">
      <c r="A284" s="31" t="e">
        <f t="shared" si="17"/>
        <v>#N/A</v>
      </c>
      <c r="B284" s="30">
        <f t="shared" si="16"/>
        <v>1</v>
      </c>
      <c r="C284" s="31">
        <f t="shared" si="15"/>
        <v>0</v>
      </c>
    </row>
    <row r="285" spans="1:3" x14ac:dyDescent="0.2">
      <c r="A285" s="31" t="e">
        <f t="shared" si="17"/>
        <v>#N/A</v>
      </c>
      <c r="B285" s="30">
        <f t="shared" si="16"/>
        <v>1</v>
      </c>
      <c r="C285" s="31">
        <f t="shared" si="15"/>
        <v>0</v>
      </c>
    </row>
    <row r="286" spans="1:3" x14ac:dyDescent="0.2">
      <c r="A286" s="31" t="e">
        <f t="shared" si="17"/>
        <v>#N/A</v>
      </c>
      <c r="B286" s="30">
        <f t="shared" si="16"/>
        <v>1</v>
      </c>
      <c r="C286" s="31">
        <f t="shared" si="15"/>
        <v>0</v>
      </c>
    </row>
    <row r="287" spans="1:3" x14ac:dyDescent="0.2">
      <c r="A287" s="31" t="e">
        <f t="shared" si="17"/>
        <v>#N/A</v>
      </c>
      <c r="B287" s="30">
        <f t="shared" si="16"/>
        <v>1</v>
      </c>
      <c r="C287" s="31">
        <f t="shared" si="15"/>
        <v>0</v>
      </c>
    </row>
    <row r="288" spans="1:3" x14ac:dyDescent="0.2">
      <c r="A288" s="31" t="e">
        <f t="shared" si="17"/>
        <v>#N/A</v>
      </c>
      <c r="B288" s="30">
        <f t="shared" si="16"/>
        <v>1</v>
      </c>
      <c r="C288" s="31">
        <f t="shared" si="15"/>
        <v>0</v>
      </c>
    </row>
    <row r="289" spans="1:3" x14ac:dyDescent="0.2">
      <c r="A289" s="31" t="e">
        <f t="shared" si="17"/>
        <v>#N/A</v>
      </c>
      <c r="B289" s="30">
        <f t="shared" si="16"/>
        <v>1</v>
      </c>
      <c r="C289" s="31">
        <f t="shared" si="15"/>
        <v>0</v>
      </c>
    </row>
    <row r="290" spans="1:3" x14ac:dyDescent="0.2">
      <c r="A290" s="31" t="e">
        <f t="shared" si="17"/>
        <v>#N/A</v>
      </c>
      <c r="B290" s="30">
        <f t="shared" si="16"/>
        <v>1</v>
      </c>
      <c r="C290" s="31">
        <f t="shared" si="15"/>
        <v>0</v>
      </c>
    </row>
    <row r="291" spans="1:3" x14ac:dyDescent="0.2">
      <c r="A291" s="31" t="e">
        <f t="shared" si="17"/>
        <v>#N/A</v>
      </c>
      <c r="B291" s="30">
        <f t="shared" si="16"/>
        <v>1</v>
      </c>
      <c r="C291" s="31">
        <f t="shared" si="15"/>
        <v>0</v>
      </c>
    </row>
    <row r="292" spans="1:3" x14ac:dyDescent="0.2">
      <c r="A292" s="31" t="e">
        <f t="shared" si="17"/>
        <v>#N/A</v>
      </c>
      <c r="B292" s="30">
        <f t="shared" si="16"/>
        <v>1</v>
      </c>
      <c r="C292" s="31">
        <f t="shared" si="15"/>
        <v>0</v>
      </c>
    </row>
    <row r="293" spans="1:3" x14ac:dyDescent="0.2">
      <c r="A293" s="31" t="e">
        <f t="shared" si="17"/>
        <v>#N/A</v>
      </c>
      <c r="B293" s="30">
        <f t="shared" si="16"/>
        <v>1</v>
      </c>
      <c r="C293" s="31">
        <f t="shared" si="15"/>
        <v>0</v>
      </c>
    </row>
    <row r="294" spans="1:3" x14ac:dyDescent="0.2">
      <c r="A294" s="31" t="e">
        <f t="shared" si="17"/>
        <v>#N/A</v>
      </c>
      <c r="B294" s="30">
        <f t="shared" si="16"/>
        <v>1</v>
      </c>
      <c r="C294" s="31">
        <f t="shared" si="15"/>
        <v>0</v>
      </c>
    </row>
    <row r="295" spans="1:3" x14ac:dyDescent="0.2">
      <c r="A295" s="31" t="e">
        <f t="shared" si="17"/>
        <v>#N/A</v>
      </c>
      <c r="B295" s="30">
        <f t="shared" si="16"/>
        <v>1</v>
      </c>
      <c r="C295" s="31">
        <f t="shared" si="15"/>
        <v>0</v>
      </c>
    </row>
    <row r="296" spans="1:3" x14ac:dyDescent="0.2">
      <c r="A296" s="31" t="e">
        <f t="shared" si="17"/>
        <v>#N/A</v>
      </c>
      <c r="B296" s="30">
        <f t="shared" si="16"/>
        <v>1</v>
      </c>
      <c r="C296" s="31">
        <f t="shared" si="15"/>
        <v>0</v>
      </c>
    </row>
    <row r="297" spans="1:3" x14ac:dyDescent="0.2">
      <c r="A297" s="31" t="e">
        <f t="shared" si="17"/>
        <v>#N/A</v>
      </c>
      <c r="B297" s="30">
        <f t="shared" si="16"/>
        <v>1</v>
      </c>
      <c r="C297" s="31">
        <f t="shared" si="15"/>
        <v>0</v>
      </c>
    </row>
    <row r="298" spans="1:3" x14ac:dyDescent="0.2">
      <c r="A298" s="31" t="e">
        <f t="shared" si="17"/>
        <v>#N/A</v>
      </c>
      <c r="B298" s="30">
        <f t="shared" si="16"/>
        <v>1</v>
      </c>
      <c r="C298" s="31">
        <f t="shared" si="15"/>
        <v>0</v>
      </c>
    </row>
    <row r="299" spans="1:3" x14ac:dyDescent="0.2">
      <c r="A299" s="31" t="e">
        <f t="shared" si="17"/>
        <v>#N/A</v>
      </c>
      <c r="B299" s="30">
        <f t="shared" si="16"/>
        <v>1</v>
      </c>
      <c r="C299" s="31">
        <f t="shared" si="15"/>
        <v>0</v>
      </c>
    </row>
    <row r="300" spans="1:3" x14ac:dyDescent="0.2">
      <c r="A300" s="31" t="e">
        <f t="shared" si="17"/>
        <v>#N/A</v>
      </c>
      <c r="B300" s="30">
        <f t="shared" si="16"/>
        <v>1</v>
      </c>
      <c r="C300" s="31">
        <f t="shared" si="15"/>
        <v>0</v>
      </c>
    </row>
    <row r="301" spans="1:3" x14ac:dyDescent="0.2">
      <c r="A301" s="31" t="e">
        <f t="shared" si="17"/>
        <v>#N/A</v>
      </c>
      <c r="B301" s="30">
        <f t="shared" si="16"/>
        <v>1</v>
      </c>
      <c r="C301" s="31">
        <f t="shared" si="15"/>
        <v>0</v>
      </c>
    </row>
    <row r="302" spans="1:3" x14ac:dyDescent="0.2">
      <c r="A302" s="31" t="e">
        <f t="shared" si="17"/>
        <v>#N/A</v>
      </c>
      <c r="B302" s="30">
        <f t="shared" si="16"/>
        <v>1</v>
      </c>
      <c r="C302" s="31">
        <f t="shared" si="15"/>
        <v>0</v>
      </c>
    </row>
    <row r="303" spans="1:3" x14ac:dyDescent="0.2">
      <c r="A303" s="31" t="e">
        <f t="shared" si="17"/>
        <v>#N/A</v>
      </c>
      <c r="B303" s="30">
        <f t="shared" si="16"/>
        <v>1</v>
      </c>
      <c r="C303" s="31">
        <f t="shared" si="15"/>
        <v>0</v>
      </c>
    </row>
    <row r="304" spans="1:3" x14ac:dyDescent="0.2">
      <c r="A304" s="31" t="e">
        <f t="shared" si="17"/>
        <v>#N/A</v>
      </c>
      <c r="B304" s="30">
        <f t="shared" si="16"/>
        <v>1</v>
      </c>
      <c r="C304" s="31">
        <f t="shared" si="15"/>
        <v>0</v>
      </c>
    </row>
    <row r="305" spans="1:3" x14ac:dyDescent="0.2">
      <c r="A305" s="31" t="e">
        <f t="shared" si="17"/>
        <v>#N/A</v>
      </c>
      <c r="B305" s="30">
        <f t="shared" si="16"/>
        <v>1</v>
      </c>
      <c r="C305" s="31">
        <f t="shared" si="15"/>
        <v>0</v>
      </c>
    </row>
    <row r="306" spans="1:3" x14ac:dyDescent="0.2">
      <c r="A306" s="31" t="e">
        <f t="shared" si="17"/>
        <v>#N/A</v>
      </c>
      <c r="B306" s="30">
        <f t="shared" si="16"/>
        <v>1</v>
      </c>
      <c r="C306" s="31">
        <f t="shared" si="15"/>
        <v>0</v>
      </c>
    </row>
    <row r="307" spans="1:3" x14ac:dyDescent="0.2">
      <c r="A307" s="31" t="e">
        <f t="shared" si="17"/>
        <v>#N/A</v>
      </c>
      <c r="B307" s="30">
        <f t="shared" si="16"/>
        <v>1</v>
      </c>
      <c r="C307" s="31">
        <f t="shared" si="15"/>
        <v>0</v>
      </c>
    </row>
    <row r="308" spans="1:3" x14ac:dyDescent="0.2">
      <c r="A308" s="31" t="e">
        <f t="shared" si="17"/>
        <v>#N/A</v>
      </c>
      <c r="B308" s="30">
        <f t="shared" si="16"/>
        <v>1</v>
      </c>
      <c r="C308" s="31">
        <f t="shared" si="15"/>
        <v>0</v>
      </c>
    </row>
    <row r="309" spans="1:3" x14ac:dyDescent="0.2">
      <c r="A309" s="31" t="e">
        <f t="shared" si="17"/>
        <v>#N/A</v>
      </c>
      <c r="B309" s="30">
        <f t="shared" si="16"/>
        <v>1</v>
      </c>
      <c r="C309" s="31">
        <f t="shared" si="15"/>
        <v>0</v>
      </c>
    </row>
    <row r="310" spans="1:3" x14ac:dyDescent="0.2">
      <c r="A310" s="31" t="e">
        <f t="shared" si="17"/>
        <v>#N/A</v>
      </c>
      <c r="B310" s="30">
        <f t="shared" si="16"/>
        <v>1</v>
      </c>
      <c r="C310" s="31">
        <f t="shared" si="15"/>
        <v>0</v>
      </c>
    </row>
    <row r="311" spans="1:3" x14ac:dyDescent="0.2">
      <c r="A311" s="31" t="e">
        <f t="shared" si="17"/>
        <v>#N/A</v>
      </c>
      <c r="B311" s="30">
        <f t="shared" si="16"/>
        <v>1</v>
      </c>
      <c r="C311" s="31">
        <f t="shared" si="15"/>
        <v>0</v>
      </c>
    </row>
    <row r="312" spans="1:3" x14ac:dyDescent="0.2">
      <c r="A312" s="31" t="e">
        <f t="shared" si="17"/>
        <v>#N/A</v>
      </c>
      <c r="B312" s="30">
        <f t="shared" si="16"/>
        <v>1</v>
      </c>
      <c r="C312" s="31">
        <f t="shared" si="15"/>
        <v>0</v>
      </c>
    </row>
    <row r="313" spans="1:3" x14ac:dyDescent="0.2">
      <c r="A313" s="31" t="e">
        <f t="shared" si="17"/>
        <v>#N/A</v>
      </c>
      <c r="B313" s="30">
        <f t="shared" si="16"/>
        <v>1</v>
      </c>
      <c r="C313" s="31">
        <f t="shared" si="15"/>
        <v>0</v>
      </c>
    </row>
    <row r="314" spans="1:3" x14ac:dyDescent="0.2">
      <c r="A314" s="31" t="e">
        <f t="shared" si="17"/>
        <v>#N/A</v>
      </c>
      <c r="B314" s="30">
        <f t="shared" si="16"/>
        <v>1</v>
      </c>
      <c r="C314" s="31">
        <f t="shared" si="15"/>
        <v>0</v>
      </c>
    </row>
    <row r="315" spans="1:3" x14ac:dyDescent="0.2">
      <c r="A315" s="31" t="e">
        <f t="shared" si="17"/>
        <v>#N/A</v>
      </c>
      <c r="B315" s="30">
        <f t="shared" si="16"/>
        <v>1</v>
      </c>
      <c r="C315" s="31">
        <f t="shared" si="15"/>
        <v>0</v>
      </c>
    </row>
    <row r="316" spans="1:3" x14ac:dyDescent="0.2">
      <c r="A316" s="31" t="e">
        <f t="shared" si="17"/>
        <v>#N/A</v>
      </c>
      <c r="B316" s="30">
        <f t="shared" si="16"/>
        <v>1</v>
      </c>
      <c r="C316" s="31">
        <f t="shared" si="15"/>
        <v>0</v>
      </c>
    </row>
    <row r="317" spans="1:3" x14ac:dyDescent="0.2">
      <c r="A317" s="31" t="e">
        <f t="shared" si="17"/>
        <v>#N/A</v>
      </c>
      <c r="B317" s="30">
        <f t="shared" si="16"/>
        <v>1</v>
      </c>
      <c r="C317" s="31">
        <f t="shared" si="15"/>
        <v>0</v>
      </c>
    </row>
    <row r="318" spans="1:3" x14ac:dyDescent="0.2">
      <c r="A318" s="31" t="e">
        <f t="shared" si="17"/>
        <v>#N/A</v>
      </c>
      <c r="B318" s="30">
        <f t="shared" si="16"/>
        <v>1</v>
      </c>
      <c r="C318" s="31">
        <f t="shared" si="15"/>
        <v>0</v>
      </c>
    </row>
    <row r="319" spans="1:3" x14ac:dyDescent="0.2">
      <c r="A319" s="31" t="e">
        <f t="shared" si="17"/>
        <v>#N/A</v>
      </c>
      <c r="B319" s="30">
        <f t="shared" si="16"/>
        <v>1</v>
      </c>
      <c r="C319" s="31">
        <f t="shared" si="15"/>
        <v>0</v>
      </c>
    </row>
    <row r="320" spans="1:3" x14ac:dyDescent="0.2">
      <c r="A320" s="31" t="e">
        <f t="shared" si="17"/>
        <v>#N/A</v>
      </c>
      <c r="B320" s="30">
        <f t="shared" si="16"/>
        <v>1</v>
      </c>
      <c r="C320" s="31">
        <f t="shared" si="15"/>
        <v>0</v>
      </c>
    </row>
    <row r="321" spans="1:3" x14ac:dyDescent="0.2">
      <c r="A321" s="31" t="e">
        <f t="shared" si="17"/>
        <v>#N/A</v>
      </c>
      <c r="B321" s="30">
        <f t="shared" si="16"/>
        <v>1</v>
      </c>
      <c r="C321" s="31">
        <f t="shared" si="15"/>
        <v>0</v>
      </c>
    </row>
    <row r="322" spans="1:3" x14ac:dyDescent="0.2">
      <c r="A322" s="31" t="e">
        <f t="shared" si="17"/>
        <v>#N/A</v>
      </c>
      <c r="B322" s="30">
        <f t="shared" si="16"/>
        <v>1</v>
      </c>
      <c r="C322" s="31">
        <f t="shared" si="15"/>
        <v>0</v>
      </c>
    </row>
    <row r="323" spans="1:3" x14ac:dyDescent="0.2">
      <c r="A323" s="31" t="e">
        <f t="shared" si="17"/>
        <v>#N/A</v>
      </c>
      <c r="B323" s="30">
        <f t="shared" si="16"/>
        <v>1</v>
      </c>
      <c r="C323" s="31">
        <f t="shared" si="15"/>
        <v>0</v>
      </c>
    </row>
    <row r="324" spans="1:3" x14ac:dyDescent="0.2">
      <c r="A324" s="31" t="e">
        <f t="shared" si="17"/>
        <v>#N/A</v>
      </c>
      <c r="B324" s="30">
        <f t="shared" si="16"/>
        <v>1</v>
      </c>
      <c r="C324" s="31">
        <f t="shared" si="15"/>
        <v>0</v>
      </c>
    </row>
    <row r="325" spans="1:3" x14ac:dyDescent="0.2">
      <c r="A325" s="31" t="e">
        <f t="shared" si="17"/>
        <v>#N/A</v>
      </c>
      <c r="B325" s="30">
        <f t="shared" si="16"/>
        <v>1</v>
      </c>
      <c r="C325" s="31">
        <f t="shared" si="15"/>
        <v>0</v>
      </c>
    </row>
    <row r="326" spans="1:3" x14ac:dyDescent="0.2">
      <c r="A326" s="31" t="e">
        <f t="shared" si="17"/>
        <v>#N/A</v>
      </c>
      <c r="B326" s="30">
        <f t="shared" si="16"/>
        <v>1</v>
      </c>
      <c r="C326" s="31">
        <f t="shared" si="15"/>
        <v>0</v>
      </c>
    </row>
    <row r="327" spans="1:3" x14ac:dyDescent="0.2">
      <c r="A327" s="31" t="e">
        <f t="shared" si="17"/>
        <v>#N/A</v>
      </c>
      <c r="B327" s="30">
        <f t="shared" si="16"/>
        <v>1</v>
      </c>
      <c r="C327" s="31">
        <f t="shared" si="15"/>
        <v>0</v>
      </c>
    </row>
    <row r="328" spans="1:3" x14ac:dyDescent="0.2">
      <c r="A328" s="31" t="e">
        <f t="shared" si="17"/>
        <v>#N/A</v>
      </c>
      <c r="B328" s="30">
        <f t="shared" si="16"/>
        <v>1</v>
      </c>
      <c r="C328" s="31">
        <f t="shared" si="15"/>
        <v>0</v>
      </c>
    </row>
    <row r="329" spans="1:3" x14ac:dyDescent="0.2">
      <c r="A329" s="31" t="e">
        <f t="shared" si="17"/>
        <v>#N/A</v>
      </c>
      <c r="B329" s="30">
        <f t="shared" si="16"/>
        <v>1</v>
      </c>
      <c r="C329" s="31">
        <f t="shared" si="15"/>
        <v>0</v>
      </c>
    </row>
    <row r="330" spans="1:3" x14ac:dyDescent="0.2">
      <c r="A330" s="31" t="e">
        <f t="shared" si="17"/>
        <v>#N/A</v>
      </c>
      <c r="B330" s="30">
        <f t="shared" si="16"/>
        <v>1</v>
      </c>
      <c r="C330" s="31">
        <f t="shared" si="15"/>
        <v>0</v>
      </c>
    </row>
    <row r="331" spans="1:3" x14ac:dyDescent="0.2">
      <c r="A331" s="31" t="e">
        <f t="shared" si="17"/>
        <v>#N/A</v>
      </c>
      <c r="B331" s="30">
        <f t="shared" si="16"/>
        <v>1</v>
      </c>
      <c r="C331" s="31">
        <f t="shared" si="15"/>
        <v>0</v>
      </c>
    </row>
    <row r="332" spans="1:3" x14ac:dyDescent="0.2">
      <c r="A332" s="31" t="e">
        <f t="shared" si="17"/>
        <v>#N/A</v>
      </c>
      <c r="B332" s="30">
        <f t="shared" si="16"/>
        <v>1</v>
      </c>
      <c r="C332" s="31">
        <f t="shared" ref="C332:C395" si="18">IF(F332="Coal",B332*W332*12500,B332*W332)</f>
        <v>0</v>
      </c>
    </row>
    <row r="333" spans="1:3" x14ac:dyDescent="0.2">
      <c r="A333" s="31" t="e">
        <f t="shared" si="17"/>
        <v>#N/A</v>
      </c>
      <c r="B333" s="30">
        <f t="shared" ref="B333:B396" si="19">IF(ISNUMBER(FIND("Pow",F333))=TRUE,((VALUE(MID(R333,FIND("-",R333)+1,2)))-(VALUE(MID(R333,FIND("-",R333)-1,1)))+1)*(Q333-P333+1),IF(F333="Coal",(YEAR(Q333)-YEAR(P333))*12+MONTH(Q333)-MONTH(P333)+1,(Q333-P333+1)))</f>
        <v>1</v>
      </c>
      <c r="C333" s="31">
        <f t="shared" si="18"/>
        <v>0</v>
      </c>
    </row>
    <row r="334" spans="1:3" x14ac:dyDescent="0.2">
      <c r="A334" s="31" t="e">
        <f t="shared" si="17"/>
        <v>#N/A</v>
      </c>
      <c r="B334" s="30">
        <f t="shared" si="19"/>
        <v>1</v>
      </c>
      <c r="C334" s="31">
        <f t="shared" si="18"/>
        <v>0</v>
      </c>
    </row>
    <row r="335" spans="1:3" x14ac:dyDescent="0.2">
      <c r="A335" s="31" t="e">
        <f t="shared" si="17"/>
        <v>#N/A</v>
      </c>
      <c r="B335" s="30">
        <f t="shared" si="19"/>
        <v>1</v>
      </c>
      <c r="C335" s="31">
        <f t="shared" si="18"/>
        <v>0</v>
      </c>
    </row>
    <row r="336" spans="1:3" x14ac:dyDescent="0.2">
      <c r="A336" s="31" t="e">
        <f t="shared" si="17"/>
        <v>#N/A</v>
      </c>
      <c r="B336" s="30">
        <f t="shared" si="19"/>
        <v>1</v>
      </c>
      <c r="C336" s="31">
        <f t="shared" si="18"/>
        <v>0</v>
      </c>
    </row>
    <row r="337" spans="1:3" x14ac:dyDescent="0.2">
      <c r="A337" s="31" t="e">
        <f t="shared" si="17"/>
        <v>#N/A</v>
      </c>
      <c r="B337" s="30">
        <f t="shared" si="19"/>
        <v>1</v>
      </c>
      <c r="C337" s="31">
        <f t="shared" si="18"/>
        <v>0</v>
      </c>
    </row>
    <row r="338" spans="1:3" x14ac:dyDescent="0.2">
      <c r="A338" s="31" t="e">
        <f t="shared" si="17"/>
        <v>#N/A</v>
      </c>
      <c r="B338" s="30">
        <f t="shared" si="19"/>
        <v>1</v>
      </c>
      <c r="C338" s="31">
        <f t="shared" si="18"/>
        <v>0</v>
      </c>
    </row>
    <row r="339" spans="1:3" x14ac:dyDescent="0.2">
      <c r="A339" s="31" t="e">
        <f t="shared" si="17"/>
        <v>#N/A</v>
      </c>
      <c r="B339" s="30">
        <f t="shared" si="19"/>
        <v>1</v>
      </c>
      <c r="C339" s="31">
        <f t="shared" si="18"/>
        <v>0</v>
      </c>
    </row>
    <row r="340" spans="1:3" x14ac:dyDescent="0.2">
      <c r="A340" s="31" t="e">
        <f t="shared" ref="A340:A403" si="20">VLOOKUP(G340,DDENA_USERS,2,FALSE)</f>
        <v>#N/A</v>
      </c>
      <c r="B340" s="30">
        <f t="shared" si="19"/>
        <v>1</v>
      </c>
      <c r="C340" s="31">
        <f t="shared" si="18"/>
        <v>0</v>
      </c>
    </row>
    <row r="341" spans="1:3" x14ac:dyDescent="0.2">
      <c r="A341" s="31" t="e">
        <f t="shared" si="20"/>
        <v>#N/A</v>
      </c>
      <c r="B341" s="30">
        <f t="shared" si="19"/>
        <v>1</v>
      </c>
      <c r="C341" s="31">
        <f t="shared" si="18"/>
        <v>0</v>
      </c>
    </row>
    <row r="342" spans="1:3" x14ac:dyDescent="0.2">
      <c r="A342" s="31" t="e">
        <f t="shared" si="20"/>
        <v>#N/A</v>
      </c>
      <c r="B342" s="30">
        <f t="shared" si="19"/>
        <v>1</v>
      </c>
      <c r="C342" s="31">
        <f t="shared" si="18"/>
        <v>0</v>
      </c>
    </row>
    <row r="343" spans="1:3" x14ac:dyDescent="0.2">
      <c r="A343" s="31" t="e">
        <f t="shared" si="20"/>
        <v>#N/A</v>
      </c>
      <c r="B343" s="30">
        <f t="shared" si="19"/>
        <v>1</v>
      </c>
      <c r="C343" s="31">
        <f t="shared" si="18"/>
        <v>0</v>
      </c>
    </row>
    <row r="344" spans="1:3" x14ac:dyDescent="0.2">
      <c r="A344" s="31" t="e">
        <f t="shared" si="20"/>
        <v>#N/A</v>
      </c>
      <c r="B344" s="30">
        <f t="shared" si="19"/>
        <v>1</v>
      </c>
      <c r="C344" s="31">
        <f t="shared" si="18"/>
        <v>0</v>
      </c>
    </row>
    <row r="345" spans="1:3" x14ac:dyDescent="0.2">
      <c r="A345" s="31" t="e">
        <f t="shared" si="20"/>
        <v>#N/A</v>
      </c>
      <c r="B345" s="30">
        <f t="shared" si="19"/>
        <v>1</v>
      </c>
      <c r="C345" s="31">
        <f t="shared" si="18"/>
        <v>0</v>
      </c>
    </row>
    <row r="346" spans="1:3" x14ac:dyDescent="0.2">
      <c r="A346" s="31" t="e">
        <f t="shared" si="20"/>
        <v>#N/A</v>
      </c>
      <c r="B346" s="30">
        <f t="shared" si="19"/>
        <v>1</v>
      </c>
      <c r="C346" s="31">
        <f t="shared" si="18"/>
        <v>0</v>
      </c>
    </row>
    <row r="347" spans="1:3" x14ac:dyDescent="0.2">
      <c r="A347" s="31" t="e">
        <f t="shared" si="20"/>
        <v>#N/A</v>
      </c>
      <c r="B347" s="30">
        <f t="shared" si="19"/>
        <v>1</v>
      </c>
      <c r="C347" s="31">
        <f t="shared" si="18"/>
        <v>0</v>
      </c>
    </row>
    <row r="348" spans="1:3" x14ac:dyDescent="0.2">
      <c r="A348" s="31" t="e">
        <f t="shared" si="20"/>
        <v>#N/A</v>
      </c>
      <c r="B348" s="30">
        <f t="shared" si="19"/>
        <v>1</v>
      </c>
      <c r="C348" s="31">
        <f t="shared" si="18"/>
        <v>0</v>
      </c>
    </row>
    <row r="349" spans="1:3" x14ac:dyDescent="0.2">
      <c r="A349" s="31" t="e">
        <f t="shared" si="20"/>
        <v>#N/A</v>
      </c>
      <c r="B349" s="30">
        <f t="shared" si="19"/>
        <v>1</v>
      </c>
      <c r="C349" s="31">
        <f t="shared" si="18"/>
        <v>0</v>
      </c>
    </row>
    <row r="350" spans="1:3" x14ac:dyDescent="0.2">
      <c r="A350" s="31" t="e">
        <f t="shared" si="20"/>
        <v>#N/A</v>
      </c>
      <c r="B350" s="30">
        <f t="shared" si="19"/>
        <v>1</v>
      </c>
      <c r="C350" s="31">
        <f t="shared" si="18"/>
        <v>0</v>
      </c>
    </row>
    <row r="351" spans="1:3" x14ac:dyDescent="0.2">
      <c r="A351" s="31" t="e">
        <f t="shared" si="20"/>
        <v>#N/A</v>
      </c>
      <c r="B351" s="30">
        <f t="shared" si="19"/>
        <v>1</v>
      </c>
      <c r="C351" s="31">
        <f t="shared" si="18"/>
        <v>0</v>
      </c>
    </row>
    <row r="352" spans="1:3" x14ac:dyDescent="0.2">
      <c r="A352" s="31" t="e">
        <f t="shared" si="20"/>
        <v>#N/A</v>
      </c>
      <c r="B352" s="30">
        <f t="shared" si="19"/>
        <v>1</v>
      </c>
      <c r="C352" s="31">
        <f t="shared" si="18"/>
        <v>0</v>
      </c>
    </row>
    <row r="353" spans="1:3" x14ac:dyDescent="0.2">
      <c r="A353" s="31" t="e">
        <f t="shared" si="20"/>
        <v>#N/A</v>
      </c>
      <c r="B353" s="30">
        <f t="shared" si="19"/>
        <v>1</v>
      </c>
      <c r="C353" s="31">
        <f t="shared" si="18"/>
        <v>0</v>
      </c>
    </row>
    <row r="354" spans="1:3" x14ac:dyDescent="0.2">
      <c r="A354" s="31" t="e">
        <f t="shared" si="20"/>
        <v>#N/A</v>
      </c>
      <c r="B354" s="30">
        <f t="shared" si="19"/>
        <v>1</v>
      </c>
      <c r="C354" s="31">
        <f t="shared" si="18"/>
        <v>0</v>
      </c>
    </row>
    <row r="355" spans="1:3" x14ac:dyDescent="0.2">
      <c r="A355" s="31" t="e">
        <f t="shared" si="20"/>
        <v>#N/A</v>
      </c>
      <c r="B355" s="30">
        <f t="shared" si="19"/>
        <v>1</v>
      </c>
      <c r="C355" s="31">
        <f t="shared" si="18"/>
        <v>0</v>
      </c>
    </row>
    <row r="356" spans="1:3" x14ac:dyDescent="0.2">
      <c r="A356" s="31" t="e">
        <f t="shared" si="20"/>
        <v>#N/A</v>
      </c>
      <c r="B356" s="30">
        <f t="shared" si="19"/>
        <v>1</v>
      </c>
      <c r="C356" s="31">
        <f t="shared" si="18"/>
        <v>0</v>
      </c>
    </row>
    <row r="357" spans="1:3" x14ac:dyDescent="0.2">
      <c r="A357" s="31" t="e">
        <f t="shared" si="20"/>
        <v>#N/A</v>
      </c>
      <c r="B357" s="30">
        <f t="shared" si="19"/>
        <v>1</v>
      </c>
      <c r="C357" s="31">
        <f t="shared" si="18"/>
        <v>0</v>
      </c>
    </row>
    <row r="358" spans="1:3" x14ac:dyDescent="0.2">
      <c r="A358" s="31" t="e">
        <f t="shared" si="20"/>
        <v>#N/A</v>
      </c>
      <c r="B358" s="30">
        <f t="shared" si="19"/>
        <v>1</v>
      </c>
      <c r="C358" s="31">
        <f t="shared" si="18"/>
        <v>0</v>
      </c>
    </row>
    <row r="359" spans="1:3" x14ac:dyDescent="0.2">
      <c r="A359" s="31" t="e">
        <f t="shared" si="20"/>
        <v>#N/A</v>
      </c>
      <c r="B359" s="30">
        <f t="shared" si="19"/>
        <v>1</v>
      </c>
      <c r="C359" s="31">
        <f t="shared" si="18"/>
        <v>0</v>
      </c>
    </row>
    <row r="360" spans="1:3" x14ac:dyDescent="0.2">
      <c r="A360" s="31" t="e">
        <f t="shared" si="20"/>
        <v>#N/A</v>
      </c>
      <c r="B360" s="30">
        <f t="shared" si="19"/>
        <v>1</v>
      </c>
      <c r="C360" s="31">
        <f t="shared" si="18"/>
        <v>0</v>
      </c>
    </row>
    <row r="361" spans="1:3" x14ac:dyDescent="0.2">
      <c r="A361" s="31" t="e">
        <f t="shared" si="20"/>
        <v>#N/A</v>
      </c>
      <c r="B361" s="30">
        <f t="shared" si="19"/>
        <v>1</v>
      </c>
      <c r="C361" s="31">
        <f t="shared" si="18"/>
        <v>0</v>
      </c>
    </row>
    <row r="362" spans="1:3" x14ac:dyDescent="0.2">
      <c r="A362" s="31" t="e">
        <f t="shared" si="20"/>
        <v>#N/A</v>
      </c>
      <c r="B362" s="30">
        <f t="shared" si="19"/>
        <v>1</v>
      </c>
      <c r="C362" s="31">
        <f t="shared" si="18"/>
        <v>0</v>
      </c>
    </row>
    <row r="363" spans="1:3" x14ac:dyDescent="0.2">
      <c r="A363" s="31" t="e">
        <f t="shared" si="20"/>
        <v>#N/A</v>
      </c>
      <c r="B363" s="30">
        <f t="shared" si="19"/>
        <v>1</v>
      </c>
      <c r="C363" s="31">
        <f t="shared" si="18"/>
        <v>0</v>
      </c>
    </row>
    <row r="364" spans="1:3" x14ac:dyDescent="0.2">
      <c r="A364" s="31" t="e">
        <f t="shared" si="20"/>
        <v>#N/A</v>
      </c>
      <c r="B364" s="30">
        <f t="shared" si="19"/>
        <v>1</v>
      </c>
      <c r="C364" s="31">
        <f t="shared" si="18"/>
        <v>0</v>
      </c>
    </row>
    <row r="365" spans="1:3" x14ac:dyDescent="0.2">
      <c r="A365" s="31" t="e">
        <f t="shared" si="20"/>
        <v>#N/A</v>
      </c>
      <c r="B365" s="30">
        <f t="shared" si="19"/>
        <v>1</v>
      </c>
      <c r="C365" s="31">
        <f t="shared" si="18"/>
        <v>0</v>
      </c>
    </row>
    <row r="366" spans="1:3" x14ac:dyDescent="0.2">
      <c r="A366" s="31" t="e">
        <f t="shared" si="20"/>
        <v>#N/A</v>
      </c>
      <c r="B366" s="30">
        <f t="shared" si="19"/>
        <v>1</v>
      </c>
      <c r="C366" s="31">
        <f t="shared" si="18"/>
        <v>0</v>
      </c>
    </row>
    <row r="367" spans="1:3" x14ac:dyDescent="0.2">
      <c r="A367" s="31" t="e">
        <f t="shared" si="20"/>
        <v>#N/A</v>
      </c>
      <c r="B367" s="30">
        <f t="shared" si="19"/>
        <v>1</v>
      </c>
      <c r="C367" s="31">
        <f t="shared" si="18"/>
        <v>0</v>
      </c>
    </row>
    <row r="368" spans="1:3" x14ac:dyDescent="0.2">
      <c r="A368" s="31" t="e">
        <f t="shared" si="20"/>
        <v>#N/A</v>
      </c>
      <c r="B368" s="30">
        <f t="shared" si="19"/>
        <v>1</v>
      </c>
      <c r="C368" s="31">
        <f t="shared" si="18"/>
        <v>0</v>
      </c>
    </row>
    <row r="369" spans="1:3" x14ac:dyDescent="0.2">
      <c r="A369" s="31" t="e">
        <f t="shared" si="20"/>
        <v>#N/A</v>
      </c>
      <c r="B369" s="30">
        <f t="shared" si="19"/>
        <v>1</v>
      </c>
      <c r="C369" s="31">
        <f t="shared" si="18"/>
        <v>0</v>
      </c>
    </row>
    <row r="370" spans="1:3" x14ac:dyDescent="0.2">
      <c r="A370" s="31" t="e">
        <f t="shared" si="20"/>
        <v>#N/A</v>
      </c>
      <c r="B370" s="30">
        <f t="shared" si="19"/>
        <v>1</v>
      </c>
      <c r="C370" s="31">
        <f t="shared" si="18"/>
        <v>0</v>
      </c>
    </row>
    <row r="371" spans="1:3" x14ac:dyDescent="0.2">
      <c r="A371" s="31" t="e">
        <f t="shared" si="20"/>
        <v>#N/A</v>
      </c>
      <c r="B371" s="30">
        <f t="shared" si="19"/>
        <v>1</v>
      </c>
      <c r="C371" s="31">
        <f t="shared" si="18"/>
        <v>0</v>
      </c>
    </row>
    <row r="372" spans="1:3" x14ac:dyDescent="0.2">
      <c r="A372" s="31" t="e">
        <f t="shared" si="20"/>
        <v>#N/A</v>
      </c>
      <c r="B372" s="30">
        <f t="shared" si="19"/>
        <v>1</v>
      </c>
      <c r="C372" s="31">
        <f t="shared" si="18"/>
        <v>0</v>
      </c>
    </row>
    <row r="373" spans="1:3" x14ac:dyDescent="0.2">
      <c r="A373" s="31" t="e">
        <f t="shared" si="20"/>
        <v>#N/A</v>
      </c>
      <c r="B373" s="30">
        <f t="shared" si="19"/>
        <v>1</v>
      </c>
      <c r="C373" s="31">
        <f t="shared" si="18"/>
        <v>0</v>
      </c>
    </row>
    <row r="374" spans="1:3" x14ac:dyDescent="0.2">
      <c r="A374" s="31" t="e">
        <f t="shared" si="20"/>
        <v>#N/A</v>
      </c>
      <c r="B374" s="30">
        <f t="shared" si="19"/>
        <v>1</v>
      </c>
      <c r="C374" s="31">
        <f t="shared" si="18"/>
        <v>0</v>
      </c>
    </row>
    <row r="375" spans="1:3" x14ac:dyDescent="0.2">
      <c r="A375" s="31" t="e">
        <f t="shared" si="20"/>
        <v>#N/A</v>
      </c>
      <c r="B375" s="30">
        <f t="shared" si="19"/>
        <v>1</v>
      </c>
      <c r="C375" s="31">
        <f t="shared" si="18"/>
        <v>0</v>
      </c>
    </row>
    <row r="376" spans="1:3" x14ac:dyDescent="0.2">
      <c r="A376" s="31" t="e">
        <f t="shared" si="20"/>
        <v>#N/A</v>
      </c>
      <c r="B376" s="30">
        <f t="shared" si="19"/>
        <v>1</v>
      </c>
      <c r="C376" s="31">
        <f t="shared" si="18"/>
        <v>0</v>
      </c>
    </row>
    <row r="377" spans="1:3" x14ac:dyDescent="0.2">
      <c r="A377" s="31" t="e">
        <f t="shared" si="20"/>
        <v>#N/A</v>
      </c>
      <c r="B377" s="30">
        <f t="shared" si="19"/>
        <v>1</v>
      </c>
      <c r="C377" s="31">
        <f t="shared" si="18"/>
        <v>0</v>
      </c>
    </row>
    <row r="378" spans="1:3" x14ac:dyDescent="0.2">
      <c r="A378" s="31" t="e">
        <f t="shared" si="20"/>
        <v>#N/A</v>
      </c>
      <c r="B378" s="30">
        <f t="shared" si="19"/>
        <v>1</v>
      </c>
      <c r="C378" s="31">
        <f t="shared" si="18"/>
        <v>0</v>
      </c>
    </row>
    <row r="379" spans="1:3" x14ac:dyDescent="0.2">
      <c r="A379" s="31" t="e">
        <f t="shared" si="20"/>
        <v>#N/A</v>
      </c>
      <c r="B379" s="30">
        <f t="shared" si="19"/>
        <v>1</v>
      </c>
      <c r="C379" s="31">
        <f t="shared" si="18"/>
        <v>0</v>
      </c>
    </row>
    <row r="380" spans="1:3" x14ac:dyDescent="0.2">
      <c r="A380" s="31" t="e">
        <f t="shared" si="20"/>
        <v>#N/A</v>
      </c>
      <c r="B380" s="30">
        <f t="shared" si="19"/>
        <v>1</v>
      </c>
      <c r="C380" s="31">
        <f t="shared" si="18"/>
        <v>0</v>
      </c>
    </row>
    <row r="381" spans="1:3" x14ac:dyDescent="0.2">
      <c r="A381" s="31" t="e">
        <f t="shared" si="20"/>
        <v>#N/A</v>
      </c>
      <c r="B381" s="30">
        <f t="shared" si="19"/>
        <v>1</v>
      </c>
      <c r="C381" s="31">
        <f t="shared" si="18"/>
        <v>0</v>
      </c>
    </row>
    <row r="382" spans="1:3" x14ac:dyDescent="0.2">
      <c r="A382" s="31" t="e">
        <f t="shared" si="20"/>
        <v>#N/A</v>
      </c>
      <c r="B382" s="30">
        <f t="shared" si="19"/>
        <v>1</v>
      </c>
      <c r="C382" s="31">
        <f t="shared" si="18"/>
        <v>0</v>
      </c>
    </row>
    <row r="383" spans="1:3" x14ac:dyDescent="0.2">
      <c r="A383" s="31" t="e">
        <f t="shared" si="20"/>
        <v>#N/A</v>
      </c>
      <c r="B383" s="30">
        <f t="shared" si="19"/>
        <v>1</v>
      </c>
      <c r="C383" s="31">
        <f t="shared" si="18"/>
        <v>0</v>
      </c>
    </row>
    <row r="384" spans="1:3" x14ac:dyDescent="0.2">
      <c r="A384" s="31" t="e">
        <f t="shared" si="20"/>
        <v>#N/A</v>
      </c>
      <c r="B384" s="30">
        <f t="shared" si="19"/>
        <v>1</v>
      </c>
      <c r="C384" s="31">
        <f t="shared" si="18"/>
        <v>0</v>
      </c>
    </row>
    <row r="385" spans="1:3" x14ac:dyDescent="0.2">
      <c r="A385" s="31" t="e">
        <f t="shared" si="20"/>
        <v>#N/A</v>
      </c>
      <c r="B385" s="30">
        <f t="shared" si="19"/>
        <v>1</v>
      </c>
      <c r="C385" s="31">
        <f t="shared" si="18"/>
        <v>0</v>
      </c>
    </row>
    <row r="386" spans="1:3" x14ac:dyDescent="0.2">
      <c r="A386" s="31" t="e">
        <f t="shared" si="20"/>
        <v>#N/A</v>
      </c>
      <c r="B386" s="30">
        <f t="shared" si="19"/>
        <v>1</v>
      </c>
      <c r="C386" s="31">
        <f t="shared" si="18"/>
        <v>0</v>
      </c>
    </row>
    <row r="387" spans="1:3" x14ac:dyDescent="0.2">
      <c r="A387" s="31" t="e">
        <f t="shared" si="20"/>
        <v>#N/A</v>
      </c>
      <c r="B387" s="30">
        <f t="shared" si="19"/>
        <v>1</v>
      </c>
      <c r="C387" s="31">
        <f t="shared" si="18"/>
        <v>0</v>
      </c>
    </row>
    <row r="388" spans="1:3" x14ac:dyDescent="0.2">
      <c r="A388" s="31" t="e">
        <f t="shared" si="20"/>
        <v>#N/A</v>
      </c>
      <c r="B388" s="30">
        <f t="shared" si="19"/>
        <v>1</v>
      </c>
      <c r="C388" s="31">
        <f t="shared" si="18"/>
        <v>0</v>
      </c>
    </row>
    <row r="389" spans="1:3" x14ac:dyDescent="0.2">
      <c r="A389" s="31" t="e">
        <f t="shared" si="20"/>
        <v>#N/A</v>
      </c>
      <c r="B389" s="30">
        <f t="shared" si="19"/>
        <v>1</v>
      </c>
      <c r="C389" s="31">
        <f t="shared" si="18"/>
        <v>0</v>
      </c>
    </row>
    <row r="390" spans="1:3" x14ac:dyDescent="0.2">
      <c r="A390" s="31" t="e">
        <f t="shared" si="20"/>
        <v>#N/A</v>
      </c>
      <c r="B390" s="30">
        <f t="shared" si="19"/>
        <v>1</v>
      </c>
      <c r="C390" s="31">
        <f t="shared" si="18"/>
        <v>0</v>
      </c>
    </row>
    <row r="391" spans="1:3" x14ac:dyDescent="0.2">
      <c r="A391" s="31" t="e">
        <f t="shared" si="20"/>
        <v>#N/A</v>
      </c>
      <c r="B391" s="30">
        <f t="shared" si="19"/>
        <v>1</v>
      </c>
      <c r="C391" s="31">
        <f t="shared" si="18"/>
        <v>0</v>
      </c>
    </row>
    <row r="392" spans="1:3" x14ac:dyDescent="0.2">
      <c r="A392" s="31" t="e">
        <f t="shared" si="20"/>
        <v>#N/A</v>
      </c>
      <c r="B392" s="30">
        <f t="shared" si="19"/>
        <v>1</v>
      </c>
      <c r="C392" s="31">
        <f t="shared" si="18"/>
        <v>0</v>
      </c>
    </row>
    <row r="393" spans="1:3" x14ac:dyDescent="0.2">
      <c r="A393" s="31" t="e">
        <f t="shared" si="20"/>
        <v>#N/A</v>
      </c>
      <c r="B393" s="30">
        <f t="shared" si="19"/>
        <v>1</v>
      </c>
      <c r="C393" s="31">
        <f t="shared" si="18"/>
        <v>0</v>
      </c>
    </row>
    <row r="394" spans="1:3" x14ac:dyDescent="0.2">
      <c r="A394" s="31" t="e">
        <f t="shared" si="20"/>
        <v>#N/A</v>
      </c>
      <c r="B394" s="30">
        <f t="shared" si="19"/>
        <v>1</v>
      </c>
      <c r="C394" s="31">
        <f t="shared" si="18"/>
        <v>0</v>
      </c>
    </row>
    <row r="395" spans="1:3" x14ac:dyDescent="0.2">
      <c r="A395" s="31" t="e">
        <f t="shared" si="20"/>
        <v>#N/A</v>
      </c>
      <c r="B395" s="30">
        <f t="shared" si="19"/>
        <v>1</v>
      </c>
      <c r="C395" s="31">
        <f t="shared" si="18"/>
        <v>0</v>
      </c>
    </row>
    <row r="396" spans="1:3" x14ac:dyDescent="0.2">
      <c r="A396" s="31" t="e">
        <f t="shared" si="20"/>
        <v>#N/A</v>
      </c>
      <c r="B396" s="30">
        <f t="shared" si="19"/>
        <v>1</v>
      </c>
      <c r="C396" s="31">
        <f t="shared" ref="C396:C459" si="21">IF(F396="Coal",B396*W396*12500,B396*W396)</f>
        <v>0</v>
      </c>
    </row>
    <row r="397" spans="1:3" x14ac:dyDescent="0.2">
      <c r="A397" s="31" t="e">
        <f t="shared" si="20"/>
        <v>#N/A</v>
      </c>
      <c r="B397" s="30">
        <f t="shared" ref="B397:B460" si="22">IF(ISNUMBER(FIND("Pow",F397))=TRUE,((VALUE(MID(R397,FIND("-",R397)+1,2)))-(VALUE(MID(R397,FIND("-",R397)-1,1)))+1)*(Q397-P397+1),IF(F397="Coal",(YEAR(Q397)-YEAR(P397))*12+MONTH(Q397)-MONTH(P397)+1,(Q397-P397+1)))</f>
        <v>1</v>
      </c>
      <c r="C397" s="31">
        <f t="shared" si="21"/>
        <v>0</v>
      </c>
    </row>
    <row r="398" spans="1:3" x14ac:dyDescent="0.2">
      <c r="A398" s="31" t="e">
        <f t="shared" si="20"/>
        <v>#N/A</v>
      </c>
      <c r="B398" s="30">
        <f t="shared" si="22"/>
        <v>1</v>
      </c>
      <c r="C398" s="31">
        <f t="shared" si="21"/>
        <v>0</v>
      </c>
    </row>
    <row r="399" spans="1:3" x14ac:dyDescent="0.2">
      <c r="A399" s="31" t="e">
        <f t="shared" si="20"/>
        <v>#N/A</v>
      </c>
      <c r="B399" s="30">
        <f t="shared" si="22"/>
        <v>1</v>
      </c>
      <c r="C399" s="31">
        <f t="shared" si="21"/>
        <v>0</v>
      </c>
    </row>
    <row r="400" spans="1:3" x14ac:dyDescent="0.2">
      <c r="A400" s="31" t="e">
        <f t="shared" si="20"/>
        <v>#N/A</v>
      </c>
      <c r="B400" s="30">
        <f t="shared" si="22"/>
        <v>1</v>
      </c>
      <c r="C400" s="31">
        <f t="shared" si="21"/>
        <v>0</v>
      </c>
    </row>
    <row r="401" spans="1:3" x14ac:dyDescent="0.2">
      <c r="A401" s="31" t="e">
        <f t="shared" si="20"/>
        <v>#N/A</v>
      </c>
      <c r="B401" s="30">
        <f t="shared" si="22"/>
        <v>1</v>
      </c>
      <c r="C401" s="31">
        <f t="shared" si="21"/>
        <v>0</v>
      </c>
    </row>
    <row r="402" spans="1:3" x14ac:dyDescent="0.2">
      <c r="A402" s="31" t="e">
        <f t="shared" si="20"/>
        <v>#N/A</v>
      </c>
      <c r="B402" s="30">
        <f t="shared" si="22"/>
        <v>1</v>
      </c>
      <c r="C402" s="31">
        <f t="shared" si="21"/>
        <v>0</v>
      </c>
    </row>
    <row r="403" spans="1:3" x14ac:dyDescent="0.2">
      <c r="A403" s="31" t="e">
        <f t="shared" si="20"/>
        <v>#N/A</v>
      </c>
      <c r="B403" s="30">
        <f t="shared" si="22"/>
        <v>1</v>
      </c>
      <c r="C403" s="31">
        <f t="shared" si="21"/>
        <v>0</v>
      </c>
    </row>
    <row r="404" spans="1:3" x14ac:dyDescent="0.2">
      <c r="A404" s="31" t="e">
        <f t="shared" ref="A404:A467" si="23">VLOOKUP(G404,DDENA_USERS,2,FALSE)</f>
        <v>#N/A</v>
      </c>
      <c r="B404" s="30">
        <f t="shared" si="22"/>
        <v>1</v>
      </c>
      <c r="C404" s="31">
        <f t="shared" si="21"/>
        <v>0</v>
      </c>
    </row>
    <row r="405" spans="1:3" x14ac:dyDescent="0.2">
      <c r="A405" s="31" t="e">
        <f t="shared" si="23"/>
        <v>#N/A</v>
      </c>
      <c r="B405" s="30">
        <f t="shared" si="22"/>
        <v>1</v>
      </c>
      <c r="C405" s="31">
        <f t="shared" si="21"/>
        <v>0</v>
      </c>
    </row>
    <row r="406" spans="1:3" x14ac:dyDescent="0.2">
      <c r="A406" s="31" t="e">
        <f t="shared" si="23"/>
        <v>#N/A</v>
      </c>
      <c r="B406" s="30">
        <f t="shared" si="22"/>
        <v>1</v>
      </c>
      <c r="C406" s="31">
        <f t="shared" si="21"/>
        <v>0</v>
      </c>
    </row>
    <row r="407" spans="1:3" x14ac:dyDescent="0.2">
      <c r="A407" s="31" t="e">
        <f t="shared" si="23"/>
        <v>#N/A</v>
      </c>
      <c r="B407" s="30">
        <f t="shared" si="22"/>
        <v>1</v>
      </c>
      <c r="C407" s="31">
        <f t="shared" si="21"/>
        <v>0</v>
      </c>
    </row>
    <row r="408" spans="1:3" x14ac:dyDescent="0.2">
      <c r="A408" s="31" t="e">
        <f t="shared" si="23"/>
        <v>#N/A</v>
      </c>
      <c r="B408" s="30">
        <f t="shared" si="22"/>
        <v>1</v>
      </c>
      <c r="C408" s="31">
        <f t="shared" si="21"/>
        <v>0</v>
      </c>
    </row>
    <row r="409" spans="1:3" x14ac:dyDescent="0.2">
      <c r="A409" s="31" t="e">
        <f t="shared" si="23"/>
        <v>#N/A</v>
      </c>
      <c r="B409" s="30">
        <f t="shared" si="22"/>
        <v>1</v>
      </c>
      <c r="C409" s="31">
        <f t="shared" si="21"/>
        <v>0</v>
      </c>
    </row>
    <row r="410" spans="1:3" x14ac:dyDescent="0.2">
      <c r="A410" s="31" t="e">
        <f t="shared" si="23"/>
        <v>#N/A</v>
      </c>
      <c r="B410" s="30">
        <f t="shared" si="22"/>
        <v>1</v>
      </c>
      <c r="C410" s="31">
        <f t="shared" si="21"/>
        <v>0</v>
      </c>
    </row>
    <row r="411" spans="1:3" x14ac:dyDescent="0.2">
      <c r="A411" s="31" t="e">
        <f t="shared" si="23"/>
        <v>#N/A</v>
      </c>
      <c r="B411" s="30">
        <f t="shared" si="22"/>
        <v>1</v>
      </c>
      <c r="C411" s="31">
        <f t="shared" si="21"/>
        <v>0</v>
      </c>
    </row>
    <row r="412" spans="1:3" x14ac:dyDescent="0.2">
      <c r="A412" s="31" t="e">
        <f t="shared" si="23"/>
        <v>#N/A</v>
      </c>
      <c r="B412" s="30">
        <f t="shared" si="22"/>
        <v>1</v>
      </c>
      <c r="C412" s="31">
        <f t="shared" si="21"/>
        <v>0</v>
      </c>
    </row>
    <row r="413" spans="1:3" x14ac:dyDescent="0.2">
      <c r="A413" s="31" t="e">
        <f t="shared" si="23"/>
        <v>#N/A</v>
      </c>
      <c r="B413" s="30">
        <f t="shared" si="22"/>
        <v>1</v>
      </c>
      <c r="C413" s="31">
        <f t="shared" si="21"/>
        <v>0</v>
      </c>
    </row>
    <row r="414" spans="1:3" x14ac:dyDescent="0.2">
      <c r="A414" s="31" t="e">
        <f t="shared" si="23"/>
        <v>#N/A</v>
      </c>
      <c r="B414" s="30">
        <f t="shared" si="22"/>
        <v>1</v>
      </c>
      <c r="C414" s="31">
        <f t="shared" si="21"/>
        <v>0</v>
      </c>
    </row>
    <row r="415" spans="1:3" x14ac:dyDescent="0.2">
      <c r="A415" s="31" t="e">
        <f t="shared" si="23"/>
        <v>#N/A</v>
      </c>
      <c r="B415" s="30">
        <f t="shared" si="22"/>
        <v>1</v>
      </c>
      <c r="C415" s="31">
        <f t="shared" si="21"/>
        <v>0</v>
      </c>
    </row>
    <row r="416" spans="1:3" x14ac:dyDescent="0.2">
      <c r="A416" s="31" t="e">
        <f t="shared" si="23"/>
        <v>#N/A</v>
      </c>
      <c r="B416" s="30">
        <f t="shared" si="22"/>
        <v>1</v>
      </c>
      <c r="C416" s="31">
        <f t="shared" si="21"/>
        <v>0</v>
      </c>
    </row>
    <row r="417" spans="1:3" x14ac:dyDescent="0.2">
      <c r="A417" s="31" t="e">
        <f t="shared" si="23"/>
        <v>#N/A</v>
      </c>
      <c r="B417" s="30">
        <f t="shared" si="22"/>
        <v>1</v>
      </c>
      <c r="C417" s="31">
        <f t="shared" si="21"/>
        <v>0</v>
      </c>
    </row>
    <row r="418" spans="1:3" x14ac:dyDescent="0.2">
      <c r="A418" s="31" t="e">
        <f t="shared" si="23"/>
        <v>#N/A</v>
      </c>
      <c r="B418" s="30">
        <f t="shared" si="22"/>
        <v>1</v>
      </c>
      <c r="C418" s="31">
        <f t="shared" si="21"/>
        <v>0</v>
      </c>
    </row>
    <row r="419" spans="1:3" x14ac:dyDescent="0.2">
      <c r="A419" s="31" t="e">
        <f t="shared" si="23"/>
        <v>#N/A</v>
      </c>
      <c r="B419" s="30">
        <f t="shared" si="22"/>
        <v>1</v>
      </c>
      <c r="C419" s="31">
        <f t="shared" si="21"/>
        <v>0</v>
      </c>
    </row>
    <row r="420" spans="1:3" x14ac:dyDescent="0.2">
      <c r="A420" s="31" t="e">
        <f t="shared" si="23"/>
        <v>#N/A</v>
      </c>
      <c r="B420" s="30">
        <f t="shared" si="22"/>
        <v>1</v>
      </c>
      <c r="C420" s="31">
        <f t="shared" si="21"/>
        <v>0</v>
      </c>
    </row>
    <row r="421" spans="1:3" x14ac:dyDescent="0.2">
      <c r="A421" s="31" t="e">
        <f t="shared" si="23"/>
        <v>#N/A</v>
      </c>
      <c r="B421" s="30">
        <f t="shared" si="22"/>
        <v>1</v>
      </c>
      <c r="C421" s="31">
        <f t="shared" si="21"/>
        <v>0</v>
      </c>
    </row>
    <row r="422" spans="1:3" x14ac:dyDescent="0.2">
      <c r="A422" s="31" t="e">
        <f t="shared" si="23"/>
        <v>#N/A</v>
      </c>
      <c r="B422" s="30">
        <f t="shared" si="22"/>
        <v>1</v>
      </c>
      <c r="C422" s="31">
        <f t="shared" si="21"/>
        <v>0</v>
      </c>
    </row>
    <row r="423" spans="1:3" x14ac:dyDescent="0.2">
      <c r="A423" s="31" t="e">
        <f t="shared" si="23"/>
        <v>#N/A</v>
      </c>
      <c r="B423" s="30">
        <f t="shared" si="22"/>
        <v>1</v>
      </c>
      <c r="C423" s="31">
        <f t="shared" si="21"/>
        <v>0</v>
      </c>
    </row>
    <row r="424" spans="1:3" x14ac:dyDescent="0.2">
      <c r="A424" s="31" t="e">
        <f t="shared" si="23"/>
        <v>#N/A</v>
      </c>
      <c r="B424" s="30">
        <f t="shared" si="22"/>
        <v>1</v>
      </c>
      <c r="C424" s="31">
        <f t="shared" si="21"/>
        <v>0</v>
      </c>
    </row>
    <row r="425" spans="1:3" x14ac:dyDescent="0.2">
      <c r="A425" s="31" t="e">
        <f t="shared" si="23"/>
        <v>#N/A</v>
      </c>
      <c r="B425" s="30">
        <f t="shared" si="22"/>
        <v>1</v>
      </c>
      <c r="C425" s="31">
        <f t="shared" si="21"/>
        <v>0</v>
      </c>
    </row>
    <row r="426" spans="1:3" x14ac:dyDescent="0.2">
      <c r="A426" s="31" t="e">
        <f t="shared" si="23"/>
        <v>#N/A</v>
      </c>
      <c r="B426" s="30">
        <f t="shared" si="22"/>
        <v>1</v>
      </c>
      <c r="C426" s="31">
        <f t="shared" si="21"/>
        <v>0</v>
      </c>
    </row>
    <row r="427" spans="1:3" x14ac:dyDescent="0.2">
      <c r="A427" s="31" t="e">
        <f t="shared" si="23"/>
        <v>#N/A</v>
      </c>
      <c r="B427" s="30">
        <f t="shared" si="22"/>
        <v>1</v>
      </c>
      <c r="C427" s="31">
        <f t="shared" si="21"/>
        <v>0</v>
      </c>
    </row>
    <row r="428" spans="1:3" x14ac:dyDescent="0.2">
      <c r="A428" s="31" t="e">
        <f t="shared" si="23"/>
        <v>#N/A</v>
      </c>
      <c r="B428" s="30">
        <f t="shared" si="22"/>
        <v>1</v>
      </c>
      <c r="C428" s="31">
        <f t="shared" si="21"/>
        <v>0</v>
      </c>
    </row>
    <row r="429" spans="1:3" x14ac:dyDescent="0.2">
      <c r="A429" s="31" t="e">
        <f t="shared" si="23"/>
        <v>#N/A</v>
      </c>
      <c r="B429" s="30">
        <f t="shared" si="22"/>
        <v>1</v>
      </c>
      <c r="C429" s="31">
        <f t="shared" si="21"/>
        <v>0</v>
      </c>
    </row>
    <row r="430" spans="1:3" x14ac:dyDescent="0.2">
      <c r="A430" s="31" t="e">
        <f t="shared" si="23"/>
        <v>#N/A</v>
      </c>
      <c r="B430" s="30">
        <f t="shared" si="22"/>
        <v>1</v>
      </c>
      <c r="C430" s="31">
        <f t="shared" si="21"/>
        <v>0</v>
      </c>
    </row>
    <row r="431" spans="1:3" x14ac:dyDescent="0.2">
      <c r="A431" s="31" t="e">
        <f t="shared" si="23"/>
        <v>#N/A</v>
      </c>
      <c r="B431" s="30">
        <f t="shared" si="22"/>
        <v>1</v>
      </c>
      <c r="C431" s="31">
        <f t="shared" si="21"/>
        <v>0</v>
      </c>
    </row>
    <row r="432" spans="1:3" x14ac:dyDescent="0.2">
      <c r="A432" s="31" t="e">
        <f t="shared" si="23"/>
        <v>#N/A</v>
      </c>
      <c r="B432" s="30">
        <f t="shared" si="22"/>
        <v>1</v>
      </c>
      <c r="C432" s="31">
        <f t="shared" si="21"/>
        <v>0</v>
      </c>
    </row>
    <row r="433" spans="1:3" x14ac:dyDescent="0.2">
      <c r="A433" s="31" t="e">
        <f t="shared" si="23"/>
        <v>#N/A</v>
      </c>
      <c r="B433" s="30">
        <f t="shared" si="22"/>
        <v>1</v>
      </c>
      <c r="C433" s="31">
        <f t="shared" si="21"/>
        <v>0</v>
      </c>
    </row>
    <row r="434" spans="1:3" x14ac:dyDescent="0.2">
      <c r="A434" s="31" t="e">
        <f t="shared" si="23"/>
        <v>#N/A</v>
      </c>
      <c r="B434" s="30">
        <f t="shared" si="22"/>
        <v>1</v>
      </c>
      <c r="C434" s="31">
        <f t="shared" si="21"/>
        <v>0</v>
      </c>
    </row>
    <row r="435" spans="1:3" x14ac:dyDescent="0.2">
      <c r="A435" s="31" t="e">
        <f t="shared" si="23"/>
        <v>#N/A</v>
      </c>
      <c r="B435" s="30">
        <f t="shared" si="22"/>
        <v>1</v>
      </c>
      <c r="C435" s="31">
        <f t="shared" si="21"/>
        <v>0</v>
      </c>
    </row>
    <row r="436" spans="1:3" x14ac:dyDescent="0.2">
      <c r="A436" s="31" t="e">
        <f t="shared" si="23"/>
        <v>#N/A</v>
      </c>
      <c r="B436" s="30">
        <f t="shared" si="22"/>
        <v>1</v>
      </c>
      <c r="C436" s="31">
        <f t="shared" si="21"/>
        <v>0</v>
      </c>
    </row>
    <row r="437" spans="1:3" x14ac:dyDescent="0.2">
      <c r="A437" s="31" t="e">
        <f t="shared" si="23"/>
        <v>#N/A</v>
      </c>
      <c r="B437" s="30">
        <f t="shared" si="22"/>
        <v>1</v>
      </c>
      <c r="C437" s="31">
        <f t="shared" si="21"/>
        <v>0</v>
      </c>
    </row>
    <row r="438" spans="1:3" x14ac:dyDescent="0.2">
      <c r="A438" s="31" t="e">
        <f t="shared" si="23"/>
        <v>#N/A</v>
      </c>
      <c r="B438" s="30">
        <f t="shared" si="22"/>
        <v>1</v>
      </c>
      <c r="C438" s="31">
        <f t="shared" si="21"/>
        <v>0</v>
      </c>
    </row>
    <row r="439" spans="1:3" x14ac:dyDescent="0.2">
      <c r="A439" s="31" t="e">
        <f t="shared" si="23"/>
        <v>#N/A</v>
      </c>
      <c r="B439" s="30">
        <f t="shared" si="22"/>
        <v>1</v>
      </c>
      <c r="C439" s="31">
        <f t="shared" si="21"/>
        <v>0</v>
      </c>
    </row>
    <row r="440" spans="1:3" x14ac:dyDescent="0.2">
      <c r="A440" s="31" t="e">
        <f t="shared" si="23"/>
        <v>#N/A</v>
      </c>
      <c r="B440" s="30">
        <f t="shared" si="22"/>
        <v>1</v>
      </c>
      <c r="C440" s="31">
        <f t="shared" si="21"/>
        <v>0</v>
      </c>
    </row>
    <row r="441" spans="1:3" x14ac:dyDescent="0.2">
      <c r="A441" s="31" t="e">
        <f t="shared" si="23"/>
        <v>#N/A</v>
      </c>
      <c r="B441" s="30">
        <f t="shared" si="22"/>
        <v>1</v>
      </c>
      <c r="C441" s="31">
        <f t="shared" si="21"/>
        <v>0</v>
      </c>
    </row>
    <row r="442" spans="1:3" x14ac:dyDescent="0.2">
      <c r="A442" s="31" t="e">
        <f t="shared" si="23"/>
        <v>#N/A</v>
      </c>
      <c r="B442" s="30">
        <f t="shared" si="22"/>
        <v>1</v>
      </c>
      <c r="C442" s="31">
        <f t="shared" si="21"/>
        <v>0</v>
      </c>
    </row>
    <row r="443" spans="1:3" x14ac:dyDescent="0.2">
      <c r="A443" s="31" t="e">
        <f t="shared" si="23"/>
        <v>#N/A</v>
      </c>
      <c r="B443" s="30">
        <f t="shared" si="22"/>
        <v>1</v>
      </c>
      <c r="C443" s="31">
        <f t="shared" si="21"/>
        <v>0</v>
      </c>
    </row>
    <row r="444" spans="1:3" x14ac:dyDescent="0.2">
      <c r="A444" s="31" t="e">
        <f t="shared" si="23"/>
        <v>#N/A</v>
      </c>
      <c r="B444" s="30">
        <f t="shared" si="22"/>
        <v>1</v>
      </c>
      <c r="C444" s="31">
        <f t="shared" si="21"/>
        <v>0</v>
      </c>
    </row>
    <row r="445" spans="1:3" x14ac:dyDescent="0.2">
      <c r="A445" s="31" t="e">
        <f t="shared" si="23"/>
        <v>#N/A</v>
      </c>
      <c r="B445" s="30">
        <f t="shared" si="22"/>
        <v>1</v>
      </c>
      <c r="C445" s="31">
        <f t="shared" si="21"/>
        <v>0</v>
      </c>
    </row>
    <row r="446" spans="1:3" x14ac:dyDescent="0.2">
      <c r="A446" s="31" t="e">
        <f t="shared" si="23"/>
        <v>#N/A</v>
      </c>
      <c r="B446" s="30">
        <f t="shared" si="22"/>
        <v>1</v>
      </c>
      <c r="C446" s="31">
        <f t="shared" si="21"/>
        <v>0</v>
      </c>
    </row>
    <row r="447" spans="1:3" x14ac:dyDescent="0.2">
      <c r="A447" s="31" t="e">
        <f t="shared" si="23"/>
        <v>#N/A</v>
      </c>
      <c r="B447" s="30">
        <f t="shared" si="22"/>
        <v>1</v>
      </c>
      <c r="C447" s="31">
        <f t="shared" si="21"/>
        <v>0</v>
      </c>
    </row>
    <row r="448" spans="1:3" x14ac:dyDescent="0.2">
      <c r="A448" s="31" t="e">
        <f t="shared" si="23"/>
        <v>#N/A</v>
      </c>
      <c r="B448" s="30">
        <f t="shared" si="22"/>
        <v>1</v>
      </c>
      <c r="C448" s="31">
        <f t="shared" si="21"/>
        <v>0</v>
      </c>
    </row>
    <row r="449" spans="1:3" x14ac:dyDescent="0.2">
      <c r="A449" s="31" t="e">
        <f t="shared" si="23"/>
        <v>#N/A</v>
      </c>
      <c r="B449" s="30">
        <f t="shared" si="22"/>
        <v>1</v>
      </c>
      <c r="C449" s="31">
        <f t="shared" si="21"/>
        <v>0</v>
      </c>
    </row>
    <row r="450" spans="1:3" x14ac:dyDescent="0.2">
      <c r="A450" s="31" t="e">
        <f t="shared" si="23"/>
        <v>#N/A</v>
      </c>
      <c r="B450" s="30">
        <f t="shared" si="22"/>
        <v>1</v>
      </c>
      <c r="C450" s="31">
        <f t="shared" si="21"/>
        <v>0</v>
      </c>
    </row>
    <row r="451" spans="1:3" x14ac:dyDescent="0.2">
      <c r="A451" s="31" t="e">
        <f t="shared" si="23"/>
        <v>#N/A</v>
      </c>
      <c r="B451" s="30">
        <f t="shared" si="22"/>
        <v>1</v>
      </c>
      <c r="C451" s="31">
        <f t="shared" si="21"/>
        <v>0</v>
      </c>
    </row>
    <row r="452" spans="1:3" x14ac:dyDescent="0.2">
      <c r="A452" s="31" t="e">
        <f t="shared" si="23"/>
        <v>#N/A</v>
      </c>
      <c r="B452" s="30">
        <f t="shared" si="22"/>
        <v>1</v>
      </c>
      <c r="C452" s="31">
        <f t="shared" si="21"/>
        <v>0</v>
      </c>
    </row>
    <row r="453" spans="1:3" x14ac:dyDescent="0.2">
      <c r="A453" s="31" t="e">
        <f t="shared" si="23"/>
        <v>#N/A</v>
      </c>
      <c r="B453" s="30">
        <f t="shared" si="22"/>
        <v>1</v>
      </c>
      <c r="C453" s="31">
        <f t="shared" si="21"/>
        <v>0</v>
      </c>
    </row>
    <row r="454" spans="1:3" x14ac:dyDescent="0.2">
      <c r="A454" s="31" t="e">
        <f t="shared" si="23"/>
        <v>#N/A</v>
      </c>
      <c r="B454" s="30">
        <f t="shared" si="22"/>
        <v>1</v>
      </c>
      <c r="C454" s="31">
        <f t="shared" si="21"/>
        <v>0</v>
      </c>
    </row>
    <row r="455" spans="1:3" x14ac:dyDescent="0.2">
      <c r="A455" s="31" t="e">
        <f t="shared" si="23"/>
        <v>#N/A</v>
      </c>
      <c r="B455" s="30">
        <f t="shared" si="22"/>
        <v>1</v>
      </c>
      <c r="C455" s="31">
        <f t="shared" si="21"/>
        <v>0</v>
      </c>
    </row>
    <row r="456" spans="1:3" x14ac:dyDescent="0.2">
      <c r="A456" s="31" t="e">
        <f t="shared" si="23"/>
        <v>#N/A</v>
      </c>
      <c r="B456" s="30">
        <f t="shared" si="22"/>
        <v>1</v>
      </c>
      <c r="C456" s="31">
        <f t="shared" si="21"/>
        <v>0</v>
      </c>
    </row>
    <row r="457" spans="1:3" x14ac:dyDescent="0.2">
      <c r="A457" s="31" t="e">
        <f t="shared" si="23"/>
        <v>#N/A</v>
      </c>
      <c r="B457" s="30">
        <f t="shared" si="22"/>
        <v>1</v>
      </c>
      <c r="C457" s="31">
        <f t="shared" si="21"/>
        <v>0</v>
      </c>
    </row>
    <row r="458" spans="1:3" x14ac:dyDescent="0.2">
      <c r="A458" s="31" t="e">
        <f t="shared" si="23"/>
        <v>#N/A</v>
      </c>
      <c r="B458" s="30">
        <f t="shared" si="22"/>
        <v>1</v>
      </c>
      <c r="C458" s="31">
        <f t="shared" si="21"/>
        <v>0</v>
      </c>
    </row>
    <row r="459" spans="1:3" x14ac:dyDescent="0.2">
      <c r="A459" s="31" t="e">
        <f t="shared" si="23"/>
        <v>#N/A</v>
      </c>
      <c r="B459" s="30">
        <f t="shared" si="22"/>
        <v>1</v>
      </c>
      <c r="C459" s="31">
        <f t="shared" si="21"/>
        <v>0</v>
      </c>
    </row>
    <row r="460" spans="1:3" x14ac:dyDescent="0.2">
      <c r="A460" s="31" t="e">
        <f t="shared" si="23"/>
        <v>#N/A</v>
      </c>
      <c r="B460" s="30">
        <f t="shared" si="22"/>
        <v>1</v>
      </c>
      <c r="C460" s="31">
        <f t="shared" ref="C460:C507" si="24">IF(F460="Coal",B460*W460*12500,B460*W460)</f>
        <v>0</v>
      </c>
    </row>
    <row r="461" spans="1:3" x14ac:dyDescent="0.2">
      <c r="A461" s="31" t="e">
        <f t="shared" si="23"/>
        <v>#N/A</v>
      </c>
      <c r="B461" s="30">
        <f t="shared" ref="B461:B507" si="25">IF(ISNUMBER(FIND("Pow",F461))=TRUE,((VALUE(MID(R461,FIND("-",R461)+1,2)))-(VALUE(MID(R461,FIND("-",R461)-1,1)))+1)*(Q461-P461+1),IF(F461="Coal",(YEAR(Q461)-YEAR(P461))*12+MONTH(Q461)-MONTH(P461)+1,(Q461-P461+1)))</f>
        <v>1</v>
      </c>
      <c r="C461" s="31">
        <f t="shared" si="24"/>
        <v>0</v>
      </c>
    </row>
    <row r="462" spans="1:3" x14ac:dyDescent="0.2">
      <c r="A462" s="31" t="e">
        <f t="shared" si="23"/>
        <v>#N/A</v>
      </c>
      <c r="B462" s="30">
        <f t="shared" si="25"/>
        <v>1</v>
      </c>
      <c r="C462" s="31">
        <f t="shared" si="24"/>
        <v>0</v>
      </c>
    </row>
    <row r="463" spans="1:3" x14ac:dyDescent="0.2">
      <c r="A463" s="31" t="e">
        <f t="shared" si="23"/>
        <v>#N/A</v>
      </c>
      <c r="B463" s="30">
        <f t="shared" si="25"/>
        <v>1</v>
      </c>
      <c r="C463" s="31">
        <f t="shared" si="24"/>
        <v>0</v>
      </c>
    </row>
    <row r="464" spans="1:3" x14ac:dyDescent="0.2">
      <c r="A464" s="31" t="e">
        <f t="shared" si="23"/>
        <v>#N/A</v>
      </c>
      <c r="B464" s="30">
        <f t="shared" si="25"/>
        <v>1</v>
      </c>
      <c r="C464" s="31">
        <f t="shared" si="24"/>
        <v>0</v>
      </c>
    </row>
    <row r="465" spans="1:3" x14ac:dyDescent="0.2">
      <c r="A465" s="31" t="e">
        <f t="shared" si="23"/>
        <v>#N/A</v>
      </c>
      <c r="B465" s="30">
        <f t="shared" si="25"/>
        <v>1</v>
      </c>
      <c r="C465" s="31">
        <f t="shared" si="24"/>
        <v>0</v>
      </c>
    </row>
    <row r="466" spans="1:3" x14ac:dyDescent="0.2">
      <c r="A466" s="31" t="e">
        <f t="shared" si="23"/>
        <v>#N/A</v>
      </c>
      <c r="B466" s="30">
        <f t="shared" si="25"/>
        <v>1</v>
      </c>
      <c r="C466" s="31">
        <f t="shared" si="24"/>
        <v>0</v>
      </c>
    </row>
    <row r="467" spans="1:3" x14ac:dyDescent="0.2">
      <c r="A467" s="31" t="e">
        <f t="shared" si="23"/>
        <v>#N/A</v>
      </c>
      <c r="B467" s="30">
        <f t="shared" si="25"/>
        <v>1</v>
      </c>
      <c r="C467" s="31">
        <f t="shared" si="24"/>
        <v>0</v>
      </c>
    </row>
    <row r="468" spans="1:3" x14ac:dyDescent="0.2">
      <c r="A468" s="31" t="e">
        <f t="shared" ref="A468:A507" si="26">VLOOKUP(G468,DDENA_USERS,2,FALSE)</f>
        <v>#N/A</v>
      </c>
      <c r="B468" s="30">
        <f t="shared" si="25"/>
        <v>1</v>
      </c>
      <c r="C468" s="31">
        <f t="shared" si="24"/>
        <v>0</v>
      </c>
    </row>
    <row r="469" spans="1:3" x14ac:dyDescent="0.2">
      <c r="A469" s="31" t="e">
        <f t="shared" si="26"/>
        <v>#N/A</v>
      </c>
      <c r="B469" s="30">
        <f t="shared" si="25"/>
        <v>1</v>
      </c>
      <c r="C469" s="31">
        <f t="shared" si="24"/>
        <v>0</v>
      </c>
    </row>
    <row r="470" spans="1:3" x14ac:dyDescent="0.2">
      <c r="A470" s="31" t="e">
        <f t="shared" si="26"/>
        <v>#N/A</v>
      </c>
      <c r="B470" s="30">
        <f t="shared" si="25"/>
        <v>1</v>
      </c>
      <c r="C470" s="31">
        <f t="shared" si="24"/>
        <v>0</v>
      </c>
    </row>
    <row r="471" spans="1:3" x14ac:dyDescent="0.2">
      <c r="A471" s="31" t="e">
        <f t="shared" si="26"/>
        <v>#N/A</v>
      </c>
      <c r="B471" s="30">
        <f t="shared" si="25"/>
        <v>1</v>
      </c>
      <c r="C471" s="31">
        <f t="shared" si="24"/>
        <v>0</v>
      </c>
    </row>
    <row r="472" spans="1:3" x14ac:dyDescent="0.2">
      <c r="A472" s="31" t="e">
        <f t="shared" si="26"/>
        <v>#N/A</v>
      </c>
      <c r="B472" s="30">
        <f t="shared" si="25"/>
        <v>1</v>
      </c>
      <c r="C472" s="31">
        <f t="shared" si="24"/>
        <v>0</v>
      </c>
    </row>
    <row r="473" spans="1:3" x14ac:dyDescent="0.2">
      <c r="A473" s="31" t="e">
        <f t="shared" si="26"/>
        <v>#N/A</v>
      </c>
      <c r="B473" s="30">
        <f t="shared" si="25"/>
        <v>1</v>
      </c>
      <c r="C473" s="31">
        <f t="shared" si="24"/>
        <v>0</v>
      </c>
    </row>
    <row r="474" spans="1:3" x14ac:dyDescent="0.2">
      <c r="A474" s="31" t="e">
        <f t="shared" si="26"/>
        <v>#N/A</v>
      </c>
      <c r="B474" s="30">
        <f t="shared" si="25"/>
        <v>1</v>
      </c>
      <c r="C474" s="31">
        <f t="shared" si="24"/>
        <v>0</v>
      </c>
    </row>
    <row r="475" spans="1:3" x14ac:dyDescent="0.2">
      <c r="A475" s="31" t="e">
        <f t="shared" si="26"/>
        <v>#N/A</v>
      </c>
      <c r="B475" s="30">
        <f t="shared" si="25"/>
        <v>1</v>
      </c>
      <c r="C475" s="31">
        <f t="shared" si="24"/>
        <v>0</v>
      </c>
    </row>
    <row r="476" spans="1:3" x14ac:dyDescent="0.2">
      <c r="A476" s="31" t="e">
        <f t="shared" si="26"/>
        <v>#N/A</v>
      </c>
      <c r="B476" s="30">
        <f t="shared" si="25"/>
        <v>1</v>
      </c>
      <c r="C476" s="31">
        <f t="shared" si="24"/>
        <v>0</v>
      </c>
    </row>
    <row r="477" spans="1:3" x14ac:dyDescent="0.2">
      <c r="A477" s="31" t="e">
        <f t="shared" si="26"/>
        <v>#N/A</v>
      </c>
      <c r="B477" s="30">
        <f t="shared" si="25"/>
        <v>1</v>
      </c>
      <c r="C477" s="31">
        <f t="shared" si="24"/>
        <v>0</v>
      </c>
    </row>
    <row r="478" spans="1:3" x14ac:dyDescent="0.2">
      <c r="A478" s="31" t="e">
        <f t="shared" si="26"/>
        <v>#N/A</v>
      </c>
      <c r="B478" s="30">
        <f t="shared" si="25"/>
        <v>1</v>
      </c>
      <c r="C478" s="31">
        <f t="shared" si="24"/>
        <v>0</v>
      </c>
    </row>
    <row r="479" spans="1:3" x14ac:dyDescent="0.2">
      <c r="A479" s="31" t="e">
        <f t="shared" si="26"/>
        <v>#N/A</v>
      </c>
      <c r="B479" s="30">
        <f t="shared" si="25"/>
        <v>1</v>
      </c>
      <c r="C479" s="31">
        <f t="shared" si="24"/>
        <v>0</v>
      </c>
    </row>
    <row r="480" spans="1:3" x14ac:dyDescent="0.2">
      <c r="A480" s="31" t="e">
        <f t="shared" si="26"/>
        <v>#N/A</v>
      </c>
      <c r="B480" s="30">
        <f t="shared" si="25"/>
        <v>1</v>
      </c>
      <c r="C480" s="31">
        <f t="shared" si="24"/>
        <v>0</v>
      </c>
    </row>
    <row r="481" spans="1:3" x14ac:dyDescent="0.2">
      <c r="A481" s="31" t="e">
        <f t="shared" si="26"/>
        <v>#N/A</v>
      </c>
      <c r="B481" s="30">
        <f t="shared" si="25"/>
        <v>1</v>
      </c>
      <c r="C481" s="31">
        <f t="shared" si="24"/>
        <v>0</v>
      </c>
    </row>
    <row r="482" spans="1:3" x14ac:dyDescent="0.2">
      <c r="A482" s="31" t="e">
        <f t="shared" si="26"/>
        <v>#N/A</v>
      </c>
      <c r="B482" s="30">
        <f t="shared" si="25"/>
        <v>1</v>
      </c>
      <c r="C482" s="31">
        <f t="shared" si="24"/>
        <v>0</v>
      </c>
    </row>
    <row r="483" spans="1:3" x14ac:dyDescent="0.2">
      <c r="A483" s="31" t="e">
        <f t="shared" si="26"/>
        <v>#N/A</v>
      </c>
      <c r="B483" s="30">
        <f t="shared" si="25"/>
        <v>1</v>
      </c>
      <c r="C483" s="31">
        <f t="shared" si="24"/>
        <v>0</v>
      </c>
    </row>
    <row r="484" spans="1:3" x14ac:dyDescent="0.2">
      <c r="A484" s="31" t="e">
        <f t="shared" si="26"/>
        <v>#N/A</v>
      </c>
      <c r="B484" s="30">
        <f t="shared" si="25"/>
        <v>1</v>
      </c>
      <c r="C484" s="31">
        <f t="shared" si="24"/>
        <v>0</v>
      </c>
    </row>
    <row r="485" spans="1:3" x14ac:dyDescent="0.2">
      <c r="A485" s="31" t="e">
        <f t="shared" si="26"/>
        <v>#N/A</v>
      </c>
      <c r="B485" s="30">
        <f t="shared" si="25"/>
        <v>1</v>
      </c>
      <c r="C485" s="31">
        <f t="shared" si="24"/>
        <v>0</v>
      </c>
    </row>
    <row r="486" spans="1:3" x14ac:dyDescent="0.2">
      <c r="A486" s="31" t="e">
        <f t="shared" si="26"/>
        <v>#N/A</v>
      </c>
      <c r="B486" s="30">
        <f t="shared" si="25"/>
        <v>1</v>
      </c>
      <c r="C486" s="31">
        <f t="shared" si="24"/>
        <v>0</v>
      </c>
    </row>
    <row r="487" spans="1:3" x14ac:dyDescent="0.2">
      <c r="A487" s="31" t="e">
        <f t="shared" si="26"/>
        <v>#N/A</v>
      </c>
      <c r="B487" s="30">
        <f t="shared" si="25"/>
        <v>1</v>
      </c>
      <c r="C487" s="31">
        <f t="shared" si="24"/>
        <v>0</v>
      </c>
    </row>
    <row r="488" spans="1:3" x14ac:dyDescent="0.2">
      <c r="A488" s="31" t="e">
        <f t="shared" si="26"/>
        <v>#N/A</v>
      </c>
      <c r="B488" s="30">
        <f t="shared" si="25"/>
        <v>1</v>
      </c>
      <c r="C488" s="31">
        <f t="shared" si="24"/>
        <v>0</v>
      </c>
    </row>
    <row r="489" spans="1:3" x14ac:dyDescent="0.2">
      <c r="A489" s="31" t="e">
        <f t="shared" si="26"/>
        <v>#N/A</v>
      </c>
      <c r="B489" s="30">
        <f t="shared" si="25"/>
        <v>1</v>
      </c>
      <c r="C489" s="31">
        <f t="shared" si="24"/>
        <v>0</v>
      </c>
    </row>
    <row r="490" spans="1:3" x14ac:dyDescent="0.2">
      <c r="A490" s="31" t="e">
        <f t="shared" si="26"/>
        <v>#N/A</v>
      </c>
      <c r="B490" s="30">
        <f t="shared" si="25"/>
        <v>1</v>
      </c>
      <c r="C490" s="31">
        <f t="shared" si="24"/>
        <v>0</v>
      </c>
    </row>
    <row r="491" spans="1:3" x14ac:dyDescent="0.2">
      <c r="A491" s="31" t="e">
        <f t="shared" si="26"/>
        <v>#N/A</v>
      </c>
      <c r="B491" s="30">
        <f t="shared" si="25"/>
        <v>1</v>
      </c>
      <c r="C491" s="31">
        <f t="shared" si="24"/>
        <v>0</v>
      </c>
    </row>
    <row r="492" spans="1:3" x14ac:dyDescent="0.2">
      <c r="A492" s="31" t="e">
        <f t="shared" si="26"/>
        <v>#N/A</v>
      </c>
      <c r="B492" s="30">
        <f t="shared" si="25"/>
        <v>1</v>
      </c>
      <c r="C492" s="31">
        <f t="shared" si="24"/>
        <v>0</v>
      </c>
    </row>
    <row r="493" spans="1:3" x14ac:dyDescent="0.2">
      <c r="A493" s="31" t="e">
        <f t="shared" si="26"/>
        <v>#N/A</v>
      </c>
      <c r="B493" s="30">
        <f t="shared" si="25"/>
        <v>1</v>
      </c>
      <c r="C493" s="31">
        <f t="shared" si="24"/>
        <v>0</v>
      </c>
    </row>
    <row r="494" spans="1:3" x14ac:dyDescent="0.2">
      <c r="A494" s="31" t="e">
        <f t="shared" si="26"/>
        <v>#N/A</v>
      </c>
      <c r="B494" s="30">
        <f t="shared" si="25"/>
        <v>1</v>
      </c>
      <c r="C494" s="31">
        <f t="shared" si="24"/>
        <v>0</v>
      </c>
    </row>
    <row r="495" spans="1:3" x14ac:dyDescent="0.2">
      <c r="A495" s="31" t="e">
        <f t="shared" si="26"/>
        <v>#N/A</v>
      </c>
      <c r="B495" s="30">
        <f t="shared" si="25"/>
        <v>1</v>
      </c>
      <c r="C495" s="31">
        <f t="shared" si="24"/>
        <v>0</v>
      </c>
    </row>
    <row r="496" spans="1:3" x14ac:dyDescent="0.2">
      <c r="A496" s="31" t="e">
        <f t="shared" si="26"/>
        <v>#N/A</v>
      </c>
      <c r="B496" s="30">
        <f t="shared" si="25"/>
        <v>1</v>
      </c>
      <c r="C496" s="31">
        <f t="shared" si="24"/>
        <v>0</v>
      </c>
    </row>
    <row r="497" spans="1:3" x14ac:dyDescent="0.2">
      <c r="A497" s="31" t="e">
        <f t="shared" si="26"/>
        <v>#N/A</v>
      </c>
      <c r="B497" s="30">
        <f t="shared" si="25"/>
        <v>1</v>
      </c>
      <c r="C497" s="31">
        <f t="shared" si="24"/>
        <v>0</v>
      </c>
    </row>
    <row r="498" spans="1:3" x14ac:dyDescent="0.2">
      <c r="A498" s="31" t="e">
        <f t="shared" si="26"/>
        <v>#N/A</v>
      </c>
      <c r="B498" s="30">
        <f t="shared" si="25"/>
        <v>1</v>
      </c>
      <c r="C498" s="31">
        <f t="shared" si="24"/>
        <v>0</v>
      </c>
    </row>
    <row r="499" spans="1:3" x14ac:dyDescent="0.2">
      <c r="A499" s="31" t="e">
        <f t="shared" si="26"/>
        <v>#N/A</v>
      </c>
      <c r="B499" s="30">
        <f t="shared" si="25"/>
        <v>1</v>
      </c>
      <c r="C499" s="31">
        <f t="shared" si="24"/>
        <v>0</v>
      </c>
    </row>
    <row r="500" spans="1:3" x14ac:dyDescent="0.2">
      <c r="A500" s="31" t="e">
        <f t="shared" si="26"/>
        <v>#N/A</v>
      </c>
      <c r="B500" s="30">
        <f t="shared" si="25"/>
        <v>1</v>
      </c>
      <c r="C500" s="31">
        <f t="shared" si="24"/>
        <v>0</v>
      </c>
    </row>
    <row r="501" spans="1:3" x14ac:dyDescent="0.2">
      <c r="A501" s="31" t="e">
        <f t="shared" si="26"/>
        <v>#N/A</v>
      </c>
      <c r="B501" s="30">
        <f t="shared" si="25"/>
        <v>1</v>
      </c>
      <c r="C501" s="31">
        <f t="shared" si="24"/>
        <v>0</v>
      </c>
    </row>
    <row r="502" spans="1:3" x14ac:dyDescent="0.2">
      <c r="A502" s="31" t="e">
        <f t="shared" si="26"/>
        <v>#N/A</v>
      </c>
      <c r="B502" s="30">
        <f t="shared" si="25"/>
        <v>1</v>
      </c>
      <c r="C502" s="31">
        <f t="shared" si="24"/>
        <v>0</v>
      </c>
    </row>
    <row r="503" spans="1:3" x14ac:dyDescent="0.2">
      <c r="A503" s="31" t="e">
        <f t="shared" si="26"/>
        <v>#N/A</v>
      </c>
      <c r="B503" s="30">
        <f t="shared" si="25"/>
        <v>1</v>
      </c>
      <c r="C503" s="31">
        <f t="shared" si="24"/>
        <v>0</v>
      </c>
    </row>
    <row r="504" spans="1:3" x14ac:dyDescent="0.2">
      <c r="A504" s="31" t="e">
        <f t="shared" si="26"/>
        <v>#N/A</v>
      </c>
      <c r="B504" s="30">
        <f t="shared" si="25"/>
        <v>1</v>
      </c>
      <c r="C504" s="31">
        <f t="shared" si="24"/>
        <v>0</v>
      </c>
    </row>
    <row r="505" spans="1:3" x14ac:dyDescent="0.2">
      <c r="A505" s="31" t="e">
        <f t="shared" si="26"/>
        <v>#N/A</v>
      </c>
      <c r="B505" s="30">
        <f t="shared" si="25"/>
        <v>1</v>
      </c>
      <c r="C505" s="31">
        <f t="shared" si="24"/>
        <v>0</v>
      </c>
    </row>
    <row r="506" spans="1:3" x14ac:dyDescent="0.2">
      <c r="A506" s="31" t="e">
        <f t="shared" si="26"/>
        <v>#N/A</v>
      </c>
      <c r="B506" s="30">
        <f t="shared" si="25"/>
        <v>1</v>
      </c>
      <c r="C506" s="31">
        <f t="shared" si="24"/>
        <v>0</v>
      </c>
    </row>
    <row r="507" spans="1:3" x14ac:dyDescent="0.2">
      <c r="A507" s="31" t="e">
        <f t="shared" si="26"/>
        <v>#N/A</v>
      </c>
      <c r="B507" s="30">
        <f t="shared" si="25"/>
        <v>1</v>
      </c>
      <c r="C507" s="31">
        <f t="shared" si="24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topLeftCell="S1" zoomScale="85" workbookViewId="0"/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232</v>
      </c>
    </row>
    <row r="2" spans="1:28" x14ac:dyDescent="0.2">
      <c r="A2" s="100" t="s">
        <v>52</v>
      </c>
    </row>
    <row r="3" spans="1:28" x14ac:dyDescent="0.2">
      <c r="A3" s="99">
        <f>'E-Mail'!$B$1</f>
        <v>37005</v>
      </c>
    </row>
    <row r="4" spans="1:28" x14ac:dyDescent="0.2">
      <c r="A4" s="100"/>
    </row>
    <row r="5" spans="1:28" ht="13.5" thickBot="1" x14ac:dyDescent="0.25">
      <c r="A5" s="20" t="s">
        <v>56</v>
      </c>
      <c r="B5" s="20" t="s">
        <v>55</v>
      </c>
      <c r="C5" s="20" t="s">
        <v>8</v>
      </c>
    </row>
    <row r="6" spans="1:28" x14ac:dyDescent="0.2">
      <c r="A6" s="17" t="s">
        <v>59</v>
      </c>
      <c r="B6" s="21">
        <f>COUNTIF($I$9:$I$4993,A6)</f>
        <v>2</v>
      </c>
      <c r="C6" s="21">
        <f>SUMIF($I$9:$I$4994,A6,$E$9:$E$4994)</f>
        <v>1250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ht="25.5" x14ac:dyDescent="0.2">
      <c r="A10" s="41" t="str">
        <f t="shared" ref="A10:A33" si="0">VLOOKUP(J10,DDEPM_USERS,2,FALSE)</f>
        <v>Don Baughman</v>
      </c>
      <c r="B10" s="38">
        <f>IF(ISNUMBER(FIND("-",U10))=TRUE,VALUE(MID(U10,FIND("-",U10)-1,1)),16)</f>
        <v>16</v>
      </c>
      <c r="C10" s="38">
        <f>IF(ISNUMBER(FIND("-",U10))=TRUE,VALUE(MID(U10,FIND("-",U10)+1,2)),24)</f>
        <v>24</v>
      </c>
      <c r="D10" s="39">
        <f t="shared" ref="D10:D33" si="1">T10-S10+1</f>
        <v>1</v>
      </c>
      <c r="E10" s="40">
        <f t="shared" ref="E10:E33" si="2">Z10*(C10-B10+1)*D10</f>
        <v>450</v>
      </c>
      <c r="F10" s="41">
        <f t="shared" ref="F10:F33" si="3">E10*AA10</f>
        <v>18900</v>
      </c>
      <c r="G10" s="76" t="s">
        <v>359</v>
      </c>
      <c r="H10" s="76" t="s">
        <v>365</v>
      </c>
      <c r="I10" s="76" t="s">
        <v>59</v>
      </c>
      <c r="J10" s="76" t="s">
        <v>210</v>
      </c>
      <c r="K10" s="76" t="s">
        <v>733</v>
      </c>
      <c r="L10" s="76" t="s">
        <v>366</v>
      </c>
      <c r="M10" s="76" t="s">
        <v>734</v>
      </c>
      <c r="N10" s="76" t="s">
        <v>363</v>
      </c>
      <c r="O10" s="76" t="s">
        <v>735</v>
      </c>
      <c r="P10" s="76" t="s">
        <v>364</v>
      </c>
      <c r="Q10" s="76"/>
      <c r="R10" s="76" t="s">
        <v>736</v>
      </c>
      <c r="S10" s="80">
        <v>37005</v>
      </c>
      <c r="T10" s="80">
        <v>37005</v>
      </c>
      <c r="U10" s="76" t="s">
        <v>737</v>
      </c>
      <c r="V10" s="76"/>
      <c r="W10" s="77">
        <v>37005</v>
      </c>
      <c r="X10" s="76" t="s">
        <v>738</v>
      </c>
      <c r="Y10" s="76" t="s">
        <v>392</v>
      </c>
      <c r="Z10" s="76">
        <v>50</v>
      </c>
      <c r="AA10" s="76">
        <v>42</v>
      </c>
      <c r="AB10" s="76">
        <v>25867</v>
      </c>
    </row>
    <row r="11" spans="1:28" ht="25.5" x14ac:dyDescent="0.2">
      <c r="A11" s="41" t="str">
        <f t="shared" si="0"/>
        <v>Mike Carson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1</v>
      </c>
      <c r="E11" s="40">
        <f t="shared" si="2"/>
        <v>800</v>
      </c>
      <c r="F11" s="41">
        <f t="shared" si="3"/>
        <v>28800</v>
      </c>
      <c r="G11" s="78" t="s">
        <v>359</v>
      </c>
      <c r="H11" s="78" t="s">
        <v>365</v>
      </c>
      <c r="I11" s="78" t="s">
        <v>59</v>
      </c>
      <c r="J11" s="78" t="s">
        <v>75</v>
      </c>
      <c r="K11" s="78" t="s">
        <v>463</v>
      </c>
      <c r="L11" s="78" t="s">
        <v>366</v>
      </c>
      <c r="M11" s="78" t="s">
        <v>362</v>
      </c>
      <c r="N11" s="78" t="s">
        <v>363</v>
      </c>
      <c r="O11" s="78" t="s">
        <v>464</v>
      </c>
      <c r="P11" s="78" t="s">
        <v>364</v>
      </c>
      <c r="Q11" s="78"/>
      <c r="R11" s="78" t="s">
        <v>393</v>
      </c>
      <c r="S11" s="81">
        <v>37006</v>
      </c>
      <c r="T11" s="81">
        <v>37006</v>
      </c>
      <c r="U11" s="78" t="s">
        <v>367</v>
      </c>
      <c r="V11" s="78"/>
      <c r="W11" s="79">
        <v>37005</v>
      </c>
      <c r="X11" s="78" t="s">
        <v>739</v>
      </c>
      <c r="Y11" s="78" t="s">
        <v>392</v>
      </c>
      <c r="Z11" s="78">
        <v>50</v>
      </c>
      <c r="AA11" s="78">
        <v>36</v>
      </c>
      <c r="AB11" s="78">
        <v>25855</v>
      </c>
    </row>
    <row r="12" spans="1:28" x14ac:dyDescent="0.2">
      <c r="A12" s="41" t="e">
        <f t="shared" si="0"/>
        <v>#N/A</v>
      </c>
      <c r="B12" s="38">
        <f>IF(ISNUMBER(FIND("-",U12))=TRUE,VALUE(MID(U12,FIND("-",U12)-1,1)),16)</f>
        <v>16</v>
      </c>
      <c r="C12" s="38">
        <f>IF(ISNUMBER(FIND("-",U12))=TRUE,VALUE(MID(U12,FIND("-",U12)+1,2)),24)</f>
        <v>24</v>
      </c>
      <c r="D12" s="39">
        <f t="shared" si="1"/>
        <v>1</v>
      </c>
      <c r="E12" s="40">
        <f t="shared" si="2"/>
        <v>0</v>
      </c>
      <c r="F12" s="41">
        <f t="shared" si="3"/>
        <v>0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80"/>
      <c r="T12" s="80"/>
      <c r="U12" s="76"/>
      <c r="V12" s="76"/>
      <c r="W12" s="77"/>
      <c r="X12" s="76"/>
      <c r="Y12" s="76"/>
      <c r="Z12" s="76"/>
      <c r="AA12" s="76"/>
      <c r="AB12" s="76"/>
    </row>
    <row r="13" spans="1:28" x14ac:dyDescent="0.2">
      <c r="A13" s="41" t="e">
        <f t="shared" si="0"/>
        <v>#N/A</v>
      </c>
      <c r="B13" s="38">
        <f>IF(ISNUMBER(FIND("-",U13))=TRUE,VALUE(MID(U13,FIND("-",U13)-1,1)),16)</f>
        <v>16</v>
      </c>
      <c r="C13" s="38">
        <f>IF(ISNUMBER(FIND("-",U13))=TRUE,VALUE(MID(U13,FIND("-",U13)+1,2)),24)</f>
        <v>24</v>
      </c>
      <c r="D13" s="39">
        <f t="shared" si="1"/>
        <v>1</v>
      </c>
      <c r="E13" s="40">
        <f t="shared" si="2"/>
        <v>0</v>
      </c>
      <c r="F13" s="41">
        <f t="shared" si="3"/>
        <v>0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81"/>
      <c r="T13" s="81"/>
      <c r="U13" s="78"/>
      <c r="V13" s="78"/>
      <c r="W13" s="79"/>
      <c r="X13" s="78"/>
      <c r="Y13" s="78"/>
      <c r="Z13" s="78"/>
      <c r="AA13" s="78"/>
      <c r="AB13" s="78"/>
    </row>
    <row r="14" spans="1:28" x14ac:dyDescent="0.2">
      <c r="A14" s="41" t="e">
        <f t="shared" si="0"/>
        <v>#N/A</v>
      </c>
      <c r="B14" s="38">
        <f>IF(ISNUMBER(FIND("-",U14))=TRUE,VALUE(MID(U14,FIND("-",U14)-1,1)),16)</f>
        <v>16</v>
      </c>
      <c r="C14" s="38">
        <f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0"/>
      <c r="T14" s="80"/>
      <c r="U14" s="76"/>
      <c r="V14" s="76"/>
      <c r="W14" s="77"/>
      <c r="X14" s="76"/>
      <c r="Y14" s="76"/>
      <c r="Z14" s="76"/>
      <c r="AA14" s="76"/>
      <c r="AB14" s="76"/>
    </row>
    <row r="15" spans="1:28" x14ac:dyDescent="0.2">
      <c r="A15" s="41" t="e">
        <f t="shared" si="0"/>
        <v>#N/A</v>
      </c>
      <c r="B15" s="38">
        <f t="shared" ref="B15:B75" si="4">IF(ISNUMBER(FIND("-",U15))=TRUE,VALUE(MID(U15,FIND("-",U15)-1,1)),16)</f>
        <v>16</v>
      </c>
      <c r="C15" s="38">
        <f t="shared" ref="C15:C75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81"/>
      <c r="T15" s="81"/>
      <c r="U15" s="78"/>
      <c r="V15" s="78"/>
      <c r="W15" s="79"/>
      <c r="X15" s="78"/>
      <c r="Y15" s="78"/>
      <c r="Z15" s="78"/>
      <c r="AA15" s="78"/>
      <c r="AB15" s="78"/>
    </row>
    <row r="16" spans="1:28" x14ac:dyDescent="0.2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80"/>
      <c r="T16" s="80"/>
      <c r="U16" s="76"/>
      <c r="V16" s="76"/>
      <c r="W16" s="77"/>
      <c r="X16" s="76"/>
      <c r="Y16" s="76"/>
      <c r="Z16" s="76"/>
      <c r="AA16" s="76"/>
      <c r="AB16" s="76"/>
    </row>
    <row r="17" spans="1:28" x14ac:dyDescent="0.2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81"/>
      <c r="T17" s="81"/>
      <c r="U17" s="78"/>
      <c r="V17" s="78"/>
      <c r="W17" s="79"/>
      <c r="X17" s="78"/>
      <c r="Y17" s="78"/>
      <c r="Z17" s="78"/>
      <c r="AA17" s="78"/>
      <c r="AB17" s="78"/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80"/>
      <c r="T18" s="80"/>
      <c r="U18" s="76"/>
      <c r="V18" s="76"/>
      <c r="W18" s="77"/>
      <c r="X18" s="76"/>
      <c r="Y18" s="76"/>
      <c r="Z18" s="76"/>
      <c r="AA18" s="76"/>
      <c r="AB18" s="76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81"/>
      <c r="T19" s="81"/>
      <c r="U19" s="78"/>
      <c r="V19" s="78"/>
      <c r="W19" s="79"/>
      <c r="X19" s="78"/>
      <c r="Y19" s="78"/>
      <c r="Z19" s="78"/>
      <c r="AA19" s="78"/>
      <c r="AB19" s="78"/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80"/>
      <c r="T20" s="80"/>
      <c r="U20" s="76"/>
      <c r="V20" s="76"/>
      <c r="W20" s="77"/>
      <c r="X20" s="76"/>
      <c r="Y20" s="76"/>
      <c r="Z20" s="76"/>
      <c r="AA20" s="76"/>
      <c r="AB20" s="76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81"/>
      <c r="T21" s="81"/>
      <c r="U21" s="78"/>
      <c r="V21" s="78"/>
      <c r="W21" s="79"/>
      <c r="X21" s="78"/>
      <c r="Y21" s="78"/>
      <c r="Z21" s="78"/>
      <c r="AA21" s="78"/>
      <c r="AB21" s="78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B11" sqref="B11"/>
    </sheetView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232</v>
      </c>
      <c r="B1" s="51"/>
      <c r="C1" s="51"/>
    </row>
    <row r="2" spans="1:25" x14ac:dyDescent="0.2">
      <c r="A2" s="100" t="s">
        <v>233</v>
      </c>
      <c r="B2" s="51"/>
      <c r="C2" s="51"/>
    </row>
    <row r="3" spans="1:25" x14ac:dyDescent="0.2">
      <c r="A3" s="99">
        <f>'E-Mail'!$B$1</f>
        <v>37005</v>
      </c>
      <c r="B3" s="51"/>
      <c r="C3" s="51"/>
    </row>
    <row r="4" spans="1:25" x14ac:dyDescent="0.2">
      <c r="A4" s="100"/>
      <c r="B4" s="51"/>
      <c r="C4" s="51"/>
    </row>
    <row r="5" spans="1:25" ht="13.5" thickBot="1" x14ac:dyDescent="0.25">
      <c r="A5" s="20" t="s">
        <v>56</v>
      </c>
      <c r="B5" s="20" t="s">
        <v>55</v>
      </c>
      <c r="C5" s="20" t="s">
        <v>8</v>
      </c>
    </row>
    <row r="6" spans="1:25" x14ac:dyDescent="0.2">
      <c r="A6" s="17" t="s">
        <v>76</v>
      </c>
      <c r="B6" s="21">
        <f>COUNTIF($F$9:$F$4997,A6)</f>
        <v>1</v>
      </c>
      <c r="C6" s="21">
        <f>SUMIF($F$9:$F$4998,A6,$C$9:$C$4998)</f>
        <v>25000</v>
      </c>
    </row>
    <row r="7" spans="1:25" x14ac:dyDescent="0.2">
      <c r="A7" s="17"/>
      <c r="B7" s="21"/>
      <c r="C7" s="21"/>
    </row>
    <row r="8" spans="1:25" ht="15.75" thickBot="1" x14ac:dyDescent="0.3">
      <c r="B8" s="51"/>
      <c r="C8" s="51"/>
      <c r="D8" s="121" t="str">
        <f>IF(B6=0,"No Activity","")</f>
        <v/>
      </c>
    </row>
    <row r="9" spans="1:25" ht="26.25" thickBot="1" x14ac:dyDescent="0.25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ht="25.5" x14ac:dyDescent="0.2">
      <c r="A10" s="45" t="str">
        <f t="shared" ref="A10:A69" si="0">VLOOKUP(G10,DDEGL_USERS,2,FALSE)</f>
        <v>Wade Hicks</v>
      </c>
      <c r="B10" s="45">
        <f>(YEAR(Q10)-YEAR(P10))*12+MONTH(Q10)-MONTH(P10)+1</f>
        <v>1</v>
      </c>
      <c r="C10" s="45">
        <f t="shared" ref="C10:C69" si="1">B10*W10</f>
        <v>25000</v>
      </c>
      <c r="D10" s="76" t="s">
        <v>359</v>
      </c>
      <c r="E10" s="76" t="s">
        <v>740</v>
      </c>
      <c r="F10" s="76" t="s">
        <v>76</v>
      </c>
      <c r="G10" s="76" t="s">
        <v>79</v>
      </c>
      <c r="H10" s="76" t="s">
        <v>741</v>
      </c>
      <c r="I10" s="76" t="s">
        <v>742</v>
      </c>
      <c r="J10" s="76" t="s">
        <v>719</v>
      </c>
      <c r="K10" s="76" t="s">
        <v>743</v>
      </c>
      <c r="L10" s="76" t="s">
        <v>744</v>
      </c>
      <c r="M10" s="76" t="s">
        <v>745</v>
      </c>
      <c r="N10" s="76"/>
      <c r="O10" s="76" t="s">
        <v>746</v>
      </c>
      <c r="P10" s="80">
        <v>36982</v>
      </c>
      <c r="Q10" s="80">
        <v>37011</v>
      </c>
      <c r="R10" s="76"/>
      <c r="S10" s="76"/>
      <c r="T10" s="77">
        <v>37005</v>
      </c>
      <c r="U10" s="76" t="s">
        <v>747</v>
      </c>
      <c r="V10" s="76" t="s">
        <v>383</v>
      </c>
      <c r="W10" s="76">
        <v>25000</v>
      </c>
      <c r="X10" s="76">
        <v>0.54374999999999996</v>
      </c>
      <c r="Y10" s="76">
        <v>25963</v>
      </c>
    </row>
    <row r="11" spans="1:25" x14ac:dyDescent="0.2">
      <c r="A11" s="45" t="str">
        <f t="shared" si="0"/>
        <v>No Activity</v>
      </c>
      <c r="B11" s="45">
        <f t="shared" ref="B11:B15" si="2">(YEAR(Q11)-YEAR(P11))*12+MONTH(Q11)-MONTH(P11)+1</f>
        <v>1</v>
      </c>
      <c r="C11" s="45">
        <f t="shared" si="1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str">
        <f t="shared" si="0"/>
        <v>No Activity</v>
      </c>
      <c r="B12" s="45">
        <f t="shared" si="2"/>
        <v>1</v>
      </c>
      <c r="C12" s="45">
        <f t="shared" si="1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2"/>
        <v>1</v>
      </c>
      <c r="C13" s="45">
        <f t="shared" si="1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2"/>
        <v>1</v>
      </c>
      <c r="C14" s="45">
        <f t="shared" si="1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2"/>
        <v>1</v>
      </c>
      <c r="C15" s="45">
        <f t="shared" si="1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1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1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1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1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1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1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1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1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1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1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1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1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1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1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1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1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1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1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1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1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1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1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1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1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1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1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1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1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1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1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1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1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1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1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1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1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1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1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1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1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1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1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1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1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1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1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1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1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1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1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1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1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1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1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8" customWidth="1"/>
    <col min="4" max="4" width="17.7109375" customWidth="1"/>
    <col min="5" max="5" width="38" customWidth="1"/>
    <col min="6" max="6" width="1.7109375" style="48" customWidth="1"/>
    <col min="7" max="7" width="17.7109375" bestFit="1" customWidth="1"/>
    <col min="8" max="8" width="23.140625" customWidth="1"/>
  </cols>
  <sheetData>
    <row r="1" spans="1:8" ht="18" x14ac:dyDescent="0.25">
      <c r="A1" s="50" t="s">
        <v>229</v>
      </c>
    </row>
    <row r="2" spans="1:8" ht="15.75" x14ac:dyDescent="0.25">
      <c r="A2" s="49" t="s">
        <v>230</v>
      </c>
    </row>
    <row r="4" spans="1:8" ht="15.75" x14ac:dyDescent="0.25">
      <c r="A4" s="18" t="s">
        <v>83</v>
      </c>
      <c r="D4" s="18" t="s">
        <v>84</v>
      </c>
      <c r="G4" s="18" t="s">
        <v>85</v>
      </c>
    </row>
    <row r="5" spans="1:8" x14ac:dyDescent="0.2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">
      <c r="A25" s="33" t="s">
        <v>121</v>
      </c>
      <c r="B25" s="32" t="s">
        <v>122</v>
      </c>
    </row>
    <row r="26" spans="1:5" x14ac:dyDescent="0.2">
      <c r="A26" s="27" t="s">
        <v>123</v>
      </c>
      <c r="B26" s="26" t="s">
        <v>124</v>
      </c>
    </row>
    <row r="27" spans="1:5" x14ac:dyDescent="0.2">
      <c r="A27" s="33" t="s">
        <v>125</v>
      </c>
      <c r="B27" s="32" t="s">
        <v>126</v>
      </c>
    </row>
    <row r="28" spans="1:5" x14ac:dyDescent="0.2">
      <c r="A28" s="27" t="s">
        <v>127</v>
      </c>
      <c r="B28" s="26" t="s">
        <v>128</v>
      </c>
    </row>
    <row r="29" spans="1:5" x14ac:dyDescent="0.2">
      <c r="A29" s="33" t="s">
        <v>65</v>
      </c>
      <c r="B29" s="32" t="s">
        <v>129</v>
      </c>
    </row>
    <row r="30" spans="1:5" x14ac:dyDescent="0.2">
      <c r="A30" s="27" t="s">
        <v>130</v>
      </c>
      <c r="B30" s="26" t="s">
        <v>131</v>
      </c>
    </row>
    <row r="31" spans="1:5" x14ac:dyDescent="0.2">
      <c r="A31" s="33" t="s">
        <v>66</v>
      </c>
      <c r="B31" s="32" t="s">
        <v>132</v>
      </c>
    </row>
    <row r="32" spans="1:5" x14ac:dyDescent="0.2">
      <c r="A32" s="27" t="s">
        <v>133</v>
      </c>
      <c r="B32" s="26" t="s">
        <v>134</v>
      </c>
    </row>
    <row r="33" spans="1:2" x14ac:dyDescent="0.2">
      <c r="A33" s="33" t="s">
        <v>135</v>
      </c>
      <c r="B33" s="32" t="s">
        <v>136</v>
      </c>
    </row>
    <row r="34" spans="1:2" x14ac:dyDescent="0.2">
      <c r="A34" s="27" t="s">
        <v>137</v>
      </c>
      <c r="B34" s="26" t="s">
        <v>138</v>
      </c>
    </row>
    <row r="35" spans="1:2" x14ac:dyDescent="0.2">
      <c r="A35" s="33" t="s">
        <v>139</v>
      </c>
      <c r="B35" s="32" t="s">
        <v>140</v>
      </c>
    </row>
    <row r="36" spans="1:2" x14ac:dyDescent="0.2">
      <c r="A36" s="27" t="s">
        <v>67</v>
      </c>
      <c r="B36" s="26" t="s">
        <v>141</v>
      </c>
    </row>
    <row r="37" spans="1:2" x14ac:dyDescent="0.2">
      <c r="A37" s="33" t="s">
        <v>68</v>
      </c>
      <c r="B37" s="32" t="s">
        <v>142</v>
      </c>
    </row>
    <row r="38" spans="1:2" x14ac:dyDescent="0.2">
      <c r="A38" s="27" t="s">
        <v>69</v>
      </c>
      <c r="B38" s="26" t="s">
        <v>143</v>
      </c>
    </row>
    <row r="39" spans="1:2" x14ac:dyDescent="0.2">
      <c r="A39" s="33" t="s">
        <v>144</v>
      </c>
      <c r="B39" s="32" t="s">
        <v>145</v>
      </c>
    </row>
    <row r="40" spans="1:2" x14ac:dyDescent="0.2">
      <c r="A40" s="27" t="s">
        <v>146</v>
      </c>
      <c r="B40" s="26" t="s">
        <v>147</v>
      </c>
    </row>
    <row r="41" spans="1:2" x14ac:dyDescent="0.2">
      <c r="A41" s="33" t="s">
        <v>148</v>
      </c>
      <c r="B41" s="32" t="s">
        <v>149</v>
      </c>
    </row>
    <row r="42" spans="1:2" x14ac:dyDescent="0.2">
      <c r="A42" s="27" t="s">
        <v>150</v>
      </c>
      <c r="B42" s="26" t="s">
        <v>120</v>
      </c>
    </row>
    <row r="43" spans="1:2" x14ac:dyDescent="0.2">
      <c r="A43" s="33" t="s">
        <v>151</v>
      </c>
      <c r="B43" s="32" t="s">
        <v>152</v>
      </c>
    </row>
    <row r="44" spans="1:2" x14ac:dyDescent="0.2">
      <c r="A44" s="27" t="s">
        <v>153</v>
      </c>
      <c r="B44" s="26" t="s">
        <v>154</v>
      </c>
    </row>
    <row r="45" spans="1:2" x14ac:dyDescent="0.2">
      <c r="A45" s="33" t="s">
        <v>155</v>
      </c>
      <c r="B45" s="32" t="s">
        <v>156</v>
      </c>
    </row>
    <row r="46" spans="1:2" x14ac:dyDescent="0.2">
      <c r="A46" s="27" t="s">
        <v>157</v>
      </c>
      <c r="B46" s="26" t="s">
        <v>124</v>
      </c>
    </row>
    <row r="47" spans="1:2" x14ac:dyDescent="0.2">
      <c r="A47" s="33" t="s">
        <v>158</v>
      </c>
      <c r="B47" s="32" t="s">
        <v>159</v>
      </c>
    </row>
    <row r="48" spans="1:2" x14ac:dyDescent="0.2">
      <c r="A48" s="27" t="s">
        <v>160</v>
      </c>
      <c r="B48" s="26" t="s">
        <v>159</v>
      </c>
    </row>
    <row r="49" spans="1:2" x14ac:dyDescent="0.2">
      <c r="A49" s="33" t="s">
        <v>161</v>
      </c>
      <c r="B49" s="32" t="s">
        <v>126</v>
      </c>
    </row>
    <row r="50" spans="1:2" x14ac:dyDescent="0.2">
      <c r="A50" s="27" t="s">
        <v>162</v>
      </c>
      <c r="B50" s="26" t="s">
        <v>163</v>
      </c>
    </row>
    <row r="51" spans="1:2" x14ac:dyDescent="0.2">
      <c r="A51" s="33" t="s">
        <v>164</v>
      </c>
      <c r="B51" s="32" t="s">
        <v>165</v>
      </c>
    </row>
    <row r="52" spans="1:2" x14ac:dyDescent="0.2">
      <c r="A52" s="27" t="s">
        <v>166</v>
      </c>
      <c r="B52" s="26" t="s">
        <v>167</v>
      </c>
    </row>
    <row r="53" spans="1:2" x14ac:dyDescent="0.2">
      <c r="A53" s="33" t="s">
        <v>168</v>
      </c>
      <c r="B53" s="32" t="s">
        <v>169</v>
      </c>
    </row>
    <row r="54" spans="1:2" x14ac:dyDescent="0.2">
      <c r="A54" s="27" t="s">
        <v>170</v>
      </c>
      <c r="B54" s="26" t="s">
        <v>171</v>
      </c>
    </row>
    <row r="55" spans="1:2" x14ac:dyDescent="0.2">
      <c r="A55" s="33" t="s">
        <v>172</v>
      </c>
      <c r="B55" s="32" t="s">
        <v>173</v>
      </c>
    </row>
    <row r="56" spans="1:2" x14ac:dyDescent="0.2">
      <c r="A56" s="27" t="s">
        <v>174</v>
      </c>
      <c r="B56" s="26" t="s">
        <v>175</v>
      </c>
    </row>
    <row r="57" spans="1:2" x14ac:dyDescent="0.2">
      <c r="A57" s="33" t="s">
        <v>176</v>
      </c>
      <c r="B57" s="32" t="s">
        <v>177</v>
      </c>
    </row>
    <row r="58" spans="1:2" x14ac:dyDescent="0.2">
      <c r="A58" s="27" t="s">
        <v>178</v>
      </c>
      <c r="B58" s="26" t="s">
        <v>179</v>
      </c>
    </row>
    <row r="59" spans="1:2" x14ac:dyDescent="0.2">
      <c r="A59" s="33" t="s">
        <v>180</v>
      </c>
      <c r="B59" s="32" t="s">
        <v>181</v>
      </c>
    </row>
    <row r="60" spans="1:2" x14ac:dyDescent="0.2">
      <c r="A60" s="27" t="s">
        <v>60</v>
      </c>
      <c r="B60" s="26" t="s">
        <v>182</v>
      </c>
    </row>
    <row r="61" spans="1:2" x14ac:dyDescent="0.2">
      <c r="A61" s="33" t="s">
        <v>183</v>
      </c>
      <c r="B61" s="32" t="s">
        <v>184</v>
      </c>
    </row>
    <row r="62" spans="1:2" x14ac:dyDescent="0.2">
      <c r="A62" s="27" t="s">
        <v>185</v>
      </c>
      <c r="B62" s="26" t="s">
        <v>186</v>
      </c>
    </row>
    <row r="63" spans="1:2" x14ac:dyDescent="0.2">
      <c r="A63" s="33" t="s">
        <v>187</v>
      </c>
      <c r="B63" s="32" t="s">
        <v>134</v>
      </c>
    </row>
    <row r="64" spans="1:2" x14ac:dyDescent="0.2">
      <c r="A64" s="27" t="s">
        <v>188</v>
      </c>
      <c r="B64" s="26" t="s">
        <v>189</v>
      </c>
    </row>
    <row r="65" spans="1:2" x14ac:dyDescent="0.2">
      <c r="A65" s="33" t="s">
        <v>190</v>
      </c>
      <c r="B65" s="32" t="s">
        <v>191</v>
      </c>
    </row>
    <row r="66" spans="1:2" x14ac:dyDescent="0.2">
      <c r="A66" s="27" t="s">
        <v>192</v>
      </c>
      <c r="B66" s="26" t="s">
        <v>193</v>
      </c>
    </row>
    <row r="67" spans="1:2" x14ac:dyDescent="0.2">
      <c r="A67" s="33" t="s">
        <v>194</v>
      </c>
      <c r="B67" s="32" t="s">
        <v>195</v>
      </c>
    </row>
    <row r="68" spans="1:2" x14ac:dyDescent="0.2">
      <c r="A68" s="27" t="s">
        <v>196</v>
      </c>
      <c r="B68" s="26" t="s">
        <v>197</v>
      </c>
    </row>
    <row r="69" spans="1:2" x14ac:dyDescent="0.2">
      <c r="A69" s="33" t="s">
        <v>198</v>
      </c>
      <c r="B69" s="32" t="s">
        <v>199</v>
      </c>
    </row>
    <row r="70" spans="1:2" x14ac:dyDescent="0.2">
      <c r="A70" s="27" t="s">
        <v>200</v>
      </c>
      <c r="B70" s="26" t="s">
        <v>201</v>
      </c>
    </row>
    <row r="71" spans="1:2" x14ac:dyDescent="0.2">
      <c r="A71" s="33" t="s">
        <v>202</v>
      </c>
      <c r="B71" s="32" t="s">
        <v>203</v>
      </c>
    </row>
    <row r="72" spans="1:2" x14ac:dyDescent="0.2">
      <c r="A72" s="27" t="s">
        <v>204</v>
      </c>
      <c r="B72" s="26" t="s">
        <v>205</v>
      </c>
    </row>
    <row r="73" spans="1:2" x14ac:dyDescent="0.2">
      <c r="A73" s="33" t="s">
        <v>206</v>
      </c>
      <c r="B73" s="32" t="s">
        <v>207</v>
      </c>
    </row>
    <row r="74" spans="1:2" x14ac:dyDescent="0.2">
      <c r="A74" s="27" t="s">
        <v>208</v>
      </c>
      <c r="B74" s="26" t="s">
        <v>209</v>
      </c>
    </row>
    <row r="75" spans="1:2" x14ac:dyDescent="0.2">
      <c r="A75" s="78" t="s">
        <v>296</v>
      </c>
      <c r="B75" s="78" t="s">
        <v>297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/>
  </sheetViews>
  <sheetFormatPr defaultRowHeight="12.75" x14ac:dyDescent="0.2"/>
  <cols>
    <col min="1" max="1" width="15" customWidth="1"/>
    <col min="2" max="2" width="25.5703125" bestFit="1" customWidth="1"/>
    <col min="3" max="3" width="10.7109375" customWidth="1"/>
    <col min="4" max="4" width="11.7109375" bestFit="1" customWidth="1"/>
    <col min="5" max="5" width="9.28515625" customWidth="1"/>
    <col min="6" max="6" width="3.570312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0" t="s">
        <v>239</v>
      </c>
    </row>
    <row r="2" spans="1:19" x14ac:dyDescent="0.2">
      <c r="A2" s="17" t="s">
        <v>271</v>
      </c>
    </row>
    <row r="3" spans="1:19" x14ac:dyDescent="0.2">
      <c r="A3" s="17" t="s">
        <v>272</v>
      </c>
    </row>
    <row r="4" spans="1:19" x14ac:dyDescent="0.2">
      <c r="A4" s="99">
        <f>'E-Mail'!B1</f>
        <v>37005</v>
      </c>
      <c r="D4" s="120"/>
      <c r="J4" s="120"/>
    </row>
    <row r="5" spans="1:19" ht="13.5" thickBot="1" x14ac:dyDescent="0.25">
      <c r="A5" s="17"/>
    </row>
    <row r="6" spans="1:19" ht="16.5" thickBot="1" x14ac:dyDescent="0.3">
      <c r="A6" s="95" t="s">
        <v>80</v>
      </c>
      <c r="B6" s="96"/>
      <c r="C6" s="163"/>
      <c r="D6" s="163"/>
      <c r="E6" s="97"/>
      <c r="F6" s="166"/>
      <c r="G6" s="16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5" thickBot="1" x14ac:dyDescent="0.25">
      <c r="A7" s="102" t="s">
        <v>273</v>
      </c>
      <c r="B7" s="161">
        <f>'E-Mail'!C6</f>
        <v>141132500</v>
      </c>
      <c r="C7" s="181" t="s">
        <v>290</v>
      </c>
      <c r="D7" s="182"/>
      <c r="E7" s="104">
        <f>VLOOKUP("Grand Total",$A$9:$E$23,5,FALSE)/B7</f>
        <v>3.4630577648663487E-2</v>
      </c>
      <c r="F7" s="167"/>
      <c r="G7" s="162" t="s">
        <v>274</v>
      </c>
      <c r="H7" s="103">
        <f>'E-Mail'!C5</f>
        <v>4635200</v>
      </c>
      <c r="I7" s="35"/>
      <c r="J7" s="6" t="s">
        <v>290</v>
      </c>
      <c r="K7" s="104">
        <f>VLOOKUP("Grand Total",$G$9:$K$23,5,FALSE)/H7</f>
        <v>6.7656196064894716E-2</v>
      </c>
      <c r="M7" s="102"/>
      <c r="N7" s="103"/>
      <c r="O7" s="35"/>
      <c r="P7" s="6"/>
      <c r="Q7" s="104"/>
    </row>
    <row r="8" spans="1:19" x14ac:dyDescent="0.2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">
      <c r="A10" s="10" t="s">
        <v>399</v>
      </c>
      <c r="B10" s="10" t="s">
        <v>349</v>
      </c>
      <c r="C10" s="10" t="s">
        <v>16</v>
      </c>
      <c r="D10" s="13">
        <v>3</v>
      </c>
      <c r="E10" s="15">
        <v>2892500</v>
      </c>
      <c r="F10" s="157"/>
      <c r="G10" s="10" t="s">
        <v>400</v>
      </c>
      <c r="H10" s="10" t="s">
        <v>10</v>
      </c>
      <c r="I10" s="10" t="s">
        <v>13</v>
      </c>
      <c r="J10" s="13">
        <v>3</v>
      </c>
      <c r="K10" s="15">
        <v>5600</v>
      </c>
    </row>
    <row r="11" spans="1:19" x14ac:dyDescent="0.2">
      <c r="A11" s="10" t="s">
        <v>705</v>
      </c>
      <c r="B11" s="10" t="s">
        <v>344</v>
      </c>
      <c r="C11" s="10" t="s">
        <v>16</v>
      </c>
      <c r="D11" s="13">
        <v>2</v>
      </c>
      <c r="E11" s="15">
        <v>930000</v>
      </c>
      <c r="F11" s="157"/>
      <c r="G11" s="10" t="s">
        <v>358</v>
      </c>
      <c r="H11" s="10" t="s">
        <v>10</v>
      </c>
      <c r="I11" s="10" t="s">
        <v>13</v>
      </c>
      <c r="J11" s="13">
        <v>10</v>
      </c>
      <c r="K11" s="15">
        <v>160000</v>
      </c>
    </row>
    <row r="12" spans="1:19" x14ac:dyDescent="0.2">
      <c r="A12" s="160"/>
      <c r="B12" s="10" t="s">
        <v>397</v>
      </c>
      <c r="C12" s="10" t="s">
        <v>16</v>
      </c>
      <c r="D12" s="13">
        <v>1</v>
      </c>
      <c r="E12" s="15">
        <v>310000</v>
      </c>
      <c r="F12" s="157"/>
      <c r="G12" s="10" t="s">
        <v>714</v>
      </c>
      <c r="H12" s="10" t="s">
        <v>10</v>
      </c>
      <c r="I12" s="10" t="s">
        <v>13</v>
      </c>
      <c r="J12" s="13">
        <v>1</v>
      </c>
      <c r="K12" s="15">
        <v>10400</v>
      </c>
    </row>
    <row r="13" spans="1:19" x14ac:dyDescent="0.2">
      <c r="A13" s="10" t="s">
        <v>418</v>
      </c>
      <c r="B13" s="10" t="s">
        <v>344</v>
      </c>
      <c r="C13" s="10" t="s">
        <v>16</v>
      </c>
      <c r="D13" s="13">
        <v>1</v>
      </c>
      <c r="E13" s="15">
        <v>755000</v>
      </c>
      <c r="F13" s="157"/>
      <c r="G13" s="10" t="s">
        <v>712</v>
      </c>
      <c r="H13" s="10" t="s">
        <v>10</v>
      </c>
      <c r="I13" s="10" t="s">
        <v>13</v>
      </c>
      <c r="J13" s="13">
        <v>3</v>
      </c>
      <c r="K13" s="15">
        <v>137600</v>
      </c>
    </row>
    <row r="14" spans="1:19" x14ac:dyDescent="0.2">
      <c r="A14" s="11" t="s">
        <v>45</v>
      </c>
      <c r="B14" s="12"/>
      <c r="C14" s="12"/>
      <c r="D14" s="14">
        <v>7</v>
      </c>
      <c r="E14" s="16">
        <v>4887500</v>
      </c>
      <c r="F14" s="157"/>
      <c r="G14" s="11" t="s">
        <v>45</v>
      </c>
      <c r="H14" s="12"/>
      <c r="I14" s="12"/>
      <c r="J14" s="14">
        <v>17</v>
      </c>
      <c r="K14" s="16">
        <v>313600</v>
      </c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A4" zoomScale="85" workbookViewId="0">
      <selection activeCell="H12" sqref="H12"/>
    </sheetView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0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50" t="s">
        <v>240</v>
      </c>
    </row>
    <row r="2" spans="1:14" x14ac:dyDescent="0.2">
      <c r="A2" s="17" t="s">
        <v>271</v>
      </c>
    </row>
    <row r="3" spans="1:14" x14ac:dyDescent="0.2">
      <c r="A3" s="17" t="s">
        <v>272</v>
      </c>
    </row>
    <row r="4" spans="1:14" x14ac:dyDescent="0.2">
      <c r="A4" s="99">
        <f>'E-Mail'!B1</f>
        <v>37005</v>
      </c>
    </row>
    <row r="5" spans="1:14" x14ac:dyDescent="0.2">
      <c r="A5" s="17"/>
    </row>
    <row r="6" spans="1:14" ht="14.25" x14ac:dyDescent="0.2">
      <c r="A6" s="101" t="s">
        <v>275</v>
      </c>
    </row>
    <row r="7" spans="1:14" ht="13.5" thickBot="1" x14ac:dyDescent="0.25">
      <c r="A7" s="17"/>
    </row>
    <row r="8" spans="1:14" ht="16.5" thickBot="1" x14ac:dyDescent="0.3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">
      <c r="A11" s="10" t="s">
        <v>265</v>
      </c>
      <c r="B11" s="10" t="s">
        <v>159</v>
      </c>
      <c r="C11" s="13">
        <v>2</v>
      </c>
      <c r="D11" s="15">
        <v>75000</v>
      </c>
      <c r="F11" s="156" t="s">
        <v>59</v>
      </c>
      <c r="G11" s="10" t="s">
        <v>179</v>
      </c>
      <c r="H11" s="52">
        <v>1</v>
      </c>
      <c r="I11" s="15">
        <v>800</v>
      </c>
      <c r="J11" s="93"/>
      <c r="K11" s="156" t="s">
        <v>76</v>
      </c>
      <c r="L11" s="10" t="s">
        <v>209</v>
      </c>
      <c r="M11" s="13">
        <v>1</v>
      </c>
      <c r="N11" s="15">
        <v>25000</v>
      </c>
    </row>
    <row r="12" spans="1:14" x14ac:dyDescent="0.2">
      <c r="A12" s="154" t="s">
        <v>748</v>
      </c>
      <c r="B12" s="155"/>
      <c r="C12" s="83">
        <v>2</v>
      </c>
      <c r="D12" s="84">
        <v>75000</v>
      </c>
      <c r="F12" s="172"/>
      <c r="G12" s="168" t="s">
        <v>104</v>
      </c>
      <c r="H12" s="171">
        <v>1</v>
      </c>
      <c r="I12" s="170">
        <v>450</v>
      </c>
      <c r="J12" s="93"/>
      <c r="K12" s="154" t="s">
        <v>749</v>
      </c>
      <c r="L12" s="155"/>
      <c r="M12" s="83">
        <v>1</v>
      </c>
      <c r="N12" s="84">
        <v>25000</v>
      </c>
    </row>
    <row r="13" spans="1:14" x14ac:dyDescent="0.2">
      <c r="A13" s="10" t="s">
        <v>61</v>
      </c>
      <c r="B13" s="10" t="s">
        <v>112</v>
      </c>
      <c r="C13" s="13">
        <v>1</v>
      </c>
      <c r="D13" s="15">
        <v>5000</v>
      </c>
      <c r="F13" s="154" t="s">
        <v>369</v>
      </c>
      <c r="G13" s="155"/>
      <c r="H13" s="85">
        <v>2</v>
      </c>
      <c r="I13" s="84">
        <v>1250</v>
      </c>
      <c r="J13" s="93"/>
      <c r="K13" s="86" t="s">
        <v>45</v>
      </c>
      <c r="L13" s="87"/>
      <c r="M13" s="94">
        <v>1</v>
      </c>
      <c r="N13" s="89">
        <v>25000</v>
      </c>
    </row>
    <row r="14" spans="1:14" x14ac:dyDescent="0.2">
      <c r="A14" s="160"/>
      <c r="B14" s="168" t="s">
        <v>120</v>
      </c>
      <c r="C14" s="169">
        <v>2</v>
      </c>
      <c r="D14" s="170">
        <v>310000</v>
      </c>
      <c r="F14" s="86" t="s">
        <v>45</v>
      </c>
      <c r="G14" s="87"/>
      <c r="H14" s="88">
        <v>2</v>
      </c>
      <c r="I14" s="89">
        <v>1250</v>
      </c>
      <c r="J14" s="91"/>
    </row>
    <row r="15" spans="1:14" x14ac:dyDescent="0.2">
      <c r="A15" s="154" t="s">
        <v>368</v>
      </c>
      <c r="B15" s="155"/>
      <c r="C15" s="83">
        <v>3</v>
      </c>
      <c r="D15" s="84">
        <v>315000</v>
      </c>
    </row>
    <row r="16" spans="1:14" x14ac:dyDescent="0.2">
      <c r="A16" s="11" t="s">
        <v>45</v>
      </c>
      <c r="B16" s="12"/>
      <c r="C16" s="14">
        <v>5</v>
      </c>
      <c r="D16" s="16">
        <v>390000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85" workbookViewId="0">
      <selection activeCell="A4" sqref="A4"/>
    </sheetView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8" t="s">
        <v>242</v>
      </c>
      <c r="B1" s="3"/>
      <c r="F1" s="4"/>
      <c r="G1" s="5" t="s">
        <v>18</v>
      </c>
      <c r="H1" s="1">
        <f>SUM(H11:H984)</f>
        <v>4635200</v>
      </c>
    </row>
    <row r="2" spans="1:9" ht="15.75" x14ac:dyDescent="0.25">
      <c r="A2" s="18" t="s">
        <v>19</v>
      </c>
      <c r="B2" s="3"/>
      <c r="F2" s="4"/>
      <c r="G2" s="61"/>
      <c r="H2" s="63"/>
    </row>
    <row r="3" spans="1:9" x14ac:dyDescent="0.2">
      <c r="A3" s="99">
        <f>'E-Mail'!$B$1</f>
        <v>37005</v>
      </c>
      <c r="B3" s="3"/>
      <c r="F3" s="4"/>
      <c r="G3" s="61"/>
      <c r="H3" s="63"/>
    </row>
    <row r="5" spans="1:9" s="53" customFormat="1" ht="9.75" customHeight="1" x14ac:dyDescent="0.2">
      <c r="A5" s="54" t="s">
        <v>422</v>
      </c>
      <c r="B5"/>
      <c r="C5"/>
      <c r="D5"/>
      <c r="E5"/>
      <c r="F5"/>
      <c r="G5"/>
      <c r="H5"/>
      <c r="I5"/>
    </row>
    <row r="6" spans="1:9" s="53" customFormat="1" ht="9.75" customHeight="1" x14ac:dyDescent="0.2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">
      <c r="A7" s="54" t="s">
        <v>465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">
      <c r="A9" s="188" t="s">
        <v>0</v>
      </c>
      <c r="B9" s="188" t="s">
        <v>1</v>
      </c>
      <c r="C9" s="183" t="s">
        <v>2</v>
      </c>
      <c r="D9" s="183" t="s">
        <v>3</v>
      </c>
      <c r="E9" s="55" t="s">
        <v>4</v>
      </c>
      <c r="F9" s="183" t="s">
        <v>6</v>
      </c>
      <c r="G9" s="183" t="s">
        <v>7</v>
      </c>
      <c r="H9" s="183" t="s">
        <v>8</v>
      </c>
      <c r="I9" s="188" t="s">
        <v>9</v>
      </c>
    </row>
    <row r="10" spans="1:9" s="53" customFormat="1" ht="25.5" customHeight="1" thickBot="1" x14ac:dyDescent="0.25">
      <c r="A10" s="189"/>
      <c r="B10" s="189"/>
      <c r="C10" s="184"/>
      <c r="D10" s="184"/>
      <c r="E10" s="56" t="s">
        <v>5</v>
      </c>
      <c r="F10" s="184"/>
      <c r="G10" s="184"/>
      <c r="H10" s="184"/>
      <c r="I10" s="189"/>
    </row>
    <row r="11" spans="1:9" s="53" customFormat="1" ht="10.5" customHeight="1" thickTop="1" thickBot="1" x14ac:dyDescent="0.25">
      <c r="A11" s="185" t="s">
        <v>301</v>
      </c>
      <c r="B11" s="186"/>
      <c r="C11" s="186"/>
      <c r="D11" s="186"/>
      <c r="E11" s="186"/>
      <c r="F11" s="186"/>
      <c r="G11" s="186"/>
      <c r="H11" s="186"/>
      <c r="I11" s="187"/>
    </row>
    <row r="12" spans="1:9" s="53" customFormat="1" ht="22.5" thickTop="1" thickBot="1" x14ac:dyDescent="0.25">
      <c r="A12" s="57" t="s">
        <v>403</v>
      </c>
      <c r="B12" s="58">
        <v>37012</v>
      </c>
      <c r="C12" s="59">
        <v>71.75</v>
      </c>
      <c r="D12" s="59">
        <v>71.75</v>
      </c>
      <c r="E12" s="59">
        <v>71.75</v>
      </c>
      <c r="F12" s="59">
        <v>71.75</v>
      </c>
      <c r="G12" s="59" t="s">
        <v>466</v>
      </c>
      <c r="H12" s="60">
        <v>17600</v>
      </c>
      <c r="I12" s="57" t="s">
        <v>13</v>
      </c>
    </row>
    <row r="13" spans="1:9" s="53" customFormat="1" ht="22.5" thickTop="1" thickBot="1" x14ac:dyDescent="0.25">
      <c r="A13" s="57" t="s">
        <v>423</v>
      </c>
      <c r="B13" s="58">
        <v>37135</v>
      </c>
      <c r="C13" s="59">
        <v>69.5</v>
      </c>
      <c r="D13" s="59">
        <v>69.5</v>
      </c>
      <c r="E13" s="59">
        <v>69.5</v>
      </c>
      <c r="F13" s="59">
        <v>69.5</v>
      </c>
      <c r="G13" s="59" t="s">
        <v>467</v>
      </c>
      <c r="H13" s="60">
        <v>15200</v>
      </c>
      <c r="I13" s="57" t="s">
        <v>13</v>
      </c>
    </row>
    <row r="14" spans="1:9" s="53" customFormat="1" ht="22.5" thickTop="1" thickBot="1" x14ac:dyDescent="0.25">
      <c r="A14" s="57" t="s">
        <v>404</v>
      </c>
      <c r="B14" s="58">
        <v>37012</v>
      </c>
      <c r="C14" s="59">
        <v>60</v>
      </c>
      <c r="D14" s="59">
        <v>61</v>
      </c>
      <c r="E14" s="59">
        <v>60.5</v>
      </c>
      <c r="F14" s="59">
        <v>61</v>
      </c>
      <c r="G14" s="59" t="s">
        <v>468</v>
      </c>
      <c r="H14" s="60">
        <v>35200</v>
      </c>
      <c r="I14" s="57" t="s">
        <v>13</v>
      </c>
    </row>
    <row r="15" spans="1:9" s="53" customFormat="1" ht="22.5" thickTop="1" thickBot="1" x14ac:dyDescent="0.25">
      <c r="A15" s="57" t="s">
        <v>469</v>
      </c>
      <c r="B15" s="57" t="s">
        <v>14</v>
      </c>
      <c r="C15" s="59">
        <v>120</v>
      </c>
      <c r="D15" s="59">
        <v>120</v>
      </c>
      <c r="E15" s="59">
        <v>120</v>
      </c>
      <c r="F15" s="59">
        <v>120</v>
      </c>
      <c r="G15" s="59" t="s">
        <v>470</v>
      </c>
      <c r="H15" s="60">
        <v>35200</v>
      </c>
      <c r="I15" s="57" t="s">
        <v>13</v>
      </c>
    </row>
    <row r="16" spans="1:9" s="53" customFormat="1" ht="14.25" thickTop="1" thickBot="1" x14ac:dyDescent="0.25">
      <c r="A16" s="185" t="s">
        <v>302</v>
      </c>
      <c r="B16" s="186"/>
      <c r="C16" s="186"/>
      <c r="D16" s="186"/>
      <c r="E16" s="186"/>
      <c r="F16" s="186"/>
      <c r="G16" s="186"/>
      <c r="H16" s="186"/>
      <c r="I16" s="187"/>
    </row>
    <row r="17" spans="1:9" s="53" customFormat="1" ht="33" thickTop="1" thickBot="1" x14ac:dyDescent="0.25">
      <c r="A17" s="57" t="s">
        <v>471</v>
      </c>
      <c r="B17" s="57" t="s">
        <v>472</v>
      </c>
      <c r="C17" s="59">
        <v>120</v>
      </c>
      <c r="D17" s="59">
        <v>122</v>
      </c>
      <c r="E17" s="59">
        <v>121</v>
      </c>
      <c r="F17" s="59">
        <v>122</v>
      </c>
      <c r="G17" s="59" t="s">
        <v>473</v>
      </c>
      <c r="H17" s="59">
        <v>400</v>
      </c>
      <c r="I17" s="57" t="s">
        <v>13</v>
      </c>
    </row>
    <row r="18" spans="1:9" s="53" customFormat="1" ht="14.25" thickTop="1" thickBot="1" x14ac:dyDescent="0.25">
      <c r="A18" s="185" t="s">
        <v>10</v>
      </c>
      <c r="B18" s="186"/>
      <c r="C18" s="186"/>
      <c r="D18" s="186"/>
      <c r="E18" s="186"/>
      <c r="F18" s="186"/>
      <c r="G18" s="186"/>
      <c r="H18" s="186"/>
      <c r="I18" s="187"/>
    </row>
    <row r="19" spans="1:9" s="53" customFormat="1" ht="22.5" thickTop="1" thickBot="1" x14ac:dyDescent="0.25">
      <c r="A19" s="57" t="s">
        <v>11</v>
      </c>
      <c r="B19" s="57" t="s">
        <v>12</v>
      </c>
      <c r="C19" s="59">
        <v>32</v>
      </c>
      <c r="D19" s="59">
        <v>35.25</v>
      </c>
      <c r="E19" s="59">
        <v>34.28</v>
      </c>
      <c r="F19" s="59">
        <v>34.5</v>
      </c>
      <c r="G19" s="59" t="s">
        <v>474</v>
      </c>
      <c r="H19" s="60">
        <v>32800</v>
      </c>
      <c r="I19" s="57" t="s">
        <v>13</v>
      </c>
    </row>
    <row r="20" spans="1:9" s="53" customFormat="1" ht="22.5" thickTop="1" thickBot="1" x14ac:dyDescent="0.25">
      <c r="A20" s="57" t="s">
        <v>424</v>
      </c>
      <c r="B20" s="57" t="s">
        <v>303</v>
      </c>
      <c r="C20" s="59">
        <v>58.5</v>
      </c>
      <c r="D20" s="59">
        <v>63</v>
      </c>
      <c r="E20" s="59">
        <v>60.976999999999997</v>
      </c>
      <c r="F20" s="59">
        <v>60</v>
      </c>
      <c r="G20" s="59" t="s">
        <v>475</v>
      </c>
      <c r="H20" s="60">
        <v>44000</v>
      </c>
      <c r="I20" s="57" t="s">
        <v>13</v>
      </c>
    </row>
    <row r="21" spans="1:9" s="53" customFormat="1" ht="22.5" thickTop="1" thickBot="1" x14ac:dyDescent="0.25">
      <c r="A21" s="57" t="s">
        <v>17</v>
      </c>
      <c r="B21" s="58">
        <v>37012</v>
      </c>
      <c r="C21" s="59">
        <v>54.25</v>
      </c>
      <c r="D21" s="59">
        <v>55.75</v>
      </c>
      <c r="E21" s="59">
        <v>55.305</v>
      </c>
      <c r="F21" s="59">
        <v>55.1</v>
      </c>
      <c r="G21" s="59" t="s">
        <v>476</v>
      </c>
      <c r="H21" s="60">
        <v>1460800</v>
      </c>
      <c r="I21" s="57" t="s">
        <v>13</v>
      </c>
    </row>
    <row r="22" spans="1:9" s="53" customFormat="1" ht="22.5" thickTop="1" thickBot="1" x14ac:dyDescent="0.25">
      <c r="A22" s="57" t="s">
        <v>24</v>
      </c>
      <c r="B22" s="58">
        <v>37043</v>
      </c>
      <c r="C22" s="59">
        <v>77.25</v>
      </c>
      <c r="D22" s="59">
        <v>78.25</v>
      </c>
      <c r="E22" s="59">
        <v>77.736000000000004</v>
      </c>
      <c r="F22" s="59">
        <v>77.5</v>
      </c>
      <c r="G22" s="59" t="s">
        <v>477</v>
      </c>
      <c r="H22" s="60">
        <v>302400</v>
      </c>
      <c r="I22" s="57" t="s">
        <v>13</v>
      </c>
    </row>
    <row r="23" spans="1:9" s="53" customFormat="1" ht="22.5" thickTop="1" thickBot="1" x14ac:dyDescent="0.25">
      <c r="A23" s="57" t="s">
        <v>406</v>
      </c>
      <c r="B23" s="57" t="s">
        <v>14</v>
      </c>
      <c r="C23" s="59">
        <v>121.5</v>
      </c>
      <c r="D23" s="59">
        <v>121.5</v>
      </c>
      <c r="E23" s="59">
        <v>121.5</v>
      </c>
      <c r="F23" s="59">
        <v>121.5</v>
      </c>
      <c r="G23" s="59" t="s">
        <v>478</v>
      </c>
      <c r="H23" s="60">
        <v>35200</v>
      </c>
      <c r="I23" s="57" t="s">
        <v>13</v>
      </c>
    </row>
    <row r="24" spans="1:9" s="53" customFormat="1" ht="22.5" thickTop="1" thickBot="1" x14ac:dyDescent="0.25">
      <c r="A24" s="57" t="s">
        <v>407</v>
      </c>
      <c r="B24" s="58">
        <v>37135</v>
      </c>
      <c r="C24" s="59">
        <v>45.4</v>
      </c>
      <c r="D24" s="59">
        <v>45.75</v>
      </c>
      <c r="E24" s="59">
        <v>45.557000000000002</v>
      </c>
      <c r="F24" s="59">
        <v>45.4</v>
      </c>
      <c r="G24" s="59" t="s">
        <v>479</v>
      </c>
      <c r="H24" s="60">
        <v>106400</v>
      </c>
      <c r="I24" s="57" t="s">
        <v>13</v>
      </c>
    </row>
    <row r="25" spans="1:9" s="53" customFormat="1" ht="22.5" thickTop="1" thickBot="1" x14ac:dyDescent="0.25">
      <c r="A25" s="57" t="s">
        <v>480</v>
      </c>
      <c r="B25" s="58">
        <v>37226</v>
      </c>
      <c r="C25" s="59">
        <v>44.75</v>
      </c>
      <c r="D25" s="59">
        <v>44.75</v>
      </c>
      <c r="E25" s="59">
        <v>44.75</v>
      </c>
      <c r="F25" s="59">
        <v>44.75</v>
      </c>
      <c r="G25" s="59" t="s">
        <v>481</v>
      </c>
      <c r="H25" s="60">
        <v>16000</v>
      </c>
      <c r="I25" s="57" t="s">
        <v>13</v>
      </c>
    </row>
    <row r="26" spans="1:9" s="53" customFormat="1" ht="22.5" thickTop="1" thickBot="1" x14ac:dyDescent="0.25">
      <c r="A26" s="57" t="s">
        <v>425</v>
      </c>
      <c r="B26" s="57" t="s">
        <v>299</v>
      </c>
      <c r="C26" s="59">
        <v>42.8</v>
      </c>
      <c r="D26" s="59">
        <v>43</v>
      </c>
      <c r="E26" s="59">
        <v>42.9</v>
      </c>
      <c r="F26" s="59">
        <v>42.8</v>
      </c>
      <c r="G26" s="59" t="s">
        <v>482</v>
      </c>
      <c r="H26" s="60">
        <v>102400</v>
      </c>
      <c r="I26" s="57" t="s">
        <v>13</v>
      </c>
    </row>
    <row r="27" spans="1:9" s="53" customFormat="1" ht="22.5" thickTop="1" thickBot="1" x14ac:dyDescent="0.25">
      <c r="A27" s="57" t="s">
        <v>483</v>
      </c>
      <c r="B27" s="57" t="s">
        <v>304</v>
      </c>
      <c r="C27" s="59">
        <v>47</v>
      </c>
      <c r="D27" s="59">
        <v>47.75</v>
      </c>
      <c r="E27" s="59">
        <v>47.375</v>
      </c>
      <c r="F27" s="59">
        <v>47</v>
      </c>
      <c r="G27" s="59" t="s">
        <v>484</v>
      </c>
      <c r="H27" s="60">
        <v>67200</v>
      </c>
      <c r="I27" s="57" t="s">
        <v>13</v>
      </c>
    </row>
    <row r="28" spans="1:9" s="53" customFormat="1" ht="22.5" thickTop="1" thickBot="1" x14ac:dyDescent="0.25">
      <c r="A28" s="57" t="s">
        <v>485</v>
      </c>
      <c r="B28" s="58">
        <v>37013</v>
      </c>
      <c r="C28" s="59">
        <v>44</v>
      </c>
      <c r="D28" s="59">
        <v>44</v>
      </c>
      <c r="E28" s="59">
        <v>44</v>
      </c>
      <c r="F28" s="59">
        <v>44</v>
      </c>
      <c r="G28" s="59" t="s">
        <v>486</v>
      </c>
      <c r="H28" s="60">
        <v>17600</v>
      </c>
      <c r="I28" s="57" t="s">
        <v>13</v>
      </c>
    </row>
    <row r="29" spans="1:9" s="53" customFormat="1" ht="22.5" thickTop="1" thickBot="1" x14ac:dyDescent="0.25">
      <c r="A29" s="57" t="s">
        <v>487</v>
      </c>
      <c r="B29" s="57" t="s">
        <v>355</v>
      </c>
      <c r="C29" s="59">
        <v>50.5</v>
      </c>
      <c r="D29" s="59">
        <v>50.5</v>
      </c>
      <c r="E29" s="59">
        <v>50.5</v>
      </c>
      <c r="F29" s="59">
        <v>50.5</v>
      </c>
      <c r="G29" s="59" t="s">
        <v>488</v>
      </c>
      <c r="H29" s="60">
        <v>204000</v>
      </c>
      <c r="I29" s="57" t="s">
        <v>13</v>
      </c>
    </row>
    <row r="30" spans="1:9" s="53" customFormat="1" ht="22.5" thickTop="1" thickBot="1" x14ac:dyDescent="0.25">
      <c r="A30" s="57" t="s">
        <v>305</v>
      </c>
      <c r="B30" s="57" t="s">
        <v>12</v>
      </c>
      <c r="C30" s="59">
        <v>32.5</v>
      </c>
      <c r="D30" s="59">
        <v>32.5</v>
      </c>
      <c r="E30" s="59">
        <v>32.5</v>
      </c>
      <c r="F30" s="59">
        <v>32.5</v>
      </c>
      <c r="G30" s="59" t="s">
        <v>489</v>
      </c>
      <c r="H30" s="59">
        <v>800</v>
      </c>
      <c r="I30" s="57" t="s">
        <v>13</v>
      </c>
    </row>
    <row r="31" spans="1:9" s="53" customFormat="1" ht="22.5" thickTop="1" thickBot="1" x14ac:dyDescent="0.25">
      <c r="A31" s="57" t="s">
        <v>490</v>
      </c>
      <c r="B31" s="57" t="s">
        <v>299</v>
      </c>
      <c r="C31" s="59">
        <v>40.75</v>
      </c>
      <c r="D31" s="59">
        <v>40.75</v>
      </c>
      <c r="E31" s="59">
        <v>40.75</v>
      </c>
      <c r="F31" s="59">
        <v>40.75</v>
      </c>
      <c r="G31" s="59" t="s">
        <v>491</v>
      </c>
      <c r="H31" s="60">
        <v>51200</v>
      </c>
      <c r="I31" s="57" t="s">
        <v>13</v>
      </c>
    </row>
    <row r="32" spans="1:9" s="53" customFormat="1" ht="22.5" thickTop="1" thickBot="1" x14ac:dyDescent="0.25">
      <c r="A32" s="57" t="s">
        <v>306</v>
      </c>
      <c r="B32" s="57" t="s">
        <v>12</v>
      </c>
      <c r="C32" s="59">
        <v>38.25</v>
      </c>
      <c r="D32" s="59">
        <v>47</v>
      </c>
      <c r="E32" s="59">
        <v>43.631999999999998</v>
      </c>
      <c r="F32" s="59">
        <v>38.25</v>
      </c>
      <c r="G32" s="59" t="s">
        <v>492</v>
      </c>
      <c r="H32" s="60">
        <v>15200</v>
      </c>
      <c r="I32" s="57" t="s">
        <v>13</v>
      </c>
    </row>
    <row r="33" spans="1:9" s="53" customFormat="1" ht="22.5" thickTop="1" thickBot="1" x14ac:dyDescent="0.25">
      <c r="A33" s="57" t="s">
        <v>307</v>
      </c>
      <c r="B33" s="57" t="s">
        <v>303</v>
      </c>
      <c r="C33" s="59">
        <v>65</v>
      </c>
      <c r="D33" s="59">
        <v>66</v>
      </c>
      <c r="E33" s="59">
        <v>65.599999999999994</v>
      </c>
      <c r="F33" s="59">
        <v>66</v>
      </c>
      <c r="G33" s="59" t="s">
        <v>493</v>
      </c>
      <c r="H33" s="60">
        <v>20000</v>
      </c>
      <c r="I33" s="57" t="s">
        <v>13</v>
      </c>
    </row>
    <row r="34" spans="1:9" s="53" customFormat="1" ht="22.5" thickTop="1" thickBot="1" x14ac:dyDescent="0.25">
      <c r="A34" s="57" t="s">
        <v>426</v>
      </c>
      <c r="B34" s="58">
        <v>37012</v>
      </c>
      <c r="C34" s="59">
        <v>63.35</v>
      </c>
      <c r="D34" s="59">
        <v>64.5</v>
      </c>
      <c r="E34" s="59">
        <v>63.892000000000003</v>
      </c>
      <c r="F34" s="59">
        <v>63.5</v>
      </c>
      <c r="G34" s="59" t="s">
        <v>494</v>
      </c>
      <c r="H34" s="60">
        <v>105600</v>
      </c>
      <c r="I34" s="57" t="s">
        <v>13</v>
      </c>
    </row>
    <row r="35" spans="1:9" s="53" customFormat="1" ht="22.5" thickTop="1" thickBot="1" x14ac:dyDescent="0.25">
      <c r="A35" s="57" t="s">
        <v>427</v>
      </c>
      <c r="B35" s="58">
        <v>37135</v>
      </c>
      <c r="C35" s="59">
        <v>52.9</v>
      </c>
      <c r="D35" s="59">
        <v>52.9</v>
      </c>
      <c r="E35" s="59">
        <v>52.9</v>
      </c>
      <c r="F35" s="59">
        <v>52.9</v>
      </c>
      <c r="G35" s="59" t="s">
        <v>479</v>
      </c>
      <c r="H35" s="60">
        <v>15200</v>
      </c>
      <c r="I35" s="57" t="s">
        <v>13</v>
      </c>
    </row>
    <row r="36" spans="1:9" s="53" customFormat="1" ht="22.5" thickTop="1" thickBot="1" x14ac:dyDescent="0.25">
      <c r="A36" s="57" t="s">
        <v>495</v>
      </c>
      <c r="B36" s="58">
        <v>37226</v>
      </c>
      <c r="C36" s="59">
        <v>49</v>
      </c>
      <c r="D36" s="59">
        <v>49</v>
      </c>
      <c r="E36" s="59">
        <v>49</v>
      </c>
      <c r="F36" s="59">
        <v>49</v>
      </c>
      <c r="G36" s="59" t="s">
        <v>496</v>
      </c>
      <c r="H36" s="60">
        <v>16000</v>
      </c>
      <c r="I36" s="57" t="s">
        <v>13</v>
      </c>
    </row>
    <row r="37" spans="1:9" s="53" customFormat="1" ht="22.5" thickTop="1" thickBot="1" x14ac:dyDescent="0.25">
      <c r="A37" s="57" t="s">
        <v>428</v>
      </c>
      <c r="B37" s="57" t="s">
        <v>299</v>
      </c>
      <c r="C37" s="59">
        <v>46.25</v>
      </c>
      <c r="D37" s="59">
        <v>47.5</v>
      </c>
      <c r="E37" s="59">
        <v>46.875</v>
      </c>
      <c r="F37" s="59">
        <v>46.25</v>
      </c>
      <c r="G37" s="59" t="s">
        <v>478</v>
      </c>
      <c r="H37" s="60">
        <v>102400</v>
      </c>
      <c r="I37" s="57" t="s">
        <v>13</v>
      </c>
    </row>
    <row r="38" spans="1:9" s="53" customFormat="1" ht="22.5" thickTop="1" thickBot="1" x14ac:dyDescent="0.25">
      <c r="A38" s="57" t="s">
        <v>497</v>
      </c>
      <c r="B38" s="57" t="s">
        <v>304</v>
      </c>
      <c r="C38" s="59">
        <v>49</v>
      </c>
      <c r="D38" s="59">
        <v>49</v>
      </c>
      <c r="E38" s="59">
        <v>49</v>
      </c>
      <c r="F38" s="59">
        <v>49</v>
      </c>
      <c r="G38" s="59" t="s">
        <v>484</v>
      </c>
      <c r="H38" s="60">
        <v>33600</v>
      </c>
      <c r="I38" s="57" t="s">
        <v>13</v>
      </c>
    </row>
    <row r="39" spans="1:9" s="53" customFormat="1" ht="22.5" thickTop="1" thickBot="1" x14ac:dyDescent="0.25">
      <c r="A39" s="57" t="s">
        <v>498</v>
      </c>
      <c r="B39" s="58">
        <v>37044</v>
      </c>
      <c r="C39" s="59">
        <v>66</v>
      </c>
      <c r="D39" s="59">
        <v>66</v>
      </c>
      <c r="E39" s="59">
        <v>66</v>
      </c>
      <c r="F39" s="59">
        <v>66</v>
      </c>
      <c r="G39" s="59" t="s">
        <v>499</v>
      </c>
      <c r="H39" s="60">
        <v>16000</v>
      </c>
      <c r="I39" s="57" t="s">
        <v>13</v>
      </c>
    </row>
    <row r="40" spans="1:9" s="53" customFormat="1" ht="22.5" thickTop="1" thickBot="1" x14ac:dyDescent="0.25">
      <c r="A40" s="57" t="s">
        <v>500</v>
      </c>
      <c r="B40" s="57" t="s">
        <v>438</v>
      </c>
      <c r="C40" s="59">
        <v>93</v>
      </c>
      <c r="D40" s="59">
        <v>93</v>
      </c>
      <c r="E40" s="59">
        <v>93</v>
      </c>
      <c r="F40" s="59">
        <v>93</v>
      </c>
      <c r="G40" s="59" t="s">
        <v>501</v>
      </c>
      <c r="H40" s="60">
        <v>35200</v>
      </c>
      <c r="I40" s="57" t="s">
        <v>13</v>
      </c>
    </row>
    <row r="41" spans="1:9" s="53" customFormat="1" ht="22.5" thickTop="1" thickBot="1" x14ac:dyDescent="0.25">
      <c r="A41" s="57" t="s">
        <v>502</v>
      </c>
      <c r="B41" s="57" t="s">
        <v>503</v>
      </c>
      <c r="C41" s="59">
        <v>38.5</v>
      </c>
      <c r="D41" s="59">
        <v>38.5</v>
      </c>
      <c r="E41" s="59">
        <v>38.5</v>
      </c>
      <c r="F41" s="59">
        <v>38.5</v>
      </c>
      <c r="G41" s="59" t="s">
        <v>504</v>
      </c>
      <c r="H41" s="60">
        <v>51200</v>
      </c>
      <c r="I41" s="57" t="s">
        <v>13</v>
      </c>
    </row>
    <row r="42" spans="1:9" s="53" customFormat="1" ht="22.5" thickTop="1" thickBot="1" x14ac:dyDescent="0.25">
      <c r="A42" s="57" t="s">
        <v>505</v>
      </c>
      <c r="B42" s="58">
        <v>37012</v>
      </c>
      <c r="C42" s="59">
        <v>308</v>
      </c>
      <c r="D42" s="59">
        <v>315</v>
      </c>
      <c r="E42" s="59">
        <v>311.5</v>
      </c>
      <c r="F42" s="59">
        <v>315</v>
      </c>
      <c r="G42" s="59" t="s">
        <v>493</v>
      </c>
      <c r="H42" s="60">
        <v>20800</v>
      </c>
      <c r="I42" s="57" t="s">
        <v>13</v>
      </c>
    </row>
    <row r="43" spans="1:9" s="53" customFormat="1" ht="22.5" thickTop="1" thickBot="1" x14ac:dyDescent="0.25">
      <c r="A43" s="57" t="s">
        <v>506</v>
      </c>
      <c r="B43" s="58">
        <v>37043</v>
      </c>
      <c r="C43" s="59">
        <v>365</v>
      </c>
      <c r="D43" s="59">
        <v>365</v>
      </c>
      <c r="E43" s="59">
        <v>365</v>
      </c>
      <c r="F43" s="59">
        <v>365</v>
      </c>
      <c r="G43" s="59" t="s">
        <v>507</v>
      </c>
      <c r="H43" s="60">
        <v>10400</v>
      </c>
      <c r="I43" s="57" t="s">
        <v>13</v>
      </c>
    </row>
    <row r="44" spans="1:9" s="53" customFormat="1" ht="22.5" thickTop="1" thickBot="1" x14ac:dyDescent="0.25">
      <c r="A44" s="57" t="s">
        <v>508</v>
      </c>
      <c r="B44" s="58">
        <v>37073</v>
      </c>
      <c r="C44" s="59">
        <v>425</v>
      </c>
      <c r="D44" s="59">
        <v>425</v>
      </c>
      <c r="E44" s="59">
        <v>425</v>
      </c>
      <c r="F44" s="59">
        <v>425</v>
      </c>
      <c r="G44" s="59" t="s">
        <v>509</v>
      </c>
      <c r="H44" s="60">
        <v>10000</v>
      </c>
      <c r="I44" s="57" t="s">
        <v>13</v>
      </c>
    </row>
    <row r="45" spans="1:9" s="53" customFormat="1" ht="22.5" thickTop="1" thickBot="1" x14ac:dyDescent="0.25">
      <c r="A45" s="57" t="s">
        <v>429</v>
      </c>
      <c r="B45" s="58">
        <v>37012</v>
      </c>
      <c r="C45" s="59">
        <v>303</v>
      </c>
      <c r="D45" s="59">
        <v>305</v>
      </c>
      <c r="E45" s="59">
        <v>304</v>
      </c>
      <c r="F45" s="59">
        <v>303</v>
      </c>
      <c r="G45" s="59" t="s">
        <v>510</v>
      </c>
      <c r="H45" s="60">
        <v>20800</v>
      </c>
      <c r="I45" s="57" t="s">
        <v>13</v>
      </c>
    </row>
    <row r="46" spans="1:9" s="53" customFormat="1" ht="22.5" thickTop="1" thickBot="1" x14ac:dyDescent="0.25">
      <c r="A46" s="57" t="s">
        <v>511</v>
      </c>
      <c r="B46" s="58">
        <v>37043</v>
      </c>
      <c r="C46" s="59">
        <v>310</v>
      </c>
      <c r="D46" s="59">
        <v>312</v>
      </c>
      <c r="E46" s="59">
        <v>311</v>
      </c>
      <c r="F46" s="59">
        <v>310</v>
      </c>
      <c r="G46" s="59" t="s">
        <v>512</v>
      </c>
      <c r="H46" s="60">
        <v>20800</v>
      </c>
      <c r="I46" s="57" t="s">
        <v>13</v>
      </c>
    </row>
    <row r="47" spans="1:9" s="53" customFormat="1" ht="22.5" thickTop="1" thickBot="1" x14ac:dyDescent="0.25">
      <c r="A47" s="57" t="s">
        <v>408</v>
      </c>
      <c r="B47" s="57" t="s">
        <v>299</v>
      </c>
      <c r="C47" s="59">
        <v>200</v>
      </c>
      <c r="D47" s="59">
        <v>200</v>
      </c>
      <c r="E47" s="59">
        <v>200</v>
      </c>
      <c r="F47" s="59">
        <v>200</v>
      </c>
      <c r="G47" s="59" t="s">
        <v>513</v>
      </c>
      <c r="H47" s="60">
        <v>30800</v>
      </c>
      <c r="I47" s="57" t="s">
        <v>13</v>
      </c>
    </row>
    <row r="48" spans="1:9" s="53" customFormat="1" ht="22.5" thickTop="1" thickBot="1" x14ac:dyDescent="0.25">
      <c r="A48" s="57" t="s">
        <v>300</v>
      </c>
      <c r="B48" s="57" t="s">
        <v>12</v>
      </c>
      <c r="C48" s="59">
        <v>51.5</v>
      </c>
      <c r="D48" s="59">
        <v>52</v>
      </c>
      <c r="E48" s="59">
        <v>51.667000000000002</v>
      </c>
      <c r="F48" s="59">
        <v>51.5</v>
      </c>
      <c r="G48" s="59" t="s">
        <v>514</v>
      </c>
      <c r="H48" s="60">
        <v>2400</v>
      </c>
      <c r="I48" s="57" t="s">
        <v>13</v>
      </c>
    </row>
    <row r="49" spans="1:9" s="53" customFormat="1" ht="22.5" thickTop="1" thickBot="1" x14ac:dyDescent="0.25">
      <c r="A49" s="57" t="s">
        <v>409</v>
      </c>
      <c r="B49" s="57" t="s">
        <v>303</v>
      </c>
      <c r="C49" s="59">
        <v>56</v>
      </c>
      <c r="D49" s="59">
        <v>57.25</v>
      </c>
      <c r="E49" s="59">
        <v>56.417000000000002</v>
      </c>
      <c r="F49" s="59">
        <v>57.25</v>
      </c>
      <c r="G49" s="59" t="s">
        <v>515</v>
      </c>
      <c r="H49" s="60">
        <v>12000</v>
      </c>
      <c r="I49" s="57" t="s">
        <v>13</v>
      </c>
    </row>
    <row r="50" spans="1:9" s="53" customFormat="1" ht="22.5" thickTop="1" thickBot="1" x14ac:dyDescent="0.25">
      <c r="A50" s="57" t="s">
        <v>308</v>
      </c>
      <c r="B50" s="58">
        <v>37012</v>
      </c>
      <c r="C50" s="59">
        <v>57.5</v>
      </c>
      <c r="D50" s="59">
        <v>57.5</v>
      </c>
      <c r="E50" s="59">
        <v>57.5</v>
      </c>
      <c r="F50" s="59">
        <v>57.5</v>
      </c>
      <c r="G50" s="59" t="s">
        <v>516</v>
      </c>
      <c r="H50" s="60">
        <v>17600</v>
      </c>
      <c r="I50" s="57" t="s">
        <v>13</v>
      </c>
    </row>
    <row r="51" spans="1:9" s="53" customFormat="1" ht="22.5" thickTop="1" thickBot="1" x14ac:dyDescent="0.25">
      <c r="A51" s="57" t="s">
        <v>394</v>
      </c>
      <c r="B51" s="58">
        <v>37043</v>
      </c>
      <c r="C51" s="59">
        <v>74</v>
      </c>
      <c r="D51" s="59">
        <v>75.25</v>
      </c>
      <c r="E51" s="59">
        <v>74.688000000000002</v>
      </c>
      <c r="F51" s="59">
        <v>74</v>
      </c>
      <c r="G51" s="59" t="s">
        <v>517</v>
      </c>
      <c r="H51" s="60">
        <v>67200</v>
      </c>
      <c r="I51" s="57" t="s">
        <v>13</v>
      </c>
    </row>
    <row r="52" spans="1:9" s="53" customFormat="1" ht="22.5" thickTop="1" thickBot="1" x14ac:dyDescent="0.25">
      <c r="A52" s="57" t="s">
        <v>431</v>
      </c>
      <c r="B52" s="57" t="s">
        <v>14</v>
      </c>
      <c r="C52" s="59">
        <v>99</v>
      </c>
      <c r="D52" s="59">
        <v>99.5</v>
      </c>
      <c r="E52" s="59">
        <v>99.188000000000002</v>
      </c>
      <c r="F52" s="59">
        <v>99</v>
      </c>
      <c r="G52" s="59" t="s">
        <v>518</v>
      </c>
      <c r="H52" s="60">
        <v>140800</v>
      </c>
      <c r="I52" s="57" t="s">
        <v>13</v>
      </c>
    </row>
    <row r="53" spans="1:9" s="53" customFormat="1" ht="22.5" thickTop="1" thickBot="1" x14ac:dyDescent="0.25">
      <c r="A53" s="57" t="s">
        <v>432</v>
      </c>
      <c r="B53" s="58">
        <v>37135</v>
      </c>
      <c r="C53" s="59">
        <v>57.5</v>
      </c>
      <c r="D53" s="59">
        <v>57.5</v>
      </c>
      <c r="E53" s="59">
        <v>57.5</v>
      </c>
      <c r="F53" s="59">
        <v>57.5</v>
      </c>
      <c r="G53" s="59" t="s">
        <v>519</v>
      </c>
      <c r="H53" s="60">
        <v>15200</v>
      </c>
      <c r="I53" s="57" t="s">
        <v>13</v>
      </c>
    </row>
    <row r="54" spans="1:9" s="53" customFormat="1" ht="22.5" thickTop="1" thickBot="1" x14ac:dyDescent="0.25">
      <c r="A54" s="57" t="s">
        <v>433</v>
      </c>
      <c r="B54" s="57" t="s">
        <v>299</v>
      </c>
      <c r="C54" s="59">
        <v>56.65</v>
      </c>
      <c r="D54" s="59">
        <v>56.65</v>
      </c>
      <c r="E54" s="59">
        <v>56.65</v>
      </c>
      <c r="F54" s="59">
        <v>56.65</v>
      </c>
      <c r="G54" s="59" t="s">
        <v>520</v>
      </c>
      <c r="H54" s="60">
        <v>51200</v>
      </c>
      <c r="I54" s="57" t="s">
        <v>13</v>
      </c>
    </row>
    <row r="55" spans="1:9" s="53" customFormat="1" ht="22.5" thickTop="1" thickBot="1" x14ac:dyDescent="0.25">
      <c r="A55" s="57" t="s">
        <v>521</v>
      </c>
      <c r="B55" s="57" t="s">
        <v>384</v>
      </c>
      <c r="C55" s="59">
        <v>42.75</v>
      </c>
      <c r="D55" s="59">
        <v>43</v>
      </c>
      <c r="E55" s="59">
        <v>42.832999999999998</v>
      </c>
      <c r="F55" s="59">
        <v>42.75</v>
      </c>
      <c r="G55" s="59" t="s">
        <v>522</v>
      </c>
      <c r="H55" s="60">
        <v>4800</v>
      </c>
      <c r="I55" s="57" t="s">
        <v>13</v>
      </c>
    </row>
    <row r="56" spans="1:9" s="53" customFormat="1" ht="22.5" thickTop="1" thickBot="1" x14ac:dyDescent="0.25">
      <c r="A56" s="57" t="s">
        <v>15</v>
      </c>
      <c r="B56" s="57" t="s">
        <v>12</v>
      </c>
      <c r="C56" s="59">
        <v>42</v>
      </c>
      <c r="D56" s="59">
        <v>44.1</v>
      </c>
      <c r="E56" s="59">
        <v>43.125</v>
      </c>
      <c r="F56" s="59">
        <v>42</v>
      </c>
      <c r="G56" s="59" t="s">
        <v>523</v>
      </c>
      <c r="H56" s="60">
        <v>9600</v>
      </c>
      <c r="I56" s="57" t="s">
        <v>13</v>
      </c>
    </row>
    <row r="57" spans="1:9" ht="22.5" thickTop="1" thickBot="1" x14ac:dyDescent="0.25">
      <c r="A57" s="57" t="s">
        <v>434</v>
      </c>
      <c r="B57" s="57" t="s">
        <v>405</v>
      </c>
      <c r="C57" s="59">
        <v>40</v>
      </c>
      <c r="D57" s="59">
        <v>40</v>
      </c>
      <c r="E57" s="59">
        <v>40</v>
      </c>
      <c r="F57" s="59">
        <v>40</v>
      </c>
      <c r="G57" s="59" t="s">
        <v>524</v>
      </c>
      <c r="H57" s="60">
        <v>1600</v>
      </c>
      <c r="I57" s="57" t="s">
        <v>13</v>
      </c>
    </row>
    <row r="58" spans="1:9" ht="22.5" thickTop="1" thickBot="1" x14ac:dyDescent="0.25">
      <c r="A58" s="57" t="s">
        <v>525</v>
      </c>
      <c r="B58" s="57" t="s">
        <v>303</v>
      </c>
      <c r="C58" s="59">
        <v>55</v>
      </c>
      <c r="D58" s="59">
        <v>56</v>
      </c>
      <c r="E58" s="59">
        <v>55.332999999999998</v>
      </c>
      <c r="F58" s="59">
        <v>56</v>
      </c>
      <c r="G58" s="59" t="s">
        <v>526</v>
      </c>
      <c r="H58" s="60">
        <v>12000</v>
      </c>
      <c r="I58" s="57" t="s">
        <v>13</v>
      </c>
    </row>
    <row r="59" spans="1:9" ht="22.5" thickTop="1" thickBot="1" x14ac:dyDescent="0.25">
      <c r="A59" s="57" t="s">
        <v>289</v>
      </c>
      <c r="B59" s="58">
        <v>37012</v>
      </c>
      <c r="C59" s="59">
        <v>52.5</v>
      </c>
      <c r="D59" s="59">
        <v>53.5</v>
      </c>
      <c r="E59" s="59">
        <v>53.110999999999997</v>
      </c>
      <c r="F59" s="59">
        <v>52.85</v>
      </c>
      <c r="G59" s="59" t="s">
        <v>527</v>
      </c>
      <c r="H59" s="60">
        <v>316800</v>
      </c>
      <c r="I59" s="57" t="s">
        <v>13</v>
      </c>
    </row>
    <row r="60" spans="1:9" ht="22.5" thickTop="1" thickBot="1" x14ac:dyDescent="0.25">
      <c r="A60" s="57" t="s">
        <v>309</v>
      </c>
      <c r="B60" s="58">
        <v>37043</v>
      </c>
      <c r="C60" s="59">
        <v>75.75</v>
      </c>
      <c r="D60" s="59">
        <v>75.75</v>
      </c>
      <c r="E60" s="59">
        <v>75.75</v>
      </c>
      <c r="F60" s="59">
        <v>75.75</v>
      </c>
      <c r="G60" s="59" t="s">
        <v>516</v>
      </c>
      <c r="H60" s="60">
        <v>16800</v>
      </c>
      <c r="I60" s="57" t="s">
        <v>13</v>
      </c>
    </row>
    <row r="61" spans="1:9" ht="22.5" thickTop="1" thickBot="1" x14ac:dyDescent="0.25">
      <c r="A61" s="57" t="s">
        <v>435</v>
      </c>
      <c r="B61" s="57" t="s">
        <v>299</v>
      </c>
      <c r="C61" s="59">
        <v>43.25</v>
      </c>
      <c r="D61" s="59">
        <v>43.4</v>
      </c>
      <c r="E61" s="59">
        <v>43.317999999999998</v>
      </c>
      <c r="F61" s="59">
        <v>43.25</v>
      </c>
      <c r="G61" s="59" t="s">
        <v>528</v>
      </c>
      <c r="H61" s="60">
        <v>563200</v>
      </c>
      <c r="I61" s="57" t="s">
        <v>13</v>
      </c>
    </row>
    <row r="62" spans="1:9" ht="22.5" thickTop="1" thickBot="1" x14ac:dyDescent="0.25">
      <c r="A62" s="57" t="s">
        <v>436</v>
      </c>
      <c r="B62" s="57" t="s">
        <v>304</v>
      </c>
      <c r="C62" s="59">
        <v>48.5</v>
      </c>
      <c r="D62" s="59">
        <v>48.5</v>
      </c>
      <c r="E62" s="59">
        <v>48.5</v>
      </c>
      <c r="F62" s="59">
        <v>48.5</v>
      </c>
      <c r="G62" s="59" t="s">
        <v>529</v>
      </c>
      <c r="H62" s="60">
        <v>33600</v>
      </c>
      <c r="I62" s="57" t="s">
        <v>13</v>
      </c>
    </row>
    <row r="63" spans="1:9" ht="22.5" thickTop="1" thickBot="1" x14ac:dyDescent="0.25">
      <c r="A63" s="57" t="s">
        <v>530</v>
      </c>
      <c r="B63" s="57" t="s">
        <v>531</v>
      </c>
      <c r="C63" s="59">
        <v>40.25</v>
      </c>
      <c r="D63" s="59">
        <v>40.25</v>
      </c>
      <c r="E63" s="59">
        <v>40.25</v>
      </c>
      <c r="F63" s="59">
        <v>40.25</v>
      </c>
      <c r="G63" s="59" t="s">
        <v>532</v>
      </c>
      <c r="H63" s="60">
        <v>68800</v>
      </c>
      <c r="I63" s="57" t="s">
        <v>13</v>
      </c>
    </row>
    <row r="64" spans="1:9" ht="22.5" thickTop="1" thickBot="1" x14ac:dyDescent="0.25">
      <c r="A64" s="57" t="s">
        <v>533</v>
      </c>
      <c r="B64" s="58">
        <v>37044</v>
      </c>
      <c r="C64" s="59">
        <v>62.75</v>
      </c>
      <c r="D64" s="59">
        <v>62.75</v>
      </c>
      <c r="E64" s="59">
        <v>62.75</v>
      </c>
      <c r="F64" s="59">
        <v>62.75</v>
      </c>
      <c r="G64" s="59" t="s">
        <v>534</v>
      </c>
      <c r="H64" s="60">
        <v>16000</v>
      </c>
      <c r="I64" s="57" t="s">
        <v>13</v>
      </c>
    </row>
    <row r="65" spans="1:9" ht="22.5" thickTop="1" thickBot="1" x14ac:dyDescent="0.25">
      <c r="A65" s="57" t="s">
        <v>437</v>
      </c>
      <c r="B65" s="57" t="s">
        <v>438</v>
      </c>
      <c r="C65" s="59">
        <v>90</v>
      </c>
      <c r="D65" s="59">
        <v>90.75</v>
      </c>
      <c r="E65" s="59">
        <v>90.5</v>
      </c>
      <c r="F65" s="59">
        <v>90</v>
      </c>
      <c r="G65" s="59" t="s">
        <v>535</v>
      </c>
      <c r="H65" s="60">
        <v>140800</v>
      </c>
      <c r="I65" s="57" t="s">
        <v>13</v>
      </c>
    </row>
    <row r="66" spans="1:9" ht="22.5" thickTop="1" thickBot="1" x14ac:dyDescent="0.25">
      <c r="A66" s="57" t="s">
        <v>536</v>
      </c>
      <c r="B66" s="58">
        <v>37012</v>
      </c>
      <c r="C66" s="59">
        <v>298</v>
      </c>
      <c r="D66" s="59">
        <v>305</v>
      </c>
      <c r="E66" s="59">
        <v>301.5</v>
      </c>
      <c r="F66" s="59">
        <v>298</v>
      </c>
      <c r="G66" s="59" t="s">
        <v>537</v>
      </c>
      <c r="H66" s="60">
        <v>20800</v>
      </c>
      <c r="I66" s="57" t="s">
        <v>13</v>
      </c>
    </row>
    <row r="67" spans="1:9" ht="22.5" thickTop="1" thickBot="1" x14ac:dyDescent="0.25">
      <c r="A67" s="57" t="s">
        <v>538</v>
      </c>
      <c r="B67" s="58">
        <v>37135</v>
      </c>
      <c r="C67" s="59">
        <v>320</v>
      </c>
      <c r="D67" s="59">
        <v>320</v>
      </c>
      <c r="E67" s="59">
        <v>320</v>
      </c>
      <c r="F67" s="59">
        <v>320</v>
      </c>
      <c r="G67" s="59" t="s">
        <v>539</v>
      </c>
      <c r="H67" s="60">
        <v>9600</v>
      </c>
      <c r="I67" s="57" t="s">
        <v>13</v>
      </c>
    </row>
    <row r="68" spans="1:9" ht="22.5" thickTop="1" thickBot="1" x14ac:dyDescent="0.25">
      <c r="A68" s="57" t="s">
        <v>395</v>
      </c>
      <c r="B68" s="57" t="s">
        <v>12</v>
      </c>
      <c r="C68" s="59">
        <v>275</v>
      </c>
      <c r="D68" s="59">
        <v>282</v>
      </c>
      <c r="E68" s="59">
        <v>279.2</v>
      </c>
      <c r="F68" s="59">
        <v>279</v>
      </c>
      <c r="G68" s="59" t="s">
        <v>540</v>
      </c>
      <c r="H68" s="60">
        <v>2000</v>
      </c>
      <c r="I68" s="57" t="s">
        <v>13</v>
      </c>
    </row>
    <row r="69" spans="1:9" ht="22.5" thickTop="1" thickBot="1" x14ac:dyDescent="0.25">
      <c r="A69" s="57" t="s">
        <v>541</v>
      </c>
      <c r="B69" s="58">
        <v>37043</v>
      </c>
      <c r="C69" s="59">
        <v>300</v>
      </c>
      <c r="D69" s="59">
        <v>302</v>
      </c>
      <c r="E69" s="59">
        <v>301</v>
      </c>
      <c r="F69" s="59">
        <v>301</v>
      </c>
      <c r="G69" s="59" t="s">
        <v>542</v>
      </c>
      <c r="H69" s="60">
        <v>31200</v>
      </c>
      <c r="I69" s="57" t="s">
        <v>13</v>
      </c>
    </row>
    <row r="70" spans="1:9" ht="22.5" thickTop="1" thickBot="1" x14ac:dyDescent="0.25">
      <c r="A70" s="57" t="s">
        <v>310</v>
      </c>
      <c r="B70" s="57" t="s">
        <v>12</v>
      </c>
      <c r="C70" s="59">
        <v>33.75</v>
      </c>
      <c r="D70" s="59">
        <v>37</v>
      </c>
      <c r="E70" s="59">
        <v>34.904000000000003</v>
      </c>
      <c r="F70" s="59">
        <v>37</v>
      </c>
      <c r="G70" s="59" t="s">
        <v>543</v>
      </c>
      <c r="H70" s="60">
        <v>10400</v>
      </c>
      <c r="I70" s="57" t="s">
        <v>13</v>
      </c>
    </row>
    <row r="71" spans="1:9" ht="22.5" thickTop="1" thickBot="1" x14ac:dyDescent="0.25">
      <c r="A71" s="57" t="s">
        <v>439</v>
      </c>
      <c r="B71" s="57" t="s">
        <v>405</v>
      </c>
      <c r="C71" s="59">
        <v>38</v>
      </c>
      <c r="D71" s="59">
        <v>38</v>
      </c>
      <c r="E71" s="59">
        <v>38</v>
      </c>
      <c r="F71" s="59">
        <v>38</v>
      </c>
      <c r="G71" s="59" t="s">
        <v>544</v>
      </c>
      <c r="H71" s="60">
        <v>1600</v>
      </c>
      <c r="I71" s="57" t="s">
        <v>13</v>
      </c>
    </row>
    <row r="72" spans="1:9" ht="22.5" thickTop="1" thickBot="1" x14ac:dyDescent="0.25">
      <c r="A72" s="57" t="s">
        <v>545</v>
      </c>
      <c r="B72" s="57" t="s">
        <v>12</v>
      </c>
      <c r="C72" s="59">
        <v>43</v>
      </c>
      <c r="D72" s="59">
        <v>43</v>
      </c>
      <c r="E72" s="59">
        <v>43</v>
      </c>
      <c r="F72" s="59">
        <v>43</v>
      </c>
      <c r="G72" s="59" t="s">
        <v>546</v>
      </c>
      <c r="H72" s="59">
        <v>800</v>
      </c>
      <c r="I72" s="57" t="s">
        <v>13</v>
      </c>
    </row>
    <row r="73" spans="1:9" ht="13.5" thickTop="1" x14ac:dyDescent="0.2"/>
  </sheetData>
  <mergeCells count="11">
    <mergeCell ref="G9:G10"/>
    <mergeCell ref="H9:H10"/>
    <mergeCell ref="A16:I16"/>
    <mergeCell ref="A18:I18"/>
    <mergeCell ref="I9:I10"/>
    <mergeCell ref="F9:F10"/>
    <mergeCell ref="A9:A10"/>
    <mergeCell ref="B9:B10"/>
    <mergeCell ref="C9:C10"/>
    <mergeCell ref="D9:D10"/>
    <mergeCell ref="A11:I11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5" workbookViewId="0">
      <selection activeCell="A5" sqref="A5"/>
    </sheetView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2" t="s">
        <v>242</v>
      </c>
      <c r="F1" s="5"/>
      <c r="G1" s="6" t="s">
        <v>22</v>
      </c>
      <c r="H1" s="1">
        <f>SUM(H11:H990)</f>
        <v>31765000</v>
      </c>
    </row>
    <row r="2" spans="1:12" ht="15.75" x14ac:dyDescent="0.25">
      <c r="A2" s="18" t="s">
        <v>20</v>
      </c>
      <c r="F2" s="61"/>
      <c r="G2" s="65"/>
      <c r="H2" s="63"/>
    </row>
    <row r="3" spans="1:12" x14ac:dyDescent="0.2">
      <c r="A3" s="99">
        <f>'E-Mail'!$B$1</f>
        <v>37005</v>
      </c>
      <c r="F3" s="61"/>
      <c r="G3" s="65"/>
      <c r="H3" s="63"/>
    </row>
    <row r="5" spans="1:12" ht="9.75" customHeight="1" x14ac:dyDescent="0.2">
      <c r="A5" s="54" t="s">
        <v>287</v>
      </c>
      <c r="J5" s="53"/>
      <c r="K5" s="53"/>
      <c r="L5" s="53"/>
    </row>
    <row r="6" spans="1:12" ht="9.75" customHeight="1" x14ac:dyDescent="0.2">
      <c r="A6" s="54" t="s">
        <v>241</v>
      </c>
      <c r="J6" s="53"/>
      <c r="K6" s="53"/>
      <c r="L6" s="53"/>
    </row>
    <row r="7" spans="1:12" ht="9.75" customHeight="1" x14ac:dyDescent="0.2">
      <c r="A7" s="54" t="s">
        <v>465</v>
      </c>
      <c r="J7" s="53"/>
      <c r="K7" s="53"/>
      <c r="L7" s="53"/>
    </row>
    <row r="8" spans="1:12" ht="9.75" customHeight="1" thickBot="1" x14ac:dyDescent="0.25">
      <c r="J8" s="53"/>
      <c r="K8" s="53"/>
      <c r="L8" s="53"/>
    </row>
    <row r="9" spans="1:12" ht="13.5" thickTop="1" x14ac:dyDescent="0.2">
      <c r="A9" s="188" t="s">
        <v>0</v>
      </c>
      <c r="B9" s="188" t="s">
        <v>1</v>
      </c>
      <c r="C9" s="183" t="s">
        <v>2</v>
      </c>
      <c r="D9" s="183" t="s">
        <v>3</v>
      </c>
      <c r="E9" s="55" t="s">
        <v>4</v>
      </c>
      <c r="F9" s="183" t="s">
        <v>6</v>
      </c>
      <c r="G9" s="183" t="s">
        <v>7</v>
      </c>
      <c r="H9" s="183" t="s">
        <v>8</v>
      </c>
      <c r="I9" s="188" t="s">
        <v>9</v>
      </c>
      <c r="J9" s="53"/>
      <c r="K9" s="53"/>
      <c r="L9" s="53"/>
    </row>
    <row r="10" spans="1:12" ht="25.5" customHeight="1" thickBot="1" x14ac:dyDescent="0.25">
      <c r="A10" s="189"/>
      <c r="B10" s="189"/>
      <c r="C10" s="184"/>
      <c r="D10" s="184"/>
      <c r="E10" s="56" t="s">
        <v>5</v>
      </c>
      <c r="F10" s="184"/>
      <c r="G10" s="184"/>
      <c r="H10" s="184"/>
      <c r="I10" s="189"/>
      <c r="J10" s="53"/>
      <c r="K10" s="53"/>
      <c r="L10" s="53"/>
    </row>
    <row r="11" spans="1:12" ht="10.5" customHeight="1" thickTop="1" thickBot="1" x14ac:dyDescent="0.25">
      <c r="A11" s="185" t="s">
        <v>311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  <c r="L11" s="53"/>
    </row>
    <row r="12" spans="1:12" ht="14.25" customHeight="1" thickTop="1" thickBot="1" x14ac:dyDescent="0.25">
      <c r="A12" s="57" t="s">
        <v>312</v>
      </c>
      <c r="B12" s="57" t="s">
        <v>313</v>
      </c>
      <c r="C12" s="59">
        <v>5.0449999999999999</v>
      </c>
      <c r="D12" s="59">
        <v>5.0650000000000004</v>
      </c>
      <c r="E12" s="59">
        <v>5.056</v>
      </c>
      <c r="F12" s="59">
        <v>5.0599999999999996</v>
      </c>
      <c r="G12" s="59" t="s">
        <v>547</v>
      </c>
      <c r="H12" s="60">
        <v>27500</v>
      </c>
      <c r="I12" s="57" t="s">
        <v>16</v>
      </c>
      <c r="J12" s="53"/>
      <c r="K12" s="53"/>
      <c r="L12" s="53"/>
    </row>
    <row r="13" spans="1:12" ht="10.5" customHeight="1" thickTop="1" thickBot="1" x14ac:dyDescent="0.25">
      <c r="A13" s="57" t="s">
        <v>440</v>
      </c>
      <c r="B13" s="57" t="s">
        <v>313</v>
      </c>
      <c r="C13" s="59">
        <v>5.05</v>
      </c>
      <c r="D13" s="59">
        <v>5.05</v>
      </c>
      <c r="E13" s="59">
        <v>5.05</v>
      </c>
      <c r="F13" s="59">
        <v>5.05</v>
      </c>
      <c r="G13" s="59" t="s">
        <v>548</v>
      </c>
      <c r="H13" s="60">
        <v>7500</v>
      </c>
      <c r="I13" s="57" t="s">
        <v>16</v>
      </c>
      <c r="J13" s="53"/>
      <c r="K13" s="53"/>
      <c r="L13" s="53"/>
    </row>
    <row r="14" spans="1:12" ht="14.25" customHeight="1" thickTop="1" thickBot="1" x14ac:dyDescent="0.25">
      <c r="A14" s="57" t="s">
        <v>549</v>
      </c>
      <c r="B14" s="57" t="s">
        <v>313</v>
      </c>
      <c r="C14" s="59">
        <v>10.25</v>
      </c>
      <c r="D14" s="59">
        <v>10.25</v>
      </c>
      <c r="E14" s="59">
        <v>10.25</v>
      </c>
      <c r="F14" s="59">
        <v>10.25</v>
      </c>
      <c r="G14" s="59" t="s">
        <v>491</v>
      </c>
      <c r="H14" s="60">
        <v>5000</v>
      </c>
      <c r="I14" s="57" t="s">
        <v>16</v>
      </c>
      <c r="J14" s="53"/>
      <c r="K14" s="53"/>
      <c r="L14" s="53"/>
    </row>
    <row r="15" spans="1:12" ht="14.25" customHeight="1" thickTop="1" thickBot="1" x14ac:dyDescent="0.25">
      <c r="A15" s="57" t="s">
        <v>550</v>
      </c>
      <c r="B15" s="57" t="s">
        <v>313</v>
      </c>
      <c r="C15" s="59">
        <v>4.76</v>
      </c>
      <c r="D15" s="59">
        <v>4.76</v>
      </c>
      <c r="E15" s="59">
        <v>4.76</v>
      </c>
      <c r="F15" s="59">
        <v>4.76</v>
      </c>
      <c r="G15" s="59" t="s">
        <v>551</v>
      </c>
      <c r="H15" s="60">
        <v>5000</v>
      </c>
      <c r="I15" s="57" t="s">
        <v>16</v>
      </c>
      <c r="J15" s="53"/>
      <c r="K15" s="53"/>
      <c r="L15" s="53"/>
    </row>
    <row r="16" spans="1:12" ht="14.25" customHeight="1" thickTop="1" thickBot="1" x14ac:dyDescent="0.25">
      <c r="A16" s="57" t="s">
        <v>314</v>
      </c>
      <c r="B16" s="57" t="s">
        <v>313</v>
      </c>
      <c r="C16" s="59">
        <v>5.4</v>
      </c>
      <c r="D16" s="59">
        <v>5.46</v>
      </c>
      <c r="E16" s="59">
        <v>5.4409999999999998</v>
      </c>
      <c r="F16" s="59">
        <v>5.4</v>
      </c>
      <c r="G16" s="59" t="s">
        <v>552</v>
      </c>
      <c r="H16" s="60">
        <v>495000</v>
      </c>
      <c r="I16" s="57" t="s">
        <v>16</v>
      </c>
      <c r="J16" s="53"/>
      <c r="K16" s="53"/>
      <c r="L16" s="53"/>
    </row>
    <row r="17" spans="1:12" ht="14.25" customHeight="1" thickTop="1" thickBot="1" x14ac:dyDescent="0.25">
      <c r="A17" s="57" t="s">
        <v>315</v>
      </c>
      <c r="B17" s="57" t="s">
        <v>313</v>
      </c>
      <c r="C17" s="59">
        <v>5.0750000000000002</v>
      </c>
      <c r="D17" s="59">
        <v>5.12</v>
      </c>
      <c r="E17" s="59">
        <v>5.0999999999999996</v>
      </c>
      <c r="F17" s="59">
        <v>5.1150000000000002</v>
      </c>
      <c r="G17" s="59" t="s">
        <v>509</v>
      </c>
      <c r="H17" s="60">
        <v>130000</v>
      </c>
      <c r="I17" s="57" t="s">
        <v>16</v>
      </c>
      <c r="J17" s="53"/>
      <c r="K17" s="53"/>
      <c r="L17" s="53"/>
    </row>
    <row r="18" spans="1:12" ht="14.25" customHeight="1" thickTop="1" thickBot="1" x14ac:dyDescent="0.25">
      <c r="A18" s="57" t="s">
        <v>316</v>
      </c>
      <c r="B18" s="57" t="s">
        <v>313</v>
      </c>
      <c r="C18" s="59">
        <v>5.46</v>
      </c>
      <c r="D18" s="59">
        <v>5.4950000000000001</v>
      </c>
      <c r="E18" s="59">
        <v>5.4690000000000003</v>
      </c>
      <c r="F18" s="59">
        <v>5.46</v>
      </c>
      <c r="G18" s="59" t="s">
        <v>553</v>
      </c>
      <c r="H18" s="60">
        <v>20000</v>
      </c>
      <c r="I18" s="57" t="s">
        <v>16</v>
      </c>
      <c r="J18" s="53"/>
      <c r="K18" s="53"/>
      <c r="L18" s="53"/>
    </row>
    <row r="19" spans="1:12" ht="14.25" customHeight="1" thickTop="1" thickBot="1" x14ac:dyDescent="0.25">
      <c r="A19" s="57" t="s">
        <v>317</v>
      </c>
      <c r="B19" s="57" t="s">
        <v>313</v>
      </c>
      <c r="C19" s="59">
        <v>5.33</v>
      </c>
      <c r="D19" s="59">
        <v>5.36</v>
      </c>
      <c r="E19" s="59">
        <v>5.35</v>
      </c>
      <c r="F19" s="59">
        <v>5.33</v>
      </c>
      <c r="G19" s="59" t="s">
        <v>554</v>
      </c>
      <c r="H19" s="60">
        <v>37500</v>
      </c>
      <c r="I19" s="57" t="s">
        <v>16</v>
      </c>
      <c r="J19" s="53"/>
      <c r="K19" s="53"/>
      <c r="L19" s="53"/>
    </row>
    <row r="20" spans="1:12" ht="14.25" customHeight="1" thickTop="1" thickBot="1" x14ac:dyDescent="0.25">
      <c r="A20" s="57" t="s">
        <v>318</v>
      </c>
      <c r="B20" s="57" t="s">
        <v>313</v>
      </c>
      <c r="C20" s="59">
        <v>5.07</v>
      </c>
      <c r="D20" s="59">
        <v>5.22</v>
      </c>
      <c r="E20" s="59">
        <v>5.1719999999999997</v>
      </c>
      <c r="F20" s="59">
        <v>5.07</v>
      </c>
      <c r="G20" s="59" t="s">
        <v>555</v>
      </c>
      <c r="H20" s="60">
        <v>170000</v>
      </c>
      <c r="I20" s="57" t="s">
        <v>16</v>
      </c>
      <c r="J20" s="53"/>
      <c r="K20" s="53"/>
      <c r="L20" s="53"/>
    </row>
    <row r="21" spans="1:12" ht="14.25" customHeight="1" thickTop="1" thickBot="1" x14ac:dyDescent="0.25">
      <c r="A21" s="57" t="s">
        <v>319</v>
      </c>
      <c r="B21" s="57" t="s">
        <v>313</v>
      </c>
      <c r="C21" s="59">
        <v>4.83</v>
      </c>
      <c r="D21" s="59">
        <v>4.8600000000000003</v>
      </c>
      <c r="E21" s="59">
        <v>4.8499999999999996</v>
      </c>
      <c r="F21" s="59">
        <v>4.8600000000000003</v>
      </c>
      <c r="G21" s="59" t="s">
        <v>556</v>
      </c>
      <c r="H21" s="60">
        <v>15000</v>
      </c>
      <c r="I21" s="57" t="s">
        <v>16</v>
      </c>
      <c r="J21" s="53"/>
      <c r="K21" s="53"/>
      <c r="L21" s="53"/>
    </row>
    <row r="22" spans="1:12" ht="14.25" customHeight="1" thickTop="1" thickBot="1" x14ac:dyDescent="0.25">
      <c r="A22" s="57" t="s">
        <v>557</v>
      </c>
      <c r="B22" s="57" t="s">
        <v>313</v>
      </c>
      <c r="C22" s="59">
        <v>5.0999999999999996</v>
      </c>
      <c r="D22" s="59">
        <v>5.125</v>
      </c>
      <c r="E22" s="59">
        <v>5.1120000000000001</v>
      </c>
      <c r="F22" s="59">
        <v>5.0999999999999996</v>
      </c>
      <c r="G22" s="59" t="s">
        <v>529</v>
      </c>
      <c r="H22" s="60">
        <v>7500</v>
      </c>
      <c r="I22" s="57" t="s">
        <v>16</v>
      </c>
      <c r="J22" s="53"/>
      <c r="K22" s="53"/>
      <c r="L22" s="53"/>
    </row>
    <row r="23" spans="1:12" ht="14.25" customHeight="1" thickTop="1" thickBot="1" x14ac:dyDescent="0.25">
      <c r="A23" s="57" t="s">
        <v>320</v>
      </c>
      <c r="B23" s="57" t="s">
        <v>313</v>
      </c>
      <c r="C23" s="59">
        <v>5.1100000000000003</v>
      </c>
      <c r="D23" s="59">
        <v>5.13</v>
      </c>
      <c r="E23" s="59">
        <v>5.1189999999999998</v>
      </c>
      <c r="F23" s="59">
        <v>5.1150000000000002</v>
      </c>
      <c r="G23" s="59" t="s">
        <v>558</v>
      </c>
      <c r="H23" s="60">
        <v>120000</v>
      </c>
      <c r="I23" s="57" t="s">
        <v>16</v>
      </c>
      <c r="J23" s="53"/>
      <c r="K23" s="53"/>
      <c r="L23" s="53"/>
    </row>
    <row r="24" spans="1:12" ht="14.25" customHeight="1" thickTop="1" thickBot="1" x14ac:dyDescent="0.25">
      <c r="A24" s="57" t="s">
        <v>559</v>
      </c>
      <c r="B24" s="57" t="s">
        <v>348</v>
      </c>
      <c r="C24" s="59">
        <v>5.0449999999999999</v>
      </c>
      <c r="D24" s="59">
        <v>5.0449999999999999</v>
      </c>
      <c r="E24" s="59">
        <v>5.0449999999999999</v>
      </c>
      <c r="F24" s="59">
        <v>5.0449999999999999</v>
      </c>
      <c r="G24" s="59" t="s">
        <v>504</v>
      </c>
      <c r="H24" s="60">
        <v>30000</v>
      </c>
      <c r="I24" s="57" t="s">
        <v>16</v>
      </c>
      <c r="J24" s="53"/>
      <c r="K24" s="53"/>
      <c r="L24" s="53"/>
    </row>
    <row r="25" spans="1:12" ht="14.25" customHeight="1" thickTop="1" thickBot="1" x14ac:dyDescent="0.25">
      <c r="A25" s="57" t="s">
        <v>321</v>
      </c>
      <c r="B25" s="57" t="s">
        <v>313</v>
      </c>
      <c r="C25" s="59">
        <v>4.8</v>
      </c>
      <c r="D25" s="59">
        <v>4.8</v>
      </c>
      <c r="E25" s="59">
        <v>4.8</v>
      </c>
      <c r="F25" s="59">
        <v>4.8</v>
      </c>
      <c r="G25" s="59" t="s">
        <v>560</v>
      </c>
      <c r="H25" s="60">
        <v>15000</v>
      </c>
      <c r="I25" s="57" t="s">
        <v>16</v>
      </c>
      <c r="J25" s="53"/>
      <c r="K25" s="53"/>
      <c r="L25" s="53"/>
    </row>
    <row r="26" spans="1:12" ht="14.25" customHeight="1" thickTop="1" thickBot="1" x14ac:dyDescent="0.25">
      <c r="A26" s="57" t="s">
        <v>561</v>
      </c>
      <c r="B26" s="58">
        <v>37012</v>
      </c>
      <c r="C26" s="59">
        <v>4.2</v>
      </c>
      <c r="D26" s="59">
        <v>4.25</v>
      </c>
      <c r="E26" s="59">
        <v>4.2169999999999996</v>
      </c>
      <c r="F26" s="59">
        <v>4.2</v>
      </c>
      <c r="G26" s="59" t="s">
        <v>562</v>
      </c>
      <c r="H26" s="60">
        <v>465000</v>
      </c>
      <c r="I26" s="57" t="s">
        <v>16</v>
      </c>
      <c r="J26" s="53"/>
      <c r="K26" s="53"/>
      <c r="L26" s="53"/>
    </row>
    <row r="27" spans="1:12" ht="14.25" customHeight="1" thickTop="1" thickBot="1" x14ac:dyDescent="0.25">
      <c r="A27" s="57" t="s">
        <v>322</v>
      </c>
      <c r="B27" s="57" t="s">
        <v>313</v>
      </c>
      <c r="C27" s="59">
        <v>5.34</v>
      </c>
      <c r="D27" s="59">
        <v>5.3929999999999998</v>
      </c>
      <c r="E27" s="59">
        <v>5.3730000000000002</v>
      </c>
      <c r="F27" s="59">
        <v>5.34</v>
      </c>
      <c r="G27" s="59" t="s">
        <v>499</v>
      </c>
      <c r="H27" s="60">
        <v>32500</v>
      </c>
      <c r="I27" s="57" t="s">
        <v>16</v>
      </c>
      <c r="J27" s="53"/>
      <c r="K27" s="53"/>
      <c r="L27" s="53"/>
    </row>
    <row r="28" spans="1:12" ht="14.25" customHeight="1" thickTop="1" thickBot="1" x14ac:dyDescent="0.25">
      <c r="A28" s="57" t="s">
        <v>323</v>
      </c>
      <c r="B28" s="57" t="s">
        <v>313</v>
      </c>
      <c r="C28" s="59">
        <v>5.01</v>
      </c>
      <c r="D28" s="59">
        <v>5.08</v>
      </c>
      <c r="E28" s="59">
        <v>5.0529999999999999</v>
      </c>
      <c r="F28" s="59">
        <v>5.01</v>
      </c>
      <c r="G28" s="59" t="s">
        <v>507</v>
      </c>
      <c r="H28" s="60">
        <v>75000</v>
      </c>
      <c r="I28" s="57" t="s">
        <v>16</v>
      </c>
      <c r="J28" s="53"/>
      <c r="K28" s="53"/>
      <c r="L28" s="53"/>
    </row>
    <row r="29" spans="1:12" ht="14.25" customHeight="1" thickTop="1" thickBot="1" x14ac:dyDescent="0.25">
      <c r="A29" s="57" t="s">
        <v>324</v>
      </c>
      <c r="B29" s="57" t="s">
        <v>313</v>
      </c>
      <c r="C29" s="59">
        <v>4.92</v>
      </c>
      <c r="D29" s="59">
        <v>5.0199999999999996</v>
      </c>
      <c r="E29" s="59">
        <v>4.9619999999999997</v>
      </c>
      <c r="F29" s="59">
        <v>4.92</v>
      </c>
      <c r="G29" s="59" t="s">
        <v>563</v>
      </c>
      <c r="H29" s="60">
        <v>25000</v>
      </c>
      <c r="I29" s="57" t="s">
        <v>16</v>
      </c>
      <c r="J29" s="53"/>
      <c r="K29" s="53"/>
      <c r="L29" s="53"/>
    </row>
    <row r="30" spans="1:12" ht="14.25" customHeight="1" thickTop="1" thickBot="1" x14ac:dyDescent="0.25">
      <c r="A30" s="57" t="s">
        <v>325</v>
      </c>
      <c r="B30" s="57" t="s">
        <v>313</v>
      </c>
      <c r="C30" s="59">
        <v>5.2149999999999999</v>
      </c>
      <c r="D30" s="59">
        <v>5.2380000000000004</v>
      </c>
      <c r="E30" s="59">
        <v>5.23</v>
      </c>
      <c r="F30" s="59">
        <v>5.2149999999999999</v>
      </c>
      <c r="G30" s="59" t="s">
        <v>564</v>
      </c>
      <c r="H30" s="60">
        <v>185000</v>
      </c>
      <c r="I30" s="57" t="s">
        <v>16</v>
      </c>
      <c r="J30" s="53"/>
      <c r="K30" s="53"/>
      <c r="L30" s="53"/>
    </row>
    <row r="31" spans="1:12" ht="14.25" customHeight="1" thickTop="1" thickBot="1" x14ac:dyDescent="0.25">
      <c r="A31" s="57" t="s">
        <v>370</v>
      </c>
      <c r="B31" s="57" t="s">
        <v>313</v>
      </c>
      <c r="C31" s="59">
        <v>5.2249999999999996</v>
      </c>
      <c r="D31" s="59">
        <v>5.24</v>
      </c>
      <c r="E31" s="59">
        <v>5.2329999999999997</v>
      </c>
      <c r="F31" s="59">
        <v>5.2249999999999996</v>
      </c>
      <c r="G31" s="59" t="s">
        <v>556</v>
      </c>
      <c r="H31" s="60">
        <v>20000</v>
      </c>
      <c r="I31" s="57" t="s">
        <v>16</v>
      </c>
      <c r="J31" s="53"/>
      <c r="K31" s="53"/>
      <c r="L31" s="53"/>
    </row>
    <row r="32" spans="1:12" ht="14.25" customHeight="1" thickTop="1" thickBot="1" x14ac:dyDescent="0.25">
      <c r="A32" s="57" t="s">
        <v>565</v>
      </c>
      <c r="B32" s="57" t="s">
        <v>313</v>
      </c>
      <c r="C32" s="59">
        <v>5.03</v>
      </c>
      <c r="D32" s="59">
        <v>5.04</v>
      </c>
      <c r="E32" s="59">
        <v>5.0369999999999999</v>
      </c>
      <c r="F32" s="59">
        <v>5.03</v>
      </c>
      <c r="G32" s="59" t="s">
        <v>566</v>
      </c>
      <c r="H32" s="60">
        <v>7500</v>
      </c>
      <c r="I32" s="57" t="s">
        <v>16</v>
      </c>
      <c r="J32" s="53"/>
      <c r="K32" s="53"/>
      <c r="L32" s="53"/>
    </row>
    <row r="33" spans="1:12" ht="14.25" customHeight="1" thickTop="1" thickBot="1" x14ac:dyDescent="0.25">
      <c r="A33" s="57" t="s">
        <v>326</v>
      </c>
      <c r="B33" s="57" t="s">
        <v>313</v>
      </c>
      <c r="C33" s="59">
        <v>5.03</v>
      </c>
      <c r="D33" s="59">
        <v>5.1050000000000004</v>
      </c>
      <c r="E33" s="59">
        <v>5.08</v>
      </c>
      <c r="F33" s="59">
        <v>5.03</v>
      </c>
      <c r="G33" s="59" t="s">
        <v>567</v>
      </c>
      <c r="H33" s="60">
        <v>57500</v>
      </c>
      <c r="I33" s="57" t="s">
        <v>16</v>
      </c>
      <c r="J33" s="53"/>
      <c r="K33" s="53"/>
      <c r="L33" s="53"/>
    </row>
    <row r="34" spans="1:12" ht="14.25" customHeight="1" thickTop="1" thickBot="1" x14ac:dyDescent="0.25">
      <c r="A34" s="57" t="s">
        <v>327</v>
      </c>
      <c r="B34" s="57" t="s">
        <v>313</v>
      </c>
      <c r="C34" s="59">
        <v>12</v>
      </c>
      <c r="D34" s="59">
        <v>12.65</v>
      </c>
      <c r="E34" s="59">
        <v>12.465</v>
      </c>
      <c r="F34" s="59">
        <v>12.6</v>
      </c>
      <c r="G34" s="59" t="s">
        <v>568</v>
      </c>
      <c r="H34" s="60">
        <v>65000</v>
      </c>
      <c r="I34" s="57" t="s">
        <v>16</v>
      </c>
      <c r="J34" s="53"/>
      <c r="K34" s="53"/>
      <c r="L34" s="53"/>
    </row>
    <row r="35" spans="1:12" ht="14.25" customHeight="1" thickTop="1" thickBot="1" x14ac:dyDescent="0.25">
      <c r="A35" s="57" t="s">
        <v>569</v>
      </c>
      <c r="B35" s="57" t="s">
        <v>313</v>
      </c>
      <c r="C35" s="59">
        <v>11.5</v>
      </c>
      <c r="D35" s="59">
        <v>12</v>
      </c>
      <c r="E35" s="59">
        <v>11.667</v>
      </c>
      <c r="F35" s="59">
        <v>12</v>
      </c>
      <c r="G35" s="59" t="s">
        <v>570</v>
      </c>
      <c r="H35" s="60">
        <v>30000</v>
      </c>
      <c r="I35" s="57" t="s">
        <v>16</v>
      </c>
      <c r="J35" s="53"/>
      <c r="K35" s="53"/>
      <c r="L35" s="53"/>
    </row>
    <row r="36" spans="1:12" ht="14.25" customHeight="1" thickTop="1" thickBot="1" x14ac:dyDescent="0.25">
      <c r="A36" s="57" t="s">
        <v>328</v>
      </c>
      <c r="B36" s="57" t="s">
        <v>313</v>
      </c>
      <c r="C36" s="59">
        <v>5.03</v>
      </c>
      <c r="D36" s="59">
        <v>5.03</v>
      </c>
      <c r="E36" s="59">
        <v>5.03</v>
      </c>
      <c r="F36" s="59">
        <v>5.03</v>
      </c>
      <c r="G36" s="59" t="s">
        <v>571</v>
      </c>
      <c r="H36" s="60">
        <v>5000</v>
      </c>
      <c r="I36" s="57" t="s">
        <v>16</v>
      </c>
      <c r="J36" s="53"/>
      <c r="K36" s="53"/>
      <c r="L36" s="53"/>
    </row>
    <row r="37" spans="1:12" ht="14.25" customHeight="1" thickTop="1" thickBot="1" x14ac:dyDescent="0.25">
      <c r="A37" s="57" t="s">
        <v>410</v>
      </c>
      <c r="B37" s="57" t="s">
        <v>313</v>
      </c>
      <c r="C37" s="59">
        <v>5.23</v>
      </c>
      <c r="D37" s="59">
        <v>5.23</v>
      </c>
      <c r="E37" s="59">
        <v>5.23</v>
      </c>
      <c r="F37" s="59">
        <v>5.23</v>
      </c>
      <c r="G37" s="59" t="s">
        <v>572</v>
      </c>
      <c r="H37" s="60">
        <v>7500</v>
      </c>
      <c r="I37" s="57" t="s">
        <v>16</v>
      </c>
      <c r="J37" s="53"/>
      <c r="K37" s="53"/>
      <c r="L37" s="53"/>
    </row>
    <row r="38" spans="1:12" ht="14.25" customHeight="1" thickTop="1" thickBot="1" x14ac:dyDescent="0.25">
      <c r="A38" s="57" t="s">
        <v>329</v>
      </c>
      <c r="B38" s="57" t="s">
        <v>313</v>
      </c>
      <c r="C38" s="59">
        <v>14.45</v>
      </c>
      <c r="D38" s="59">
        <v>14.7</v>
      </c>
      <c r="E38" s="59">
        <v>14.59</v>
      </c>
      <c r="F38" s="59">
        <v>14.7</v>
      </c>
      <c r="G38" s="59" t="s">
        <v>573</v>
      </c>
      <c r="H38" s="60">
        <v>25000</v>
      </c>
      <c r="I38" s="57" t="s">
        <v>16</v>
      </c>
      <c r="J38" s="53"/>
      <c r="K38" s="53"/>
      <c r="L38" s="53"/>
    </row>
    <row r="39" spans="1:12" ht="14.25" customHeight="1" thickTop="1" thickBot="1" x14ac:dyDescent="0.25">
      <c r="A39" s="57" t="s">
        <v>441</v>
      </c>
      <c r="B39" s="57" t="s">
        <v>313</v>
      </c>
      <c r="C39" s="59">
        <v>14.55</v>
      </c>
      <c r="D39" s="59">
        <v>15.1</v>
      </c>
      <c r="E39" s="59">
        <v>14.824999999999999</v>
      </c>
      <c r="F39" s="59">
        <v>15.1</v>
      </c>
      <c r="G39" s="59" t="s">
        <v>547</v>
      </c>
      <c r="H39" s="60">
        <v>20000</v>
      </c>
      <c r="I39" s="57" t="s">
        <v>16</v>
      </c>
      <c r="J39" s="53"/>
      <c r="K39" s="53"/>
      <c r="L39" s="53"/>
    </row>
    <row r="40" spans="1:12" ht="9.75" customHeight="1" thickTop="1" thickBot="1" x14ac:dyDescent="0.25">
      <c r="A40" s="57" t="s">
        <v>330</v>
      </c>
      <c r="B40" s="57" t="s">
        <v>313</v>
      </c>
      <c r="C40" s="59">
        <v>5.03</v>
      </c>
      <c r="D40" s="59">
        <v>5.07</v>
      </c>
      <c r="E40" s="59">
        <v>5.0490000000000004</v>
      </c>
      <c r="F40" s="59">
        <v>5.05</v>
      </c>
      <c r="G40" s="59" t="s">
        <v>574</v>
      </c>
      <c r="H40" s="60">
        <v>35000</v>
      </c>
      <c r="I40" s="57" t="s">
        <v>16</v>
      </c>
      <c r="J40" s="53"/>
      <c r="K40" s="53"/>
      <c r="L40" s="53"/>
    </row>
    <row r="41" spans="1:12" ht="14.25" customHeight="1" thickTop="1" thickBot="1" x14ac:dyDescent="0.25">
      <c r="A41" s="57" t="s">
        <v>331</v>
      </c>
      <c r="B41" s="57" t="s">
        <v>313</v>
      </c>
      <c r="C41" s="59">
        <v>5.04</v>
      </c>
      <c r="D41" s="59">
        <v>5.0449999999999999</v>
      </c>
      <c r="E41" s="59">
        <v>5.0419999999999998</v>
      </c>
      <c r="F41" s="59">
        <v>5.04</v>
      </c>
      <c r="G41" s="59" t="s">
        <v>575</v>
      </c>
      <c r="H41" s="60">
        <v>70000</v>
      </c>
      <c r="I41" s="57" t="s">
        <v>16</v>
      </c>
      <c r="J41" s="53"/>
      <c r="K41" s="53"/>
      <c r="L41" s="53"/>
    </row>
    <row r="42" spans="1:12" ht="14.25" customHeight="1" thickTop="1" thickBot="1" x14ac:dyDescent="0.25">
      <c r="A42" s="57" t="s">
        <v>332</v>
      </c>
      <c r="B42" s="57" t="s">
        <v>313</v>
      </c>
      <c r="C42" s="59">
        <v>5.04</v>
      </c>
      <c r="D42" s="59">
        <v>5.07</v>
      </c>
      <c r="E42" s="59">
        <v>5.0549999999999997</v>
      </c>
      <c r="F42" s="59">
        <v>5.04</v>
      </c>
      <c r="G42" s="59" t="s">
        <v>576</v>
      </c>
      <c r="H42" s="60">
        <v>60000</v>
      </c>
      <c r="I42" s="57" t="s">
        <v>16</v>
      </c>
      <c r="J42" s="53"/>
      <c r="K42" s="53"/>
      <c r="L42" s="53"/>
    </row>
    <row r="43" spans="1:12" ht="10.5" customHeight="1" thickTop="1" thickBot="1" x14ac:dyDescent="0.25">
      <c r="A43" s="57" t="s">
        <v>442</v>
      </c>
      <c r="B43" s="57" t="s">
        <v>313</v>
      </c>
      <c r="C43" s="59">
        <v>5.52</v>
      </c>
      <c r="D43" s="59">
        <v>5.54</v>
      </c>
      <c r="E43" s="59">
        <v>5.5330000000000004</v>
      </c>
      <c r="F43" s="59">
        <v>5.54</v>
      </c>
      <c r="G43" s="59" t="s">
        <v>577</v>
      </c>
      <c r="H43" s="60">
        <v>20000</v>
      </c>
      <c r="I43" s="57" t="s">
        <v>16</v>
      </c>
      <c r="J43" s="53"/>
      <c r="K43" s="53"/>
      <c r="L43" s="53"/>
    </row>
    <row r="44" spans="1:12" ht="14.25" customHeight="1" thickTop="1" thickBot="1" x14ac:dyDescent="0.25">
      <c r="A44" s="57" t="s">
        <v>333</v>
      </c>
      <c r="B44" s="57" t="s">
        <v>313</v>
      </c>
      <c r="C44" s="59">
        <v>5</v>
      </c>
      <c r="D44" s="59">
        <v>5.03</v>
      </c>
      <c r="E44" s="59">
        <v>5.0190000000000001</v>
      </c>
      <c r="F44" s="59">
        <v>5.01</v>
      </c>
      <c r="G44" s="59" t="s">
        <v>578</v>
      </c>
      <c r="H44" s="60">
        <v>55000</v>
      </c>
      <c r="I44" s="57" t="s">
        <v>16</v>
      </c>
      <c r="J44" s="53"/>
      <c r="K44" s="53"/>
      <c r="L44" s="53"/>
    </row>
    <row r="45" spans="1:12" ht="10.5" customHeight="1" thickTop="1" thickBot="1" x14ac:dyDescent="0.25">
      <c r="A45" s="57" t="s">
        <v>334</v>
      </c>
      <c r="B45" s="57" t="s">
        <v>313</v>
      </c>
      <c r="C45" s="59">
        <v>5</v>
      </c>
      <c r="D45" s="59">
        <v>5.05</v>
      </c>
      <c r="E45" s="59">
        <v>5.0279999999999996</v>
      </c>
      <c r="F45" s="59">
        <v>5</v>
      </c>
      <c r="G45" s="59" t="s">
        <v>547</v>
      </c>
      <c r="H45" s="60">
        <v>40000</v>
      </c>
      <c r="I45" s="57" t="s">
        <v>16</v>
      </c>
      <c r="J45" s="53"/>
      <c r="K45" s="53"/>
      <c r="L45" s="53"/>
    </row>
    <row r="46" spans="1:12" ht="14.25" customHeight="1" thickTop="1" thickBot="1" x14ac:dyDescent="0.25">
      <c r="A46" s="57" t="s">
        <v>335</v>
      </c>
      <c r="B46" s="57" t="s">
        <v>313</v>
      </c>
      <c r="C46" s="59">
        <v>5.0949999999999998</v>
      </c>
      <c r="D46" s="59">
        <v>5.12</v>
      </c>
      <c r="E46" s="59">
        <v>5.109</v>
      </c>
      <c r="F46" s="59">
        <v>5.0949999999999998</v>
      </c>
      <c r="G46" s="59" t="s">
        <v>499</v>
      </c>
      <c r="H46" s="60">
        <v>45000</v>
      </c>
      <c r="I46" s="57" t="s">
        <v>16</v>
      </c>
      <c r="J46" s="53"/>
      <c r="K46" s="53"/>
      <c r="L46" s="53"/>
    </row>
    <row r="47" spans="1:12" ht="14.25" customHeight="1" thickTop="1" thickBot="1" x14ac:dyDescent="0.25">
      <c r="A47" s="57" t="s">
        <v>336</v>
      </c>
      <c r="B47" s="57" t="s">
        <v>313</v>
      </c>
      <c r="C47" s="59">
        <v>5.13</v>
      </c>
      <c r="D47" s="59">
        <v>5.165</v>
      </c>
      <c r="E47" s="59">
        <v>5.15</v>
      </c>
      <c r="F47" s="59">
        <v>5.13</v>
      </c>
      <c r="G47" s="59" t="s">
        <v>492</v>
      </c>
      <c r="H47" s="60">
        <v>52500</v>
      </c>
      <c r="I47" s="57" t="s">
        <v>16</v>
      </c>
      <c r="J47" s="53"/>
      <c r="K47" s="53"/>
      <c r="L47" s="53"/>
    </row>
    <row r="48" spans="1:12" ht="14.25" customHeight="1" thickTop="1" thickBot="1" x14ac:dyDescent="0.25">
      <c r="A48" s="57" t="s">
        <v>579</v>
      </c>
      <c r="B48" s="57" t="s">
        <v>313</v>
      </c>
      <c r="C48" s="59">
        <v>5.6</v>
      </c>
      <c r="D48" s="59">
        <v>5.6</v>
      </c>
      <c r="E48" s="59">
        <v>5.6</v>
      </c>
      <c r="F48" s="59">
        <v>5.6</v>
      </c>
      <c r="G48" s="59" t="s">
        <v>580</v>
      </c>
      <c r="H48" s="60">
        <v>5000</v>
      </c>
      <c r="I48" s="57" t="s">
        <v>16</v>
      </c>
      <c r="J48" s="53"/>
      <c r="K48" s="53"/>
      <c r="L48" s="53"/>
    </row>
    <row r="49" spans="1:12" ht="14.25" customHeight="1" thickTop="1" thickBot="1" x14ac:dyDescent="0.25">
      <c r="A49" s="57" t="s">
        <v>337</v>
      </c>
      <c r="B49" s="57" t="s">
        <v>313</v>
      </c>
      <c r="C49" s="59">
        <v>4.9400000000000004</v>
      </c>
      <c r="D49" s="59">
        <v>4.96</v>
      </c>
      <c r="E49" s="59">
        <v>4.9480000000000004</v>
      </c>
      <c r="F49" s="59">
        <v>4.95</v>
      </c>
      <c r="G49" s="59" t="s">
        <v>581</v>
      </c>
      <c r="H49" s="60">
        <v>30000</v>
      </c>
      <c r="I49" s="57" t="s">
        <v>16</v>
      </c>
      <c r="J49" s="53"/>
      <c r="K49" s="53"/>
      <c r="L49" s="53"/>
    </row>
    <row r="50" spans="1:12" ht="14.25" customHeight="1" thickTop="1" thickBot="1" x14ac:dyDescent="0.25">
      <c r="A50" s="57" t="s">
        <v>338</v>
      </c>
      <c r="B50" s="57" t="s">
        <v>313</v>
      </c>
      <c r="C50" s="59">
        <v>5.0199999999999996</v>
      </c>
      <c r="D50" s="59">
        <v>5.0199999999999996</v>
      </c>
      <c r="E50" s="59">
        <v>5.0199999999999996</v>
      </c>
      <c r="F50" s="59">
        <v>5.0199999999999996</v>
      </c>
      <c r="G50" s="59" t="s">
        <v>582</v>
      </c>
      <c r="H50" s="60">
        <v>10000</v>
      </c>
      <c r="I50" s="57" t="s">
        <v>16</v>
      </c>
      <c r="J50" s="53"/>
      <c r="K50" s="53"/>
      <c r="L50" s="53"/>
    </row>
    <row r="51" spans="1:12" ht="10.5" customHeight="1" thickTop="1" thickBot="1" x14ac:dyDescent="0.25">
      <c r="A51" s="185" t="s">
        <v>339</v>
      </c>
      <c r="B51" s="186"/>
      <c r="C51" s="186"/>
      <c r="D51" s="186"/>
      <c r="E51" s="186"/>
      <c r="F51" s="186"/>
      <c r="G51" s="186"/>
      <c r="H51" s="186"/>
      <c r="I51" s="187"/>
      <c r="J51" s="53"/>
      <c r="K51" s="53"/>
      <c r="L51" s="53"/>
    </row>
    <row r="52" spans="1:12" ht="14.25" customHeight="1" thickTop="1" thickBot="1" x14ac:dyDescent="0.25">
      <c r="A52" s="57" t="s">
        <v>583</v>
      </c>
      <c r="B52" s="58">
        <v>37012</v>
      </c>
      <c r="C52" s="59">
        <v>0</v>
      </c>
      <c r="D52" s="59">
        <v>0</v>
      </c>
      <c r="E52" s="59">
        <v>0</v>
      </c>
      <c r="F52" s="59">
        <v>0</v>
      </c>
      <c r="G52" s="59" t="s">
        <v>584</v>
      </c>
      <c r="H52" s="60">
        <v>310000</v>
      </c>
      <c r="I52" s="57" t="s">
        <v>16</v>
      </c>
      <c r="J52" s="53"/>
      <c r="K52" s="53"/>
      <c r="L52" s="53"/>
    </row>
    <row r="53" spans="1:12" ht="9.75" customHeight="1" thickTop="1" thickBot="1" x14ac:dyDescent="0.25">
      <c r="A53" s="57" t="s">
        <v>385</v>
      </c>
      <c r="B53" s="57" t="s">
        <v>313</v>
      </c>
      <c r="C53" s="59">
        <v>0</v>
      </c>
      <c r="D53" s="59">
        <v>0</v>
      </c>
      <c r="E53" s="59">
        <v>0</v>
      </c>
      <c r="F53" s="59">
        <v>0</v>
      </c>
      <c r="G53" s="59" t="s">
        <v>585</v>
      </c>
      <c r="H53" s="60">
        <v>35000</v>
      </c>
      <c r="I53" s="57" t="s">
        <v>16</v>
      </c>
      <c r="J53" s="53"/>
      <c r="K53" s="53"/>
      <c r="L53" s="53"/>
    </row>
    <row r="54" spans="1:12" ht="9.75" customHeight="1" thickTop="1" thickBot="1" x14ac:dyDescent="0.25">
      <c r="A54" s="57" t="s">
        <v>586</v>
      </c>
      <c r="B54" s="57" t="s">
        <v>345</v>
      </c>
      <c r="C54" s="59">
        <v>0</v>
      </c>
      <c r="D54" s="59">
        <v>0</v>
      </c>
      <c r="E54" s="59">
        <v>0</v>
      </c>
      <c r="F54" s="59">
        <v>0</v>
      </c>
      <c r="G54" s="59" t="s">
        <v>587</v>
      </c>
      <c r="H54" s="60">
        <v>18400000</v>
      </c>
      <c r="I54" s="57" t="s">
        <v>16</v>
      </c>
      <c r="J54" s="53"/>
      <c r="K54" s="53"/>
      <c r="L54" s="53"/>
    </row>
    <row r="55" spans="1:12" ht="9.75" customHeight="1" thickTop="1" thickBot="1" x14ac:dyDescent="0.25">
      <c r="A55" s="57" t="s">
        <v>443</v>
      </c>
      <c r="B55" s="57" t="s">
        <v>313</v>
      </c>
      <c r="C55" s="59">
        <v>0</v>
      </c>
      <c r="D55" s="59">
        <v>0</v>
      </c>
      <c r="E55" s="59">
        <v>0</v>
      </c>
      <c r="F55" s="59">
        <v>0</v>
      </c>
      <c r="G55" s="59" t="s">
        <v>588</v>
      </c>
      <c r="H55" s="60">
        <v>50000</v>
      </c>
      <c r="I55" s="57" t="s">
        <v>16</v>
      </c>
      <c r="J55" s="53"/>
      <c r="K55" s="53"/>
      <c r="L55" s="53"/>
    </row>
    <row r="56" spans="1:12" ht="14.25" customHeight="1" thickTop="1" thickBot="1" x14ac:dyDescent="0.25">
      <c r="A56" s="57" t="s">
        <v>371</v>
      </c>
      <c r="B56" s="57" t="s">
        <v>313</v>
      </c>
      <c r="C56" s="59">
        <v>0</v>
      </c>
      <c r="D56" s="59">
        <v>0</v>
      </c>
      <c r="E56" s="59">
        <v>0</v>
      </c>
      <c r="F56" s="59">
        <v>0</v>
      </c>
      <c r="G56" s="59" t="s">
        <v>589</v>
      </c>
      <c r="H56" s="60">
        <v>40000</v>
      </c>
      <c r="I56" s="57" t="s">
        <v>16</v>
      </c>
      <c r="J56" s="53"/>
      <c r="K56" s="53"/>
      <c r="L56" s="53"/>
    </row>
    <row r="57" spans="1:12" ht="14.25" customHeight="1" thickTop="1" thickBot="1" x14ac:dyDescent="0.25">
      <c r="A57" s="57" t="s">
        <v>590</v>
      </c>
      <c r="B57" s="58">
        <v>37012</v>
      </c>
      <c r="C57" s="59">
        <v>0</v>
      </c>
      <c r="D57" s="59">
        <v>0</v>
      </c>
      <c r="E57" s="59">
        <v>0</v>
      </c>
      <c r="F57" s="59">
        <v>0</v>
      </c>
      <c r="G57" s="59" t="s">
        <v>591</v>
      </c>
      <c r="H57" s="60">
        <v>310000</v>
      </c>
      <c r="I57" s="57" t="s">
        <v>16</v>
      </c>
      <c r="J57" s="53"/>
      <c r="K57" s="53"/>
      <c r="L57" s="53"/>
    </row>
    <row r="58" spans="1:12" ht="14.25" customHeight="1" thickTop="1" thickBot="1" x14ac:dyDescent="0.25">
      <c r="A58" s="57" t="s">
        <v>411</v>
      </c>
      <c r="B58" s="57" t="s">
        <v>313</v>
      </c>
      <c r="C58" s="59">
        <v>0</v>
      </c>
      <c r="D58" s="59">
        <v>0</v>
      </c>
      <c r="E58" s="59">
        <v>0</v>
      </c>
      <c r="F58" s="59">
        <v>0</v>
      </c>
      <c r="G58" s="59" t="s">
        <v>592</v>
      </c>
      <c r="H58" s="60">
        <v>100000</v>
      </c>
      <c r="I58" s="57" t="s">
        <v>16</v>
      </c>
      <c r="J58" s="53"/>
      <c r="K58" s="53"/>
      <c r="L58" s="53"/>
    </row>
    <row r="59" spans="1:12" ht="10.5" customHeight="1" thickTop="1" thickBot="1" x14ac:dyDescent="0.25">
      <c r="A59" s="57" t="s">
        <v>444</v>
      </c>
      <c r="B59" s="57" t="s">
        <v>313</v>
      </c>
      <c r="C59" s="59">
        <v>0</v>
      </c>
      <c r="D59" s="59">
        <v>0</v>
      </c>
      <c r="E59" s="59">
        <v>0</v>
      </c>
      <c r="F59" s="59">
        <v>0</v>
      </c>
      <c r="G59" s="59" t="s">
        <v>560</v>
      </c>
      <c r="H59" s="60">
        <v>40000</v>
      </c>
      <c r="I59" s="57" t="s">
        <v>16</v>
      </c>
      <c r="J59" s="53"/>
      <c r="K59" s="53"/>
      <c r="L59" s="53"/>
    </row>
    <row r="60" spans="1:12" ht="14.25" customHeight="1" thickTop="1" thickBot="1" x14ac:dyDescent="0.25">
      <c r="A60" s="57" t="s">
        <v>593</v>
      </c>
      <c r="B60" s="57" t="s">
        <v>313</v>
      </c>
      <c r="C60" s="59">
        <v>0</v>
      </c>
      <c r="D60" s="59">
        <v>0</v>
      </c>
      <c r="E60" s="59">
        <v>0</v>
      </c>
      <c r="F60" s="59">
        <v>0</v>
      </c>
      <c r="G60" s="59" t="s">
        <v>594</v>
      </c>
      <c r="H60" s="60">
        <v>5000</v>
      </c>
      <c r="I60" s="57" t="s">
        <v>16</v>
      </c>
      <c r="J60" s="53"/>
      <c r="K60" s="53"/>
      <c r="L60" s="53"/>
    </row>
    <row r="61" spans="1:12" ht="14.25" customHeight="1" thickTop="1" thickBot="1" x14ac:dyDescent="0.25">
      <c r="A61" s="57" t="s">
        <v>412</v>
      </c>
      <c r="B61" s="57" t="s">
        <v>313</v>
      </c>
      <c r="C61" s="59">
        <v>0</v>
      </c>
      <c r="D61" s="59">
        <v>5.0000000000000001E-3</v>
      </c>
      <c r="E61" s="59">
        <v>3.0000000000000001E-3</v>
      </c>
      <c r="F61" s="59">
        <v>0</v>
      </c>
      <c r="G61" s="59" t="s">
        <v>595</v>
      </c>
      <c r="H61" s="60">
        <v>30000</v>
      </c>
      <c r="I61" s="57" t="s">
        <v>16</v>
      </c>
      <c r="J61" s="53"/>
      <c r="K61" s="53"/>
      <c r="L61" s="53"/>
    </row>
    <row r="62" spans="1:12" ht="14.25" customHeight="1" thickTop="1" thickBot="1" x14ac:dyDescent="0.25">
      <c r="A62" s="57" t="s">
        <v>596</v>
      </c>
      <c r="B62" s="58">
        <v>37012</v>
      </c>
      <c r="C62" s="59">
        <v>0</v>
      </c>
      <c r="D62" s="59">
        <v>0</v>
      </c>
      <c r="E62" s="59">
        <v>0</v>
      </c>
      <c r="F62" s="59">
        <v>0</v>
      </c>
      <c r="G62" s="59" t="s">
        <v>597</v>
      </c>
      <c r="H62" s="60">
        <v>930000</v>
      </c>
      <c r="I62" s="57" t="s">
        <v>16</v>
      </c>
      <c r="J62" s="53"/>
      <c r="K62" s="53"/>
      <c r="L62" s="53"/>
    </row>
    <row r="63" spans="1:12" ht="14.25" customHeight="1" thickTop="1" thickBot="1" x14ac:dyDescent="0.25">
      <c r="A63" s="57" t="s">
        <v>386</v>
      </c>
      <c r="B63" s="57" t="s">
        <v>313</v>
      </c>
      <c r="C63" s="59">
        <v>0</v>
      </c>
      <c r="D63" s="59">
        <v>0</v>
      </c>
      <c r="E63" s="59">
        <v>0</v>
      </c>
      <c r="F63" s="59">
        <v>0</v>
      </c>
      <c r="G63" s="59" t="s">
        <v>467</v>
      </c>
      <c r="H63" s="60">
        <v>40000</v>
      </c>
      <c r="I63" s="57" t="s">
        <v>16</v>
      </c>
      <c r="J63" s="53"/>
      <c r="K63" s="53"/>
      <c r="L63" s="53"/>
    </row>
    <row r="64" spans="1:12" ht="13.5" customHeight="1" thickTop="1" thickBot="1" x14ac:dyDescent="0.25">
      <c r="A64" s="57" t="s">
        <v>598</v>
      </c>
      <c r="B64" s="57" t="s">
        <v>313</v>
      </c>
      <c r="C64" s="59">
        <v>0</v>
      </c>
      <c r="D64" s="59">
        <v>0</v>
      </c>
      <c r="E64" s="59">
        <v>0</v>
      </c>
      <c r="F64" s="59">
        <v>0</v>
      </c>
      <c r="G64" s="59" t="s">
        <v>599</v>
      </c>
      <c r="H64" s="60">
        <v>2500</v>
      </c>
      <c r="I64" s="57" t="s">
        <v>16</v>
      </c>
      <c r="J64" s="53"/>
      <c r="K64" s="53"/>
      <c r="L64" s="53"/>
    </row>
    <row r="65" spans="1:12" ht="14.25" customHeight="1" thickTop="1" thickBot="1" x14ac:dyDescent="0.25">
      <c r="A65" s="57" t="s">
        <v>372</v>
      </c>
      <c r="B65" s="57" t="s">
        <v>313</v>
      </c>
      <c r="C65" s="59">
        <v>0</v>
      </c>
      <c r="D65" s="59">
        <v>0</v>
      </c>
      <c r="E65" s="59">
        <v>0</v>
      </c>
      <c r="F65" s="59">
        <v>0</v>
      </c>
      <c r="G65" s="59" t="s">
        <v>600</v>
      </c>
      <c r="H65" s="60">
        <v>10000</v>
      </c>
      <c r="I65" s="57" t="s">
        <v>16</v>
      </c>
    </row>
    <row r="66" spans="1:12" ht="14.25" customHeight="1" thickTop="1" thickBot="1" x14ac:dyDescent="0.25">
      <c r="A66" s="57" t="s">
        <v>340</v>
      </c>
      <c r="B66" s="57" t="s">
        <v>313</v>
      </c>
      <c r="C66" s="59">
        <v>0</v>
      </c>
      <c r="D66" s="59">
        <v>0</v>
      </c>
      <c r="E66" s="59">
        <v>0</v>
      </c>
      <c r="F66" s="59">
        <v>0</v>
      </c>
      <c r="G66" s="59" t="s">
        <v>601</v>
      </c>
      <c r="H66" s="60">
        <v>75000</v>
      </c>
      <c r="I66" s="57" t="s">
        <v>16</v>
      </c>
    </row>
    <row r="67" spans="1:12" ht="14.25" customHeight="1" thickTop="1" thickBot="1" x14ac:dyDescent="0.25">
      <c r="A67" s="57" t="s">
        <v>341</v>
      </c>
      <c r="B67" s="57" t="s">
        <v>313</v>
      </c>
      <c r="C67" s="59">
        <v>0</v>
      </c>
      <c r="D67" s="59">
        <v>0</v>
      </c>
      <c r="E67" s="59">
        <v>0</v>
      </c>
      <c r="F67" s="59">
        <v>0</v>
      </c>
      <c r="G67" s="59" t="s">
        <v>602</v>
      </c>
      <c r="H67" s="60">
        <v>55000</v>
      </c>
      <c r="I67" s="57" t="s">
        <v>16</v>
      </c>
    </row>
    <row r="68" spans="1:12" ht="14.25" customHeight="1" thickTop="1" thickBot="1" x14ac:dyDescent="0.25">
      <c r="A68" s="57" t="s">
        <v>603</v>
      </c>
      <c r="B68" s="57" t="s">
        <v>313</v>
      </c>
      <c r="C68" s="59">
        <v>0</v>
      </c>
      <c r="D68" s="59">
        <v>0</v>
      </c>
      <c r="E68" s="59">
        <v>0</v>
      </c>
      <c r="F68" s="59">
        <v>0</v>
      </c>
      <c r="G68" s="59" t="s">
        <v>604</v>
      </c>
      <c r="H68" s="60">
        <v>10000</v>
      </c>
      <c r="I68" s="57" t="s">
        <v>16</v>
      </c>
    </row>
    <row r="69" spans="1:12" ht="14.25" customHeight="1" thickTop="1" thickBot="1" x14ac:dyDescent="0.25">
      <c r="A69" s="57" t="s">
        <v>605</v>
      </c>
      <c r="B69" s="57" t="s">
        <v>313</v>
      </c>
      <c r="C69" s="59">
        <v>0</v>
      </c>
      <c r="D69" s="59">
        <v>0</v>
      </c>
      <c r="E69" s="59">
        <v>0</v>
      </c>
      <c r="F69" s="59">
        <v>0</v>
      </c>
      <c r="G69" s="59" t="s">
        <v>606</v>
      </c>
      <c r="H69" s="60">
        <v>10000</v>
      </c>
      <c r="I69" s="57" t="s">
        <v>16</v>
      </c>
    </row>
    <row r="70" spans="1:12" ht="14.25" customHeight="1" thickTop="1" thickBot="1" x14ac:dyDescent="0.25">
      <c r="A70" s="57" t="s">
        <v>607</v>
      </c>
      <c r="B70" s="57" t="s">
        <v>384</v>
      </c>
      <c r="C70" s="59">
        <v>0</v>
      </c>
      <c r="D70" s="59">
        <v>0</v>
      </c>
      <c r="E70" s="59">
        <v>0</v>
      </c>
      <c r="F70" s="59">
        <v>0</v>
      </c>
      <c r="G70" s="59" t="s">
        <v>608</v>
      </c>
      <c r="H70" s="60">
        <v>310000</v>
      </c>
      <c r="I70" s="57" t="s">
        <v>16</v>
      </c>
    </row>
    <row r="71" spans="1:12" ht="14.25" customHeight="1" thickTop="1" thickBot="1" x14ac:dyDescent="0.25">
      <c r="A71" s="57" t="s">
        <v>413</v>
      </c>
      <c r="B71" s="57" t="s">
        <v>313</v>
      </c>
      <c r="C71" s="59">
        <v>0</v>
      </c>
      <c r="D71" s="59">
        <v>0</v>
      </c>
      <c r="E71" s="59">
        <v>0</v>
      </c>
      <c r="F71" s="59">
        <v>0</v>
      </c>
      <c r="G71" s="59" t="s">
        <v>609</v>
      </c>
      <c r="H71" s="60">
        <v>25000</v>
      </c>
      <c r="I71" s="57" t="s">
        <v>16</v>
      </c>
    </row>
    <row r="72" spans="1:12" ht="14.25" customHeight="1" thickTop="1" thickBot="1" x14ac:dyDescent="0.25">
      <c r="A72" s="57" t="s">
        <v>414</v>
      </c>
      <c r="B72" s="57" t="s">
        <v>313</v>
      </c>
      <c r="C72" s="59">
        <v>0</v>
      </c>
      <c r="D72" s="59">
        <v>0</v>
      </c>
      <c r="E72" s="59">
        <v>0</v>
      </c>
      <c r="F72" s="59">
        <v>0</v>
      </c>
      <c r="G72" s="59" t="s">
        <v>610</v>
      </c>
      <c r="H72" s="60">
        <v>25000</v>
      </c>
      <c r="I72" s="57" t="s">
        <v>16</v>
      </c>
    </row>
    <row r="73" spans="1:12" ht="14.25" customHeight="1" thickTop="1" thickBot="1" x14ac:dyDescent="0.25">
      <c r="A73" s="57" t="s">
        <v>445</v>
      </c>
      <c r="B73" s="57" t="s">
        <v>313</v>
      </c>
      <c r="C73" s="59">
        <v>0</v>
      </c>
      <c r="D73" s="59">
        <v>0</v>
      </c>
      <c r="E73" s="59">
        <v>0</v>
      </c>
      <c r="F73" s="59">
        <v>0</v>
      </c>
      <c r="G73" s="59" t="s">
        <v>611</v>
      </c>
      <c r="H73" s="60">
        <v>7500</v>
      </c>
      <c r="I73" s="57" t="s">
        <v>16</v>
      </c>
    </row>
    <row r="74" spans="1:12" ht="14.25" thickTop="1" thickBot="1" x14ac:dyDescent="0.25">
      <c r="A74" s="57" t="s">
        <v>373</v>
      </c>
      <c r="B74" s="57" t="s">
        <v>313</v>
      </c>
      <c r="C74" s="59">
        <v>0</v>
      </c>
      <c r="D74" s="59">
        <v>0</v>
      </c>
      <c r="E74" s="59">
        <v>0</v>
      </c>
      <c r="F74" s="59">
        <v>0</v>
      </c>
      <c r="G74" s="59" t="s">
        <v>612</v>
      </c>
      <c r="H74" s="60">
        <v>50000</v>
      </c>
      <c r="I74" s="57" t="s">
        <v>16</v>
      </c>
      <c r="J74" s="53"/>
      <c r="K74" s="53"/>
      <c r="L74" s="53"/>
    </row>
    <row r="75" spans="1:12" ht="14.25" thickTop="1" thickBot="1" x14ac:dyDescent="0.25">
      <c r="A75" s="57" t="s">
        <v>387</v>
      </c>
      <c r="B75" s="57" t="s">
        <v>313</v>
      </c>
      <c r="C75" s="59">
        <v>0</v>
      </c>
      <c r="D75" s="59">
        <v>0</v>
      </c>
      <c r="E75" s="59">
        <v>0</v>
      </c>
      <c r="F75" s="59">
        <v>0</v>
      </c>
      <c r="G75" s="59" t="s">
        <v>560</v>
      </c>
      <c r="H75" s="60">
        <v>20000</v>
      </c>
      <c r="I75" s="57" t="s">
        <v>16</v>
      </c>
    </row>
    <row r="76" spans="1:12" ht="14.25" thickTop="1" thickBot="1" x14ac:dyDescent="0.25">
      <c r="A76" s="185" t="s">
        <v>343</v>
      </c>
      <c r="B76" s="186"/>
      <c r="C76" s="186"/>
      <c r="D76" s="186"/>
      <c r="E76" s="186"/>
      <c r="F76" s="186"/>
      <c r="G76" s="186"/>
      <c r="H76" s="186"/>
      <c r="I76" s="187"/>
    </row>
    <row r="77" spans="1:12" ht="14.25" thickTop="1" thickBot="1" x14ac:dyDescent="0.25">
      <c r="A77" s="57" t="s">
        <v>446</v>
      </c>
      <c r="B77" s="58">
        <v>37012</v>
      </c>
      <c r="C77" s="59">
        <v>-0.01</v>
      </c>
      <c r="D77" s="59">
        <v>-0.01</v>
      </c>
      <c r="E77" s="59">
        <v>-0.01</v>
      </c>
      <c r="F77" s="59">
        <v>-0.01</v>
      </c>
      <c r="G77" s="59" t="s">
        <v>613</v>
      </c>
      <c r="H77" s="60">
        <v>620000</v>
      </c>
      <c r="I77" s="57" t="s">
        <v>16</v>
      </c>
    </row>
    <row r="78" spans="1:12" ht="14.25" thickTop="1" thickBot="1" x14ac:dyDescent="0.25">
      <c r="A78" s="57" t="s">
        <v>447</v>
      </c>
      <c r="B78" s="58">
        <v>37012</v>
      </c>
      <c r="C78" s="59">
        <v>0.14000000000000001</v>
      </c>
      <c r="D78" s="59">
        <v>0.14000000000000001</v>
      </c>
      <c r="E78" s="59">
        <v>0.14000000000000001</v>
      </c>
      <c r="F78" s="59">
        <v>0.14000000000000001</v>
      </c>
      <c r="G78" s="59" t="s">
        <v>614</v>
      </c>
      <c r="H78" s="60">
        <v>155000</v>
      </c>
      <c r="I78" s="57" t="s">
        <v>16</v>
      </c>
    </row>
    <row r="79" spans="1:12" ht="14.25" thickTop="1" thickBot="1" x14ac:dyDescent="0.25">
      <c r="A79" s="57" t="s">
        <v>448</v>
      </c>
      <c r="B79" s="58">
        <v>37012</v>
      </c>
      <c r="C79" s="59">
        <v>5.0000000000000001E-3</v>
      </c>
      <c r="D79" s="59">
        <v>5.0000000000000001E-3</v>
      </c>
      <c r="E79" s="59">
        <v>5.0000000000000001E-3</v>
      </c>
      <c r="F79" s="59">
        <v>5.0000000000000001E-3</v>
      </c>
      <c r="G79" s="59" t="s">
        <v>615</v>
      </c>
      <c r="H79" s="60">
        <v>232500</v>
      </c>
      <c r="I79" s="57" t="s">
        <v>16</v>
      </c>
    </row>
    <row r="80" spans="1:12" ht="14.25" thickTop="1" thickBot="1" x14ac:dyDescent="0.25">
      <c r="A80" s="57" t="s">
        <v>616</v>
      </c>
      <c r="B80" s="57" t="s">
        <v>345</v>
      </c>
      <c r="C80" s="59">
        <v>5.0000000000000001E-3</v>
      </c>
      <c r="D80" s="59">
        <v>5.0000000000000001E-3</v>
      </c>
      <c r="E80" s="59">
        <v>5.0000000000000001E-3</v>
      </c>
      <c r="F80" s="59">
        <v>5.0000000000000001E-3</v>
      </c>
      <c r="G80" s="59" t="s">
        <v>617</v>
      </c>
      <c r="H80" s="60">
        <v>1840000</v>
      </c>
      <c r="I80" s="57" t="s">
        <v>16</v>
      </c>
    </row>
    <row r="81" spans="1:9" ht="14.25" thickTop="1" thickBot="1" x14ac:dyDescent="0.25">
      <c r="A81" s="57" t="s">
        <v>618</v>
      </c>
      <c r="B81" s="58">
        <v>37012</v>
      </c>
      <c r="C81" s="59">
        <v>-0.01</v>
      </c>
      <c r="D81" s="59">
        <v>-0.01</v>
      </c>
      <c r="E81" s="59">
        <v>-0.01</v>
      </c>
      <c r="F81" s="59">
        <v>-0.01</v>
      </c>
      <c r="G81" s="59" t="s">
        <v>619</v>
      </c>
      <c r="H81" s="60">
        <v>465000</v>
      </c>
      <c r="I81" s="57" t="s">
        <v>16</v>
      </c>
    </row>
    <row r="82" spans="1:9" ht="14.25" thickTop="1" thickBot="1" x14ac:dyDescent="0.25">
      <c r="A82" s="57" t="s">
        <v>620</v>
      </c>
      <c r="B82" s="58">
        <v>37012</v>
      </c>
      <c r="C82" s="59">
        <v>-5.0000000000000001E-3</v>
      </c>
      <c r="D82" s="59">
        <v>-5.0000000000000001E-3</v>
      </c>
      <c r="E82" s="59">
        <v>-5.0000000000000001E-3</v>
      </c>
      <c r="F82" s="59">
        <v>-5.0000000000000001E-3</v>
      </c>
      <c r="G82" s="59" t="s">
        <v>621</v>
      </c>
      <c r="H82" s="60">
        <v>310000</v>
      </c>
      <c r="I82" s="57" t="s">
        <v>16</v>
      </c>
    </row>
    <row r="83" spans="1:9" ht="14.25" thickTop="1" thickBot="1" x14ac:dyDescent="0.25">
      <c r="A83" s="57" t="s">
        <v>622</v>
      </c>
      <c r="B83" s="57" t="s">
        <v>342</v>
      </c>
      <c r="C83" s="59">
        <v>5.0000000000000001E-3</v>
      </c>
      <c r="D83" s="59">
        <v>5.0000000000000001E-3</v>
      </c>
      <c r="E83" s="59">
        <v>5.0000000000000001E-3</v>
      </c>
      <c r="F83" s="59">
        <v>5.0000000000000001E-3</v>
      </c>
      <c r="G83" s="59" t="s">
        <v>623</v>
      </c>
      <c r="H83" s="60">
        <v>1510000</v>
      </c>
      <c r="I83" s="57" t="s">
        <v>16</v>
      </c>
    </row>
    <row r="84" spans="1:9" ht="14.25" thickTop="1" thickBot="1" x14ac:dyDescent="0.25">
      <c r="A84" s="57" t="s">
        <v>624</v>
      </c>
      <c r="B84" s="58">
        <v>37012</v>
      </c>
      <c r="C84" s="59">
        <v>-5.0000000000000001E-3</v>
      </c>
      <c r="D84" s="59">
        <v>-3.0000000000000001E-3</v>
      </c>
      <c r="E84" s="59">
        <v>-4.0000000000000001E-3</v>
      </c>
      <c r="F84" s="59">
        <v>-5.0000000000000001E-3</v>
      </c>
      <c r="G84" s="59" t="s">
        <v>621</v>
      </c>
      <c r="H84" s="60">
        <v>620000</v>
      </c>
      <c r="I84" s="57" t="s">
        <v>16</v>
      </c>
    </row>
    <row r="85" spans="1:9" ht="14.25" thickTop="1" thickBot="1" x14ac:dyDescent="0.25">
      <c r="A85" s="57" t="s">
        <v>625</v>
      </c>
      <c r="B85" s="57" t="s">
        <v>342</v>
      </c>
      <c r="C85" s="59">
        <v>5.0000000000000001E-3</v>
      </c>
      <c r="D85" s="59">
        <v>5.0000000000000001E-3</v>
      </c>
      <c r="E85" s="59">
        <v>5.0000000000000001E-3</v>
      </c>
      <c r="F85" s="59">
        <v>5.0000000000000001E-3</v>
      </c>
      <c r="G85" s="59" t="s">
        <v>623</v>
      </c>
      <c r="H85" s="60">
        <v>1510000</v>
      </c>
      <c r="I85" s="57" t="s">
        <v>16</v>
      </c>
    </row>
    <row r="86" spans="1:9" ht="14.25" thickTop="1" thickBot="1" x14ac:dyDescent="0.25">
      <c r="A86" s="57" t="s">
        <v>626</v>
      </c>
      <c r="B86" s="58">
        <v>37012</v>
      </c>
      <c r="C86" s="59">
        <v>-0.01</v>
      </c>
      <c r="D86" s="59">
        <v>-0.01</v>
      </c>
      <c r="E86" s="59">
        <v>-0.01</v>
      </c>
      <c r="F86" s="59">
        <v>-0.01</v>
      </c>
      <c r="G86" s="59" t="s">
        <v>627</v>
      </c>
      <c r="H86" s="60">
        <v>155000</v>
      </c>
      <c r="I86" s="57" t="s">
        <v>16</v>
      </c>
    </row>
    <row r="87" spans="1:9" ht="14.25" thickTop="1" thickBot="1" x14ac:dyDescent="0.25">
      <c r="A87" s="57" t="s">
        <v>628</v>
      </c>
      <c r="B87" s="58">
        <v>37012</v>
      </c>
      <c r="C87" s="59">
        <v>-1.2999999999999999E-2</v>
      </c>
      <c r="D87" s="59">
        <v>-1.2999999999999999E-2</v>
      </c>
      <c r="E87" s="59">
        <v>-1.2999999999999999E-2</v>
      </c>
      <c r="F87" s="59">
        <v>-1.2999999999999999E-2</v>
      </c>
      <c r="G87" s="59" t="s">
        <v>629</v>
      </c>
      <c r="H87" s="60">
        <v>310000</v>
      </c>
      <c r="I87" s="57" t="s">
        <v>16</v>
      </c>
    </row>
    <row r="88" spans="1:9" ht="14.25" thickTop="1" thickBot="1" x14ac:dyDescent="0.25">
      <c r="A88" s="57" t="s">
        <v>630</v>
      </c>
      <c r="B88" s="58">
        <v>37012</v>
      </c>
      <c r="C88" s="59">
        <v>-4.8000000000000001E-2</v>
      </c>
      <c r="D88" s="59">
        <v>-4.8000000000000001E-2</v>
      </c>
      <c r="E88" s="59">
        <v>-4.8000000000000001E-2</v>
      </c>
      <c r="F88" s="59">
        <v>-4.8000000000000001E-2</v>
      </c>
      <c r="G88" s="59" t="s">
        <v>631</v>
      </c>
      <c r="H88" s="60">
        <v>310000</v>
      </c>
      <c r="I88" s="57" t="s">
        <v>16</v>
      </c>
    </row>
    <row r="89" spans="1:9" ht="14.25" thickTop="1" thickBot="1" x14ac:dyDescent="0.25">
      <c r="A89" s="185" t="s">
        <v>632</v>
      </c>
      <c r="B89" s="186"/>
      <c r="C89" s="186"/>
      <c r="D89" s="186"/>
      <c r="E89" s="186"/>
      <c r="F89" s="186"/>
      <c r="G89" s="186"/>
      <c r="H89" s="186"/>
      <c r="I89" s="187"/>
    </row>
    <row r="90" spans="1:9" ht="14.25" thickTop="1" thickBot="1" x14ac:dyDescent="0.25">
      <c r="A90" s="57" t="s">
        <v>633</v>
      </c>
      <c r="B90" s="58">
        <v>37012</v>
      </c>
      <c r="C90" s="59">
        <v>7.0000000000000007E-2</v>
      </c>
      <c r="D90" s="59">
        <v>7.0000000000000007E-2</v>
      </c>
      <c r="E90" s="59">
        <v>7.0000000000000007E-2</v>
      </c>
      <c r="F90" s="59">
        <v>7.0000000000000007E-2</v>
      </c>
      <c r="G90" s="59" t="s">
        <v>634</v>
      </c>
      <c r="H90" s="60">
        <v>310000</v>
      </c>
      <c r="I90" s="57" t="s">
        <v>16</v>
      </c>
    </row>
    <row r="91" spans="1:9" ht="13.5" thickTop="1" x14ac:dyDescent="0.2"/>
  </sheetData>
  <mergeCells count="12">
    <mergeCell ref="A11:I11"/>
    <mergeCell ref="A9:A10"/>
    <mergeCell ref="B9:B10"/>
    <mergeCell ref="A51:I51"/>
    <mergeCell ref="A76:I76"/>
    <mergeCell ref="A89:I89"/>
    <mergeCell ref="H9:H10"/>
    <mergeCell ref="I9:I10"/>
    <mergeCell ref="C9:C10"/>
    <mergeCell ref="D9:D10"/>
    <mergeCell ref="F9:F10"/>
    <mergeCell ref="G9:G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>
      <selection activeCell="A4" sqref="A4"/>
    </sheetView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2" t="s">
        <v>242</v>
      </c>
      <c r="F1" s="7"/>
      <c r="G1" s="6" t="s">
        <v>23</v>
      </c>
      <c r="H1" s="1">
        <f>SUM(H11:H995)</f>
        <v>109367500</v>
      </c>
    </row>
    <row r="2" spans="1:11" ht="15.75" x14ac:dyDescent="0.25">
      <c r="A2" s="18" t="s">
        <v>21</v>
      </c>
      <c r="F2" s="64"/>
      <c r="G2" s="65"/>
      <c r="H2" s="63"/>
    </row>
    <row r="3" spans="1:11" x14ac:dyDescent="0.2">
      <c r="A3" s="99">
        <f>'E-Mail'!$B$1</f>
        <v>37005</v>
      </c>
      <c r="F3" s="64"/>
      <c r="G3" s="65"/>
      <c r="H3" s="63"/>
    </row>
    <row r="5" spans="1:11" ht="9.75" customHeight="1" x14ac:dyDescent="0.2">
      <c r="A5" s="54" t="s">
        <v>635</v>
      </c>
      <c r="J5" s="53"/>
      <c r="K5" s="53"/>
    </row>
    <row r="6" spans="1:11" ht="9.75" customHeight="1" x14ac:dyDescent="0.2">
      <c r="A6" s="54" t="s">
        <v>241</v>
      </c>
      <c r="J6" s="53"/>
      <c r="K6" s="53"/>
    </row>
    <row r="7" spans="1:11" ht="9.75" customHeight="1" x14ac:dyDescent="0.2">
      <c r="A7" s="54" t="s">
        <v>465</v>
      </c>
      <c r="J7" s="53"/>
      <c r="K7" s="53"/>
    </row>
    <row r="8" spans="1:11" ht="9.75" customHeight="1" thickBot="1" x14ac:dyDescent="0.25">
      <c r="J8" s="53"/>
      <c r="K8" s="53"/>
    </row>
    <row r="9" spans="1:11" ht="13.5" thickTop="1" x14ac:dyDescent="0.2">
      <c r="A9" s="188" t="s">
        <v>0</v>
      </c>
      <c r="B9" s="188" t="s">
        <v>1</v>
      </c>
      <c r="C9" s="183" t="s">
        <v>2</v>
      </c>
      <c r="D9" s="183" t="s">
        <v>3</v>
      </c>
      <c r="E9" s="55" t="s">
        <v>4</v>
      </c>
      <c r="F9" s="183" t="s">
        <v>6</v>
      </c>
      <c r="G9" s="183" t="s">
        <v>7</v>
      </c>
      <c r="H9" s="183" t="s">
        <v>8</v>
      </c>
      <c r="I9" s="188" t="s">
        <v>9</v>
      </c>
      <c r="J9" s="53"/>
      <c r="K9" s="53"/>
    </row>
    <row r="10" spans="1:11" ht="21.75" thickBot="1" x14ac:dyDescent="0.25">
      <c r="A10" s="189"/>
      <c r="B10" s="189"/>
      <c r="C10" s="184"/>
      <c r="D10" s="184"/>
      <c r="E10" s="56" t="s">
        <v>5</v>
      </c>
      <c r="F10" s="184"/>
      <c r="G10" s="184"/>
      <c r="H10" s="184"/>
      <c r="I10" s="189"/>
      <c r="J10" s="53"/>
      <c r="K10" s="53"/>
    </row>
    <row r="11" spans="1:11" ht="10.5" customHeight="1" thickTop="1" thickBot="1" x14ac:dyDescent="0.25">
      <c r="A11" s="185" t="s">
        <v>374</v>
      </c>
      <c r="B11" s="186"/>
      <c r="C11" s="186"/>
      <c r="D11" s="186"/>
      <c r="E11" s="186"/>
      <c r="F11" s="186"/>
      <c r="G11" s="186"/>
      <c r="H11" s="186"/>
      <c r="I11" s="187"/>
      <c r="J11" s="53"/>
      <c r="K11" s="53"/>
    </row>
    <row r="12" spans="1:11" ht="14.25" customHeight="1" thickTop="1" thickBot="1" x14ac:dyDescent="0.25">
      <c r="A12" s="57" t="s">
        <v>449</v>
      </c>
      <c r="B12" s="58">
        <v>37012</v>
      </c>
      <c r="C12" s="59">
        <v>0.245</v>
      </c>
      <c r="D12" s="59">
        <v>0.255</v>
      </c>
      <c r="E12" s="59">
        <v>0.249</v>
      </c>
      <c r="F12" s="59">
        <v>0.255</v>
      </c>
      <c r="G12" s="59" t="s">
        <v>636</v>
      </c>
      <c r="H12" s="60">
        <v>1085000</v>
      </c>
      <c r="I12" s="57" t="s">
        <v>16</v>
      </c>
      <c r="J12" s="53"/>
      <c r="K12" s="53"/>
    </row>
    <row r="13" spans="1:11" ht="14.25" customHeight="1" thickTop="1" thickBot="1" x14ac:dyDescent="0.25">
      <c r="A13" s="57" t="s">
        <v>450</v>
      </c>
      <c r="B13" s="57" t="s">
        <v>345</v>
      </c>
      <c r="C13" s="59">
        <v>0.248</v>
      </c>
      <c r="D13" s="59">
        <v>0.253</v>
      </c>
      <c r="E13" s="59">
        <v>0.25</v>
      </c>
      <c r="F13" s="59">
        <v>0.253</v>
      </c>
      <c r="G13" s="59" t="s">
        <v>637</v>
      </c>
      <c r="H13" s="60">
        <v>4600000</v>
      </c>
      <c r="I13" s="57" t="s">
        <v>16</v>
      </c>
      <c r="J13" s="53"/>
      <c r="K13" s="53"/>
    </row>
    <row r="14" spans="1:11" ht="14.25" customHeight="1" thickTop="1" thickBot="1" x14ac:dyDescent="0.25">
      <c r="A14" s="57" t="s">
        <v>638</v>
      </c>
      <c r="B14" s="57" t="s">
        <v>342</v>
      </c>
      <c r="C14" s="59">
        <v>0.29299999999999998</v>
      </c>
      <c r="D14" s="59">
        <v>0.29299999999999998</v>
      </c>
      <c r="E14" s="59">
        <v>0.29299999999999998</v>
      </c>
      <c r="F14" s="59">
        <v>0.29299999999999998</v>
      </c>
      <c r="G14" s="59" t="s">
        <v>639</v>
      </c>
      <c r="H14" s="60">
        <v>755000</v>
      </c>
      <c r="I14" s="57" t="s">
        <v>16</v>
      </c>
      <c r="J14" s="53"/>
      <c r="K14" s="53"/>
    </row>
    <row r="15" spans="1:11" ht="14.25" customHeight="1" thickTop="1" thickBot="1" x14ac:dyDescent="0.25">
      <c r="A15" s="185" t="s">
        <v>344</v>
      </c>
      <c r="B15" s="186"/>
      <c r="C15" s="186"/>
      <c r="D15" s="186"/>
      <c r="E15" s="186"/>
      <c r="F15" s="186"/>
      <c r="G15" s="186"/>
      <c r="H15" s="186"/>
      <c r="I15" s="187"/>
      <c r="J15" s="53"/>
      <c r="K15" s="53"/>
    </row>
    <row r="16" spans="1:11" ht="14.25" customHeight="1" thickTop="1" thickBot="1" x14ac:dyDescent="0.25">
      <c r="A16" s="57" t="s">
        <v>640</v>
      </c>
      <c r="B16" s="58">
        <v>37012</v>
      </c>
      <c r="C16" s="59">
        <v>-1.125</v>
      </c>
      <c r="D16" s="59">
        <v>-1.0900000000000001</v>
      </c>
      <c r="E16" s="59">
        <v>-1.1100000000000001</v>
      </c>
      <c r="F16" s="59">
        <v>-1.125</v>
      </c>
      <c r="G16" s="59" t="s">
        <v>641</v>
      </c>
      <c r="H16" s="60">
        <v>387500</v>
      </c>
      <c r="I16" s="57" t="s">
        <v>16</v>
      </c>
      <c r="J16" s="53"/>
      <c r="K16" s="53"/>
    </row>
    <row r="17" spans="1:11" ht="14.25" customHeight="1" thickTop="1" thickBot="1" x14ac:dyDescent="0.25">
      <c r="A17" s="57" t="s">
        <v>415</v>
      </c>
      <c r="B17" s="58">
        <v>37012</v>
      </c>
      <c r="C17" s="59">
        <v>0.25800000000000001</v>
      </c>
      <c r="D17" s="59">
        <v>0.25800000000000001</v>
      </c>
      <c r="E17" s="59">
        <v>0.25800000000000001</v>
      </c>
      <c r="F17" s="59">
        <v>0.25800000000000001</v>
      </c>
      <c r="G17" s="59" t="s">
        <v>499</v>
      </c>
      <c r="H17" s="60">
        <v>310000</v>
      </c>
      <c r="I17" s="57" t="s">
        <v>16</v>
      </c>
      <c r="J17" s="53"/>
      <c r="K17" s="53"/>
    </row>
    <row r="18" spans="1:11" ht="14.25" customHeight="1" thickTop="1" thickBot="1" x14ac:dyDescent="0.25">
      <c r="A18" s="57" t="s">
        <v>451</v>
      </c>
      <c r="B18" s="57" t="s">
        <v>345</v>
      </c>
      <c r="C18" s="59">
        <v>0.253</v>
      </c>
      <c r="D18" s="59">
        <v>0.253</v>
      </c>
      <c r="E18" s="59">
        <v>0.253</v>
      </c>
      <c r="F18" s="59">
        <v>0.253</v>
      </c>
      <c r="G18" s="59" t="s">
        <v>642</v>
      </c>
      <c r="H18" s="60">
        <v>920000</v>
      </c>
      <c r="I18" s="57" t="s">
        <v>16</v>
      </c>
      <c r="J18" s="53"/>
      <c r="K18" s="53"/>
    </row>
    <row r="19" spans="1:11" ht="14.25" customHeight="1" thickTop="1" thickBot="1" x14ac:dyDescent="0.25">
      <c r="A19" s="57" t="s">
        <v>643</v>
      </c>
      <c r="B19" s="57" t="s">
        <v>342</v>
      </c>
      <c r="C19" s="59">
        <v>0.32500000000000001</v>
      </c>
      <c r="D19" s="59">
        <v>0.32500000000000001</v>
      </c>
      <c r="E19" s="59">
        <v>0.32500000000000001</v>
      </c>
      <c r="F19" s="59">
        <v>0.32500000000000001</v>
      </c>
      <c r="G19" s="59" t="s">
        <v>644</v>
      </c>
      <c r="H19" s="60">
        <v>755000</v>
      </c>
      <c r="I19" s="57" t="s">
        <v>16</v>
      </c>
      <c r="J19" s="53"/>
      <c r="K19" s="53"/>
    </row>
    <row r="20" spans="1:11" ht="14.25" customHeight="1" thickTop="1" thickBot="1" x14ac:dyDescent="0.25">
      <c r="A20" s="57" t="s">
        <v>396</v>
      </c>
      <c r="B20" s="58">
        <v>37012</v>
      </c>
      <c r="C20" s="59">
        <v>0.32800000000000001</v>
      </c>
      <c r="D20" s="59">
        <v>0.32800000000000001</v>
      </c>
      <c r="E20" s="59">
        <v>0.32800000000000001</v>
      </c>
      <c r="F20" s="59">
        <v>0.32800000000000001</v>
      </c>
      <c r="G20" s="59" t="s">
        <v>547</v>
      </c>
      <c r="H20" s="60">
        <v>310000</v>
      </c>
      <c r="I20" s="57" t="s">
        <v>16</v>
      </c>
      <c r="J20" s="53"/>
      <c r="K20" s="53"/>
    </row>
    <row r="21" spans="1:11" ht="14.25" customHeight="1" thickTop="1" thickBot="1" x14ac:dyDescent="0.25">
      <c r="A21" s="57" t="s">
        <v>452</v>
      </c>
      <c r="B21" s="58">
        <v>37012</v>
      </c>
      <c r="C21" s="59">
        <v>-5.0000000000000001E-3</v>
      </c>
      <c r="D21" s="59">
        <v>-3.0000000000000001E-3</v>
      </c>
      <c r="E21" s="59">
        <v>-5.0000000000000001E-3</v>
      </c>
      <c r="F21" s="59">
        <v>-3.0000000000000001E-3</v>
      </c>
      <c r="G21" s="59" t="s">
        <v>645</v>
      </c>
      <c r="H21" s="60">
        <v>4030000</v>
      </c>
      <c r="I21" s="57" t="s">
        <v>16</v>
      </c>
      <c r="J21" s="53"/>
      <c r="K21" s="53"/>
    </row>
    <row r="22" spans="1:11" ht="14.25" customHeight="1" thickTop="1" thickBot="1" x14ac:dyDescent="0.25">
      <c r="A22" s="57" t="s">
        <v>646</v>
      </c>
      <c r="B22" s="58">
        <v>37043</v>
      </c>
      <c r="C22" s="59">
        <v>2.5000000000000001E-2</v>
      </c>
      <c r="D22" s="59">
        <v>2.5000000000000001E-2</v>
      </c>
      <c r="E22" s="59">
        <v>2.5000000000000001E-2</v>
      </c>
      <c r="F22" s="59">
        <v>2.5000000000000001E-2</v>
      </c>
      <c r="G22" s="59" t="s">
        <v>647</v>
      </c>
      <c r="H22" s="60">
        <v>300000</v>
      </c>
      <c r="I22" s="57" t="s">
        <v>16</v>
      </c>
      <c r="J22" s="53"/>
      <c r="K22" s="53"/>
    </row>
    <row r="23" spans="1:11" ht="14.25" customHeight="1" thickTop="1" thickBot="1" x14ac:dyDescent="0.25">
      <c r="A23" s="57" t="s">
        <v>648</v>
      </c>
      <c r="B23" s="58">
        <v>37073</v>
      </c>
      <c r="C23" s="59">
        <v>3.7999999999999999E-2</v>
      </c>
      <c r="D23" s="59">
        <v>0.04</v>
      </c>
      <c r="E23" s="59">
        <v>3.9E-2</v>
      </c>
      <c r="F23" s="59">
        <v>3.7999999999999999E-2</v>
      </c>
      <c r="G23" s="59" t="s">
        <v>649</v>
      </c>
      <c r="H23" s="60">
        <v>620000</v>
      </c>
      <c r="I23" s="57" t="s">
        <v>16</v>
      </c>
      <c r="J23" s="53"/>
      <c r="K23" s="53"/>
    </row>
    <row r="24" spans="1:11" ht="14.25" customHeight="1" thickTop="1" thickBot="1" x14ac:dyDescent="0.25">
      <c r="A24" s="57" t="s">
        <v>453</v>
      </c>
      <c r="B24" s="58">
        <v>37012</v>
      </c>
      <c r="C24" s="59">
        <v>-6.8000000000000005E-2</v>
      </c>
      <c r="D24" s="59">
        <v>-6.8000000000000005E-2</v>
      </c>
      <c r="E24" s="59">
        <v>-6.8000000000000005E-2</v>
      </c>
      <c r="F24" s="59">
        <v>-6.8000000000000005E-2</v>
      </c>
      <c r="G24" s="59" t="s">
        <v>650</v>
      </c>
      <c r="H24" s="60">
        <v>310000</v>
      </c>
      <c r="I24" s="57" t="s">
        <v>16</v>
      </c>
      <c r="J24" s="53"/>
      <c r="K24" s="53"/>
    </row>
    <row r="25" spans="1:11" ht="14.25" customHeight="1" thickTop="1" thickBot="1" x14ac:dyDescent="0.25">
      <c r="A25" s="57" t="s">
        <v>651</v>
      </c>
      <c r="B25" s="58">
        <v>37012</v>
      </c>
      <c r="C25" s="59">
        <v>-0.03</v>
      </c>
      <c r="D25" s="59">
        <v>-0.03</v>
      </c>
      <c r="E25" s="59">
        <v>-0.03</v>
      </c>
      <c r="F25" s="59">
        <v>-0.03</v>
      </c>
      <c r="G25" s="59" t="s">
        <v>652</v>
      </c>
      <c r="H25" s="60">
        <v>1240000</v>
      </c>
      <c r="I25" s="57" t="s">
        <v>16</v>
      </c>
      <c r="J25" s="53"/>
      <c r="K25" s="53"/>
    </row>
    <row r="26" spans="1:11" ht="14.25" customHeight="1" thickTop="1" thickBot="1" x14ac:dyDescent="0.25">
      <c r="A26" s="57" t="s">
        <v>653</v>
      </c>
      <c r="B26" s="57" t="s">
        <v>345</v>
      </c>
      <c r="C26" s="59">
        <v>-1.7999999999999999E-2</v>
      </c>
      <c r="D26" s="59">
        <v>-1.4999999999999999E-2</v>
      </c>
      <c r="E26" s="59">
        <v>-1.7000000000000001E-2</v>
      </c>
      <c r="F26" s="59">
        <v>-1.4999999999999999E-2</v>
      </c>
      <c r="G26" s="59" t="s">
        <v>654</v>
      </c>
      <c r="H26" s="60">
        <v>2760000</v>
      </c>
      <c r="I26" s="57" t="s">
        <v>16</v>
      </c>
      <c r="J26" s="53"/>
      <c r="K26" s="53"/>
    </row>
    <row r="27" spans="1:11" ht="14.25" customHeight="1" thickTop="1" thickBot="1" x14ac:dyDescent="0.25">
      <c r="A27" s="57" t="s">
        <v>454</v>
      </c>
      <c r="B27" s="58">
        <v>37012</v>
      </c>
      <c r="C27" s="59">
        <v>-0.09</v>
      </c>
      <c r="D27" s="59">
        <v>-0.09</v>
      </c>
      <c r="E27" s="59">
        <v>-0.09</v>
      </c>
      <c r="F27" s="59">
        <v>-0.09</v>
      </c>
      <c r="G27" s="59" t="s">
        <v>655</v>
      </c>
      <c r="H27" s="60">
        <v>310000</v>
      </c>
      <c r="I27" s="57" t="s">
        <v>16</v>
      </c>
      <c r="J27" s="53"/>
      <c r="K27" s="53"/>
    </row>
    <row r="28" spans="1:11" ht="14.25" customHeight="1" thickTop="1" thickBot="1" x14ac:dyDescent="0.25">
      <c r="A28" s="57" t="s">
        <v>417</v>
      </c>
      <c r="B28" s="58">
        <v>37012</v>
      </c>
      <c r="C28" s="59">
        <v>-0.03</v>
      </c>
      <c r="D28" s="59">
        <v>-1.4999999999999999E-2</v>
      </c>
      <c r="E28" s="59">
        <v>-2.4E-2</v>
      </c>
      <c r="F28" s="59">
        <v>-0.03</v>
      </c>
      <c r="G28" s="59" t="s">
        <v>656</v>
      </c>
      <c r="H28" s="60">
        <v>775000</v>
      </c>
      <c r="I28" s="57" t="s">
        <v>16</v>
      </c>
      <c r="J28" s="53"/>
      <c r="K28" s="53"/>
    </row>
    <row r="29" spans="1:11" ht="14.25" customHeight="1" thickTop="1" thickBot="1" x14ac:dyDescent="0.25">
      <c r="A29" s="57" t="s">
        <v>455</v>
      </c>
      <c r="B29" s="58">
        <v>37012</v>
      </c>
      <c r="C29" s="59">
        <v>-0.09</v>
      </c>
      <c r="D29" s="59">
        <v>-8.7999999999999995E-2</v>
      </c>
      <c r="E29" s="59">
        <v>-8.8999999999999996E-2</v>
      </c>
      <c r="F29" s="59">
        <v>-8.7999999999999995E-2</v>
      </c>
      <c r="G29" s="59" t="s">
        <v>507</v>
      </c>
      <c r="H29" s="60">
        <v>620000</v>
      </c>
      <c r="I29" s="57" t="s">
        <v>16</v>
      </c>
      <c r="J29" s="53"/>
      <c r="K29" s="53"/>
    </row>
    <row r="30" spans="1:11" ht="14.25" customHeight="1" thickTop="1" thickBot="1" x14ac:dyDescent="0.25">
      <c r="A30" s="57" t="s">
        <v>657</v>
      </c>
      <c r="B30" s="57" t="s">
        <v>345</v>
      </c>
      <c r="C30" s="59">
        <v>-8.5000000000000006E-2</v>
      </c>
      <c r="D30" s="59">
        <v>-8.5000000000000006E-2</v>
      </c>
      <c r="E30" s="59">
        <v>-8.5000000000000006E-2</v>
      </c>
      <c r="F30" s="59">
        <v>-8.5000000000000006E-2</v>
      </c>
      <c r="G30" s="59" t="s">
        <v>573</v>
      </c>
      <c r="H30" s="60">
        <v>1840000</v>
      </c>
      <c r="I30" s="57" t="s">
        <v>16</v>
      </c>
      <c r="J30" s="53"/>
      <c r="K30" s="53"/>
    </row>
    <row r="31" spans="1:11" ht="14.25" customHeight="1" thickTop="1" thickBot="1" x14ac:dyDescent="0.25">
      <c r="A31" s="57" t="s">
        <v>658</v>
      </c>
      <c r="B31" s="58">
        <v>37012</v>
      </c>
      <c r="C31" s="59">
        <v>-0.08</v>
      </c>
      <c r="D31" s="59">
        <v>-0.08</v>
      </c>
      <c r="E31" s="59">
        <v>-0.08</v>
      </c>
      <c r="F31" s="59">
        <v>-0.08</v>
      </c>
      <c r="G31" s="59" t="s">
        <v>659</v>
      </c>
      <c r="H31" s="60">
        <v>620000</v>
      </c>
      <c r="I31" s="57" t="s">
        <v>16</v>
      </c>
      <c r="J31" s="53"/>
      <c r="K31" s="53"/>
    </row>
    <row r="32" spans="1:11" ht="14.25" customHeight="1" thickTop="1" thickBot="1" x14ac:dyDescent="0.25">
      <c r="A32" s="57" t="s">
        <v>660</v>
      </c>
      <c r="B32" s="57" t="s">
        <v>345</v>
      </c>
      <c r="C32" s="59">
        <v>-7.8E-2</v>
      </c>
      <c r="D32" s="59">
        <v>-7.8E-2</v>
      </c>
      <c r="E32" s="59">
        <v>-7.8E-2</v>
      </c>
      <c r="F32" s="59">
        <v>-7.8E-2</v>
      </c>
      <c r="G32" s="59" t="s">
        <v>661</v>
      </c>
      <c r="H32" s="60">
        <v>1840000</v>
      </c>
      <c r="I32" s="57" t="s">
        <v>16</v>
      </c>
      <c r="J32" s="53"/>
      <c r="K32" s="53"/>
    </row>
    <row r="33" spans="1:11" ht="10.5" customHeight="1" thickTop="1" thickBot="1" x14ac:dyDescent="0.25">
      <c r="A33" s="57" t="s">
        <v>662</v>
      </c>
      <c r="B33" s="58">
        <v>37012</v>
      </c>
      <c r="C33" s="59">
        <v>0.41</v>
      </c>
      <c r="D33" s="59">
        <v>0.41</v>
      </c>
      <c r="E33" s="59">
        <v>0.41</v>
      </c>
      <c r="F33" s="59">
        <v>0.41</v>
      </c>
      <c r="G33" s="59" t="s">
        <v>470</v>
      </c>
      <c r="H33" s="60">
        <v>310000</v>
      </c>
      <c r="I33" s="57" t="s">
        <v>16</v>
      </c>
      <c r="J33" s="53"/>
      <c r="K33" s="53"/>
    </row>
    <row r="34" spans="1:11" ht="14.25" customHeight="1" thickTop="1" thickBot="1" x14ac:dyDescent="0.25">
      <c r="A34" s="57" t="s">
        <v>663</v>
      </c>
      <c r="B34" s="58">
        <v>37012</v>
      </c>
      <c r="C34" s="59">
        <v>-0.02</v>
      </c>
      <c r="D34" s="59">
        <v>-0.02</v>
      </c>
      <c r="E34" s="59">
        <v>-0.02</v>
      </c>
      <c r="F34" s="59">
        <v>-0.02</v>
      </c>
      <c r="G34" s="59" t="s">
        <v>650</v>
      </c>
      <c r="H34" s="60">
        <v>310000</v>
      </c>
      <c r="I34" s="57" t="s">
        <v>16</v>
      </c>
      <c r="J34" s="53"/>
      <c r="K34" s="53"/>
    </row>
    <row r="35" spans="1:11" ht="10.5" customHeight="1" thickTop="1" thickBot="1" x14ac:dyDescent="0.25">
      <c r="A35" s="57" t="s">
        <v>664</v>
      </c>
      <c r="B35" s="57" t="s">
        <v>345</v>
      </c>
      <c r="C35" s="59">
        <v>0.5</v>
      </c>
      <c r="D35" s="59">
        <v>0.5</v>
      </c>
      <c r="E35" s="59">
        <v>0.5</v>
      </c>
      <c r="F35" s="59">
        <v>0.5</v>
      </c>
      <c r="G35" s="59" t="s">
        <v>661</v>
      </c>
      <c r="H35" s="60">
        <v>920000</v>
      </c>
      <c r="I35" s="57" t="s">
        <v>16</v>
      </c>
      <c r="J35" s="53"/>
      <c r="K35" s="53"/>
    </row>
    <row r="36" spans="1:11" ht="14.25" customHeight="1" thickTop="1" thickBot="1" x14ac:dyDescent="0.25">
      <c r="A36" s="57" t="s">
        <v>456</v>
      </c>
      <c r="B36" s="58">
        <v>37012</v>
      </c>
      <c r="C36" s="59">
        <v>-0.13300000000000001</v>
      </c>
      <c r="D36" s="59">
        <v>-0.13300000000000001</v>
      </c>
      <c r="E36" s="59">
        <v>-0.13300000000000001</v>
      </c>
      <c r="F36" s="59">
        <v>-0.13300000000000001</v>
      </c>
      <c r="G36" s="59" t="s">
        <v>665</v>
      </c>
      <c r="H36" s="60">
        <v>310000</v>
      </c>
      <c r="I36" s="57" t="s">
        <v>16</v>
      </c>
      <c r="J36" s="53"/>
      <c r="K36" s="53"/>
    </row>
    <row r="37" spans="1:11" ht="10.5" customHeight="1" thickTop="1" thickBot="1" x14ac:dyDescent="0.25">
      <c r="A37" s="57" t="s">
        <v>666</v>
      </c>
      <c r="B37" s="57" t="s">
        <v>345</v>
      </c>
      <c r="C37" s="59">
        <v>-0.123</v>
      </c>
      <c r="D37" s="59">
        <v>-0.123</v>
      </c>
      <c r="E37" s="59">
        <v>-0.123</v>
      </c>
      <c r="F37" s="59">
        <v>-0.123</v>
      </c>
      <c r="G37" s="59" t="s">
        <v>667</v>
      </c>
      <c r="H37" s="60">
        <v>1840000</v>
      </c>
      <c r="I37" s="57" t="s">
        <v>16</v>
      </c>
      <c r="J37" s="53"/>
      <c r="K37" s="53"/>
    </row>
    <row r="38" spans="1:11" ht="14.25" customHeight="1" thickTop="1" thickBot="1" x14ac:dyDescent="0.25">
      <c r="A38" s="57" t="s">
        <v>457</v>
      </c>
      <c r="B38" s="58">
        <v>37012</v>
      </c>
      <c r="C38" s="59">
        <v>-2.5000000000000001E-2</v>
      </c>
      <c r="D38" s="59">
        <v>-2.5000000000000001E-2</v>
      </c>
      <c r="E38" s="59">
        <v>-2.5000000000000001E-2</v>
      </c>
      <c r="F38" s="59">
        <v>-2.5000000000000001E-2</v>
      </c>
      <c r="G38" s="59" t="s">
        <v>668</v>
      </c>
      <c r="H38" s="60">
        <v>310000</v>
      </c>
      <c r="I38" s="57" t="s">
        <v>16</v>
      </c>
      <c r="J38" s="53"/>
      <c r="K38" s="53"/>
    </row>
    <row r="39" spans="1:11" ht="14.25" customHeight="1" thickTop="1" thickBot="1" x14ac:dyDescent="0.25">
      <c r="A39" s="185" t="s">
        <v>375</v>
      </c>
      <c r="B39" s="186"/>
      <c r="C39" s="186"/>
      <c r="D39" s="186"/>
      <c r="E39" s="186"/>
      <c r="F39" s="186"/>
      <c r="G39" s="186"/>
      <c r="H39" s="186"/>
      <c r="I39" s="187"/>
      <c r="J39" s="53"/>
      <c r="K39" s="53"/>
    </row>
    <row r="40" spans="1:11" ht="14.25" customHeight="1" thickTop="1" thickBot="1" x14ac:dyDescent="0.25">
      <c r="A40" s="57" t="s">
        <v>388</v>
      </c>
      <c r="B40" s="58">
        <v>37012</v>
      </c>
      <c r="C40" s="59">
        <v>0.125</v>
      </c>
      <c r="D40" s="59">
        <v>0.13</v>
      </c>
      <c r="E40" s="59">
        <v>0.129</v>
      </c>
      <c r="F40" s="59">
        <v>0.13</v>
      </c>
      <c r="G40" s="59" t="s">
        <v>669</v>
      </c>
      <c r="H40" s="60">
        <v>1240000</v>
      </c>
      <c r="I40" s="57" t="s">
        <v>16</v>
      </c>
      <c r="J40" s="53"/>
      <c r="K40" s="53"/>
    </row>
    <row r="41" spans="1:11" ht="10.5" customHeight="1" thickTop="1" thickBot="1" x14ac:dyDescent="0.25">
      <c r="A41" s="57" t="s">
        <v>670</v>
      </c>
      <c r="B41" s="57" t="s">
        <v>416</v>
      </c>
      <c r="C41" s="59">
        <v>0.13</v>
      </c>
      <c r="D41" s="59">
        <v>0.13</v>
      </c>
      <c r="E41" s="59">
        <v>0.13</v>
      </c>
      <c r="F41" s="59">
        <v>0.13</v>
      </c>
      <c r="G41" s="59" t="s">
        <v>537</v>
      </c>
      <c r="H41" s="60">
        <v>2295000</v>
      </c>
      <c r="I41" s="57" t="s">
        <v>16</v>
      </c>
      <c r="J41" s="53"/>
      <c r="K41" s="53"/>
    </row>
    <row r="42" spans="1:11" ht="14.25" customHeight="1" thickTop="1" thickBot="1" x14ac:dyDescent="0.25">
      <c r="A42" s="57" t="s">
        <v>458</v>
      </c>
      <c r="B42" s="57" t="s">
        <v>345</v>
      </c>
      <c r="C42" s="59">
        <v>0.13</v>
      </c>
      <c r="D42" s="59">
        <v>0.13300000000000001</v>
      </c>
      <c r="E42" s="59">
        <v>0.13200000000000001</v>
      </c>
      <c r="F42" s="59">
        <v>0.13300000000000001</v>
      </c>
      <c r="G42" s="59" t="s">
        <v>671</v>
      </c>
      <c r="H42" s="60">
        <v>8280000</v>
      </c>
      <c r="I42" s="57" t="s">
        <v>16</v>
      </c>
      <c r="J42" s="53"/>
      <c r="K42" s="53"/>
    </row>
    <row r="43" spans="1:11" ht="14.25" thickTop="1" thickBot="1" x14ac:dyDescent="0.25">
      <c r="A43" s="57" t="s">
        <v>459</v>
      </c>
      <c r="B43" s="58">
        <v>37043</v>
      </c>
      <c r="C43" s="59">
        <v>9.25</v>
      </c>
      <c r="D43" s="59">
        <v>9.4</v>
      </c>
      <c r="E43" s="59">
        <v>9.3000000000000007</v>
      </c>
      <c r="F43" s="59">
        <v>9.25</v>
      </c>
      <c r="G43" s="59" t="s">
        <v>672</v>
      </c>
      <c r="H43" s="60">
        <v>225000</v>
      </c>
      <c r="I43" s="57" t="s">
        <v>16</v>
      </c>
      <c r="J43" s="53"/>
      <c r="K43" s="53"/>
    </row>
    <row r="44" spans="1:11" ht="14.25" customHeight="1" thickTop="1" thickBot="1" x14ac:dyDescent="0.25">
      <c r="A44" s="57" t="s">
        <v>673</v>
      </c>
      <c r="B44" s="57" t="s">
        <v>430</v>
      </c>
      <c r="C44" s="59">
        <v>8.75</v>
      </c>
      <c r="D44" s="59">
        <v>8.75</v>
      </c>
      <c r="E44" s="59">
        <v>8.75</v>
      </c>
      <c r="F44" s="59">
        <v>8.75</v>
      </c>
      <c r="G44" s="59" t="s">
        <v>674</v>
      </c>
      <c r="H44" s="60">
        <v>460000</v>
      </c>
      <c r="I44" s="57" t="s">
        <v>16</v>
      </c>
      <c r="J44" s="53"/>
      <c r="K44" s="53"/>
    </row>
    <row r="45" spans="1:11" ht="14.25" customHeight="1" thickTop="1" thickBot="1" x14ac:dyDescent="0.25">
      <c r="A45" s="57" t="s">
        <v>460</v>
      </c>
      <c r="B45" s="58">
        <v>37165</v>
      </c>
      <c r="C45" s="59">
        <v>6.95</v>
      </c>
      <c r="D45" s="59">
        <v>6.95</v>
      </c>
      <c r="E45" s="59">
        <v>6.95</v>
      </c>
      <c r="F45" s="59">
        <v>6.95</v>
      </c>
      <c r="G45" s="59" t="s">
        <v>674</v>
      </c>
      <c r="H45" s="60">
        <v>77500</v>
      </c>
      <c r="I45" s="57" t="s">
        <v>16</v>
      </c>
      <c r="J45" s="53"/>
      <c r="K45" s="53"/>
    </row>
    <row r="46" spans="1:11" ht="22.5" thickTop="1" thickBot="1" x14ac:dyDescent="0.25">
      <c r="A46" s="57" t="s">
        <v>675</v>
      </c>
      <c r="B46" s="57" t="s">
        <v>342</v>
      </c>
      <c r="C46" s="59">
        <v>6.85</v>
      </c>
      <c r="D46" s="59">
        <v>6.85</v>
      </c>
      <c r="E46" s="59">
        <v>6.85</v>
      </c>
      <c r="F46" s="59">
        <v>6.85</v>
      </c>
      <c r="G46" s="59" t="s">
        <v>661</v>
      </c>
      <c r="H46" s="60">
        <v>377500</v>
      </c>
      <c r="I46" s="57" t="s">
        <v>16</v>
      </c>
      <c r="J46" s="53"/>
      <c r="K46" s="53"/>
    </row>
    <row r="47" spans="1:11" ht="14.25" customHeight="1" thickTop="1" thickBot="1" x14ac:dyDescent="0.25">
      <c r="A47" s="185" t="s">
        <v>346</v>
      </c>
      <c r="B47" s="186"/>
      <c r="C47" s="186"/>
      <c r="D47" s="186"/>
      <c r="E47" s="186"/>
      <c r="F47" s="186"/>
      <c r="G47" s="186"/>
      <c r="H47" s="186"/>
      <c r="I47" s="187"/>
      <c r="J47" s="53"/>
      <c r="K47" s="53"/>
    </row>
    <row r="48" spans="1:11" ht="22.5" thickTop="1" thickBot="1" x14ac:dyDescent="0.25">
      <c r="A48" s="57" t="s">
        <v>347</v>
      </c>
      <c r="B48" s="57" t="s">
        <v>348</v>
      </c>
      <c r="C48" s="59">
        <v>5.08</v>
      </c>
      <c r="D48" s="59">
        <v>5.0979999999999999</v>
      </c>
      <c r="E48" s="59">
        <v>5.09</v>
      </c>
      <c r="F48" s="59">
        <v>5.08</v>
      </c>
      <c r="G48" s="59" t="s">
        <v>537</v>
      </c>
      <c r="H48" s="60">
        <v>645000</v>
      </c>
      <c r="I48" s="57" t="s">
        <v>16</v>
      </c>
      <c r="J48" s="53"/>
      <c r="K48" s="53"/>
    </row>
    <row r="49" spans="1:11" ht="14.25" customHeight="1" thickTop="1" thickBot="1" x14ac:dyDescent="0.25">
      <c r="A49" s="57" t="s">
        <v>676</v>
      </c>
      <c r="B49" s="58">
        <v>37012</v>
      </c>
      <c r="C49" s="59">
        <v>5.093</v>
      </c>
      <c r="D49" s="59">
        <v>5.0999999999999996</v>
      </c>
      <c r="E49" s="59">
        <v>5.0979999999999999</v>
      </c>
      <c r="F49" s="59">
        <v>5.093</v>
      </c>
      <c r="G49" s="59" t="s">
        <v>510</v>
      </c>
      <c r="H49" s="60">
        <v>465000</v>
      </c>
      <c r="I49" s="57" t="s">
        <v>16</v>
      </c>
      <c r="J49" s="53"/>
      <c r="K49" s="53"/>
    </row>
    <row r="50" spans="1:11" ht="14.25" thickTop="1" thickBot="1" x14ac:dyDescent="0.25">
      <c r="A50" s="185" t="s">
        <v>677</v>
      </c>
      <c r="B50" s="186"/>
      <c r="C50" s="186"/>
      <c r="D50" s="186"/>
      <c r="E50" s="186"/>
      <c r="F50" s="186"/>
      <c r="G50" s="186"/>
      <c r="H50" s="186"/>
      <c r="I50" s="187"/>
      <c r="J50" s="53"/>
      <c r="K50" s="53"/>
    </row>
    <row r="51" spans="1:11" ht="14.25" customHeight="1" thickTop="1" thickBot="1" x14ac:dyDescent="0.25">
      <c r="A51" s="57" t="s">
        <v>678</v>
      </c>
      <c r="B51" s="58">
        <v>37012</v>
      </c>
      <c r="C51" s="59">
        <v>0.01</v>
      </c>
      <c r="D51" s="59">
        <v>0.01</v>
      </c>
      <c r="E51" s="59">
        <v>0.01</v>
      </c>
      <c r="F51" s="59">
        <v>0.01</v>
      </c>
      <c r="G51" s="59" t="s">
        <v>679</v>
      </c>
      <c r="H51" s="60">
        <v>310000</v>
      </c>
      <c r="I51" s="57" t="s">
        <v>16</v>
      </c>
      <c r="J51" s="53"/>
      <c r="K51" s="53"/>
    </row>
    <row r="52" spans="1:11" ht="14.25" thickTop="1" thickBot="1" x14ac:dyDescent="0.25">
      <c r="A52" s="185" t="s">
        <v>397</v>
      </c>
      <c r="B52" s="186"/>
      <c r="C52" s="186"/>
      <c r="D52" s="186"/>
      <c r="E52" s="186"/>
      <c r="F52" s="186"/>
      <c r="G52" s="186"/>
      <c r="H52" s="186"/>
      <c r="I52" s="187"/>
      <c r="J52" s="53"/>
      <c r="K52" s="53"/>
    </row>
    <row r="53" spans="1:11" ht="14.25" thickTop="1" thickBot="1" x14ac:dyDescent="0.25">
      <c r="A53" s="57" t="s">
        <v>680</v>
      </c>
      <c r="B53" s="58">
        <v>37012</v>
      </c>
      <c r="C53" s="59">
        <v>-5.0000000000000001E-3</v>
      </c>
      <c r="D53" s="59">
        <v>-5.0000000000000001E-3</v>
      </c>
      <c r="E53" s="59">
        <v>-5.0000000000000001E-3</v>
      </c>
      <c r="F53" s="59">
        <v>-5.0000000000000001E-3</v>
      </c>
      <c r="G53" s="59" t="s">
        <v>681</v>
      </c>
      <c r="H53" s="60">
        <v>620000</v>
      </c>
      <c r="I53" s="57" t="s">
        <v>16</v>
      </c>
      <c r="J53" s="53"/>
      <c r="K53" s="53"/>
    </row>
    <row r="54" spans="1:11" ht="14.25" thickTop="1" thickBot="1" x14ac:dyDescent="0.25">
      <c r="A54" s="57" t="s">
        <v>682</v>
      </c>
      <c r="B54" s="58">
        <v>37012</v>
      </c>
      <c r="C54" s="59">
        <v>-8.0000000000000002E-3</v>
      </c>
      <c r="D54" s="59">
        <v>-8.0000000000000002E-3</v>
      </c>
      <c r="E54" s="59">
        <v>-8.0000000000000002E-3</v>
      </c>
      <c r="F54" s="59">
        <v>-8.0000000000000002E-3</v>
      </c>
      <c r="G54" s="59" t="s">
        <v>683</v>
      </c>
      <c r="H54" s="60">
        <v>310000</v>
      </c>
      <c r="I54" s="57" t="s">
        <v>16</v>
      </c>
      <c r="J54" s="53"/>
      <c r="K54" s="53"/>
    </row>
    <row r="55" spans="1:11" ht="14.25" customHeight="1" thickTop="1" thickBot="1" x14ac:dyDescent="0.25">
      <c r="A55" s="57" t="s">
        <v>684</v>
      </c>
      <c r="B55" s="58">
        <v>37012</v>
      </c>
      <c r="C55" s="59">
        <v>-3.3000000000000002E-2</v>
      </c>
      <c r="D55" s="59">
        <v>-3.3000000000000002E-2</v>
      </c>
      <c r="E55" s="59">
        <v>-3.3000000000000002E-2</v>
      </c>
      <c r="F55" s="59">
        <v>-3.3000000000000002E-2</v>
      </c>
      <c r="G55" s="59" t="s">
        <v>537</v>
      </c>
      <c r="H55" s="60">
        <v>310000</v>
      </c>
      <c r="I55" s="57" t="s">
        <v>16</v>
      </c>
      <c r="J55" s="53"/>
      <c r="K55" s="53"/>
    </row>
    <row r="56" spans="1:11" ht="14.25" thickTop="1" thickBot="1" x14ac:dyDescent="0.25">
      <c r="A56" s="57" t="s">
        <v>685</v>
      </c>
      <c r="B56" s="58">
        <v>37012</v>
      </c>
      <c r="C56" s="59">
        <v>-3.0000000000000001E-3</v>
      </c>
      <c r="D56" s="59">
        <v>-3.0000000000000001E-3</v>
      </c>
      <c r="E56" s="59">
        <v>-3.0000000000000001E-3</v>
      </c>
      <c r="F56" s="59">
        <v>-3.0000000000000001E-3</v>
      </c>
      <c r="G56" s="59" t="s">
        <v>591</v>
      </c>
      <c r="H56" s="60">
        <v>620000</v>
      </c>
      <c r="I56" s="57" t="s">
        <v>16</v>
      </c>
      <c r="J56" s="53"/>
      <c r="K56" s="53"/>
    </row>
    <row r="57" spans="1:11" ht="14.25" thickTop="1" thickBot="1" x14ac:dyDescent="0.25">
      <c r="A57" s="185" t="s">
        <v>349</v>
      </c>
      <c r="B57" s="186"/>
      <c r="C57" s="186"/>
      <c r="D57" s="186"/>
      <c r="E57" s="186"/>
      <c r="F57" s="186"/>
      <c r="G57" s="186"/>
      <c r="H57" s="186"/>
      <c r="I57" s="187"/>
    </row>
    <row r="58" spans="1:11" ht="14.25" thickTop="1" thickBot="1" x14ac:dyDescent="0.25">
      <c r="A58" s="57" t="s">
        <v>350</v>
      </c>
      <c r="B58" s="58">
        <v>37012</v>
      </c>
      <c r="C58" s="59">
        <v>5.0599999999999996</v>
      </c>
      <c r="D58" s="59">
        <v>5.165</v>
      </c>
      <c r="E58" s="59">
        <v>5.1100000000000003</v>
      </c>
      <c r="F58" s="59">
        <v>5.07</v>
      </c>
      <c r="G58" s="59" t="s">
        <v>686</v>
      </c>
      <c r="H58" s="60">
        <v>16662500</v>
      </c>
      <c r="I58" s="57" t="s">
        <v>16</v>
      </c>
    </row>
    <row r="59" spans="1:11" ht="14.25" customHeight="1" thickTop="1" thickBot="1" x14ac:dyDescent="0.25">
      <c r="A59" s="57" t="s">
        <v>351</v>
      </c>
      <c r="B59" s="58">
        <v>37043</v>
      </c>
      <c r="C59" s="59">
        <v>5.1029999999999998</v>
      </c>
      <c r="D59" s="59">
        <v>5.12</v>
      </c>
      <c r="E59" s="59">
        <v>5.1059999999999999</v>
      </c>
      <c r="F59" s="59">
        <v>5.12</v>
      </c>
      <c r="G59" s="59" t="s">
        <v>687</v>
      </c>
      <c r="H59" s="60">
        <v>375000</v>
      </c>
      <c r="I59" s="57" t="s">
        <v>16</v>
      </c>
    </row>
    <row r="60" spans="1:11" ht="14.25" thickTop="1" thickBot="1" x14ac:dyDescent="0.25">
      <c r="A60" s="57" t="s">
        <v>352</v>
      </c>
      <c r="B60" s="57" t="s">
        <v>345</v>
      </c>
      <c r="C60" s="59">
        <v>5.18</v>
      </c>
      <c r="D60" s="59">
        <v>5.2949999999999999</v>
      </c>
      <c r="E60" s="59">
        <v>5.2350000000000003</v>
      </c>
      <c r="F60" s="59">
        <v>5.18</v>
      </c>
      <c r="G60" s="59" t="s">
        <v>688</v>
      </c>
      <c r="H60" s="60">
        <v>6900000</v>
      </c>
      <c r="I60" s="57" t="s">
        <v>16</v>
      </c>
    </row>
    <row r="61" spans="1:11" ht="22.5" thickTop="1" thickBot="1" x14ac:dyDescent="0.25">
      <c r="A61" s="57" t="s">
        <v>353</v>
      </c>
      <c r="B61" s="57" t="s">
        <v>342</v>
      </c>
      <c r="C61" s="59">
        <v>5.46</v>
      </c>
      <c r="D61" s="59">
        <v>5.56</v>
      </c>
      <c r="E61" s="59">
        <v>5.4909999999999997</v>
      </c>
      <c r="F61" s="59">
        <v>5.46</v>
      </c>
      <c r="G61" s="59" t="s">
        <v>689</v>
      </c>
      <c r="H61" s="60">
        <v>8305000</v>
      </c>
      <c r="I61" s="57" t="s">
        <v>16</v>
      </c>
    </row>
    <row r="62" spans="1:11" ht="14.25" thickTop="1" thickBot="1" x14ac:dyDescent="0.25">
      <c r="A62" s="57" t="s">
        <v>354</v>
      </c>
      <c r="B62" s="57" t="s">
        <v>355</v>
      </c>
      <c r="C62" s="59">
        <v>4.883</v>
      </c>
      <c r="D62" s="59">
        <v>4.9649999999999999</v>
      </c>
      <c r="E62" s="59">
        <v>4.9279999999999999</v>
      </c>
      <c r="F62" s="59">
        <v>4.883</v>
      </c>
      <c r="G62" s="59" t="s">
        <v>690</v>
      </c>
      <c r="H62" s="60">
        <v>12775000</v>
      </c>
      <c r="I62" s="57" t="s">
        <v>16</v>
      </c>
    </row>
    <row r="63" spans="1:11" ht="22.5" thickTop="1" thickBot="1" x14ac:dyDescent="0.25">
      <c r="A63" s="57" t="s">
        <v>691</v>
      </c>
      <c r="B63" s="57" t="s">
        <v>692</v>
      </c>
      <c r="C63" s="59">
        <v>5.49</v>
      </c>
      <c r="D63" s="59">
        <v>5.49</v>
      </c>
      <c r="E63" s="59">
        <v>5.49</v>
      </c>
      <c r="F63" s="59">
        <v>5.49</v>
      </c>
      <c r="G63" s="59" t="s">
        <v>693</v>
      </c>
      <c r="H63" s="60">
        <v>6040000</v>
      </c>
      <c r="I63" s="57" t="s">
        <v>16</v>
      </c>
      <c r="J63" s="53"/>
      <c r="K63" s="53"/>
    </row>
    <row r="64" spans="1:11" ht="14.25" thickTop="1" thickBot="1" x14ac:dyDescent="0.25">
      <c r="A64" s="57" t="s">
        <v>694</v>
      </c>
      <c r="B64" s="57" t="s">
        <v>695</v>
      </c>
      <c r="C64" s="59">
        <v>4.4000000000000004</v>
      </c>
      <c r="D64" s="59">
        <v>4.4400000000000004</v>
      </c>
      <c r="E64" s="59">
        <v>4.4169999999999998</v>
      </c>
      <c r="F64" s="59">
        <v>4.41</v>
      </c>
      <c r="G64" s="59" t="s">
        <v>696</v>
      </c>
      <c r="H64" s="60">
        <v>13687500</v>
      </c>
      <c r="I64" s="57" t="s">
        <v>16</v>
      </c>
      <c r="J64" s="53"/>
      <c r="K64" s="53"/>
    </row>
    <row r="65" spans="1:11" ht="13.5" thickTop="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5">
    <mergeCell ref="I9:I10"/>
    <mergeCell ref="F9:F10"/>
    <mergeCell ref="A11:I11"/>
    <mergeCell ref="G9:G10"/>
    <mergeCell ref="A9:A10"/>
    <mergeCell ref="B9:B10"/>
    <mergeCell ref="D9:D10"/>
    <mergeCell ref="C9:C10"/>
    <mergeCell ref="H9:H10"/>
    <mergeCell ref="A57:I57"/>
    <mergeCell ref="A52:I52"/>
    <mergeCell ref="A50:I50"/>
    <mergeCell ref="A15:I15"/>
    <mergeCell ref="A39:I39"/>
    <mergeCell ref="A47:I4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/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48</v>
      </c>
    </row>
    <row r="2" spans="1:20" ht="15.75" x14ac:dyDescent="0.25">
      <c r="A2" s="49" t="s">
        <v>276</v>
      </c>
    </row>
    <row r="3" spans="1:20" x14ac:dyDescent="0.2">
      <c r="A3" s="99">
        <f>'E-Mail'!$B$1</f>
        <v>37005</v>
      </c>
    </row>
    <row r="4" spans="1:20" ht="15.75" x14ac:dyDescent="0.25">
      <c r="A4" s="18"/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 t="s">
        <v>16</v>
      </c>
      <c r="B6" s="21">
        <f>COUNTIF($S$15:$S$4989,A6)</f>
        <v>7</v>
      </c>
      <c r="C6" s="21">
        <f>SUMIF($S$15:$S$4990,A6,$R$15:$R$4990)</f>
        <v>4887500</v>
      </c>
    </row>
    <row r="7" spans="1:20" x14ac:dyDescent="0.2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 xml:space="preserve"> </v>
      </c>
      <c r="H9" s="111" t="s">
        <v>277</v>
      </c>
      <c r="I9" s="111" t="s">
        <v>278</v>
      </c>
    </row>
    <row r="10" spans="1:20" ht="10.5" customHeight="1" thickTop="1" x14ac:dyDescent="0.2">
      <c r="A10" s="66" t="s">
        <v>294</v>
      </c>
    </row>
    <row r="11" spans="1:20" ht="10.5" customHeight="1" x14ac:dyDescent="0.2">
      <c r="A11" s="67" t="s">
        <v>298</v>
      </c>
    </row>
    <row r="12" spans="1:20" x14ac:dyDescent="0.2">
      <c r="A12" s="67" t="s">
        <v>25</v>
      </c>
    </row>
    <row r="13" spans="1:20" x14ac:dyDescent="0.2">
      <c r="A13" s="67" t="s">
        <v>697</v>
      </c>
    </row>
    <row r="14" spans="1:20" ht="10.5" customHeight="1" thickBot="1" x14ac:dyDescent="0.25"/>
    <row r="15" spans="1:20" ht="10.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25">
      <c r="A16" s="69" t="s">
        <v>419</v>
      </c>
      <c r="B16" s="71">
        <v>608179437</v>
      </c>
      <c r="C16" s="70"/>
      <c r="D16" s="70" t="s">
        <v>43</v>
      </c>
      <c r="E16" s="70" t="s">
        <v>344</v>
      </c>
      <c r="F16" s="70" t="s">
        <v>698</v>
      </c>
      <c r="G16" s="70" t="s">
        <v>342</v>
      </c>
      <c r="H16" s="69" t="s">
        <v>699</v>
      </c>
      <c r="I16" s="69" t="s">
        <v>700</v>
      </c>
      <c r="J16" s="70"/>
      <c r="K16" s="72"/>
      <c r="L16" s="70"/>
      <c r="M16" s="70" t="s">
        <v>380</v>
      </c>
      <c r="N16" s="72">
        <v>0.32500000000000001</v>
      </c>
      <c r="O16" s="70" t="s">
        <v>376</v>
      </c>
      <c r="P16" s="74">
        <v>5000</v>
      </c>
      <c r="Q16" s="70" t="s">
        <v>377</v>
      </c>
      <c r="R16" s="74">
        <v>755000</v>
      </c>
      <c r="S16" s="70" t="s">
        <v>16</v>
      </c>
      <c r="T16" s="70" t="s">
        <v>418</v>
      </c>
    </row>
    <row r="17" spans="1:20" ht="14.25" thickTop="1" thickBot="1" x14ac:dyDescent="0.25">
      <c r="A17" s="69" t="s">
        <v>419</v>
      </c>
      <c r="B17" s="71">
        <v>196811021</v>
      </c>
      <c r="C17" s="70"/>
      <c r="D17" s="70" t="s">
        <v>381</v>
      </c>
      <c r="E17" s="70" t="s">
        <v>349</v>
      </c>
      <c r="F17" s="70" t="s">
        <v>398</v>
      </c>
      <c r="G17" s="70" t="s">
        <v>695</v>
      </c>
      <c r="H17" s="69" t="s">
        <v>701</v>
      </c>
      <c r="I17" s="69" t="s">
        <v>702</v>
      </c>
      <c r="J17" s="70"/>
      <c r="K17" s="72"/>
      <c r="L17" s="70"/>
      <c r="M17" s="70" t="s">
        <v>703</v>
      </c>
      <c r="N17" s="72">
        <v>4.42</v>
      </c>
      <c r="O17" s="70" t="s">
        <v>376</v>
      </c>
      <c r="P17" s="74">
        <v>2500</v>
      </c>
      <c r="Q17" s="70" t="s">
        <v>377</v>
      </c>
      <c r="R17" s="74">
        <v>912500</v>
      </c>
      <c r="S17" s="70" t="s">
        <v>16</v>
      </c>
      <c r="T17" s="70" t="s">
        <v>399</v>
      </c>
    </row>
    <row r="18" spans="1:20" ht="14.25" thickTop="1" thickBot="1" x14ac:dyDescent="0.25">
      <c r="A18" s="69" t="s">
        <v>419</v>
      </c>
      <c r="B18" s="71">
        <v>831945054</v>
      </c>
      <c r="C18" s="70"/>
      <c r="D18" s="70" t="s">
        <v>43</v>
      </c>
      <c r="E18" s="70" t="s">
        <v>349</v>
      </c>
      <c r="F18" s="70" t="s">
        <v>398</v>
      </c>
      <c r="G18" s="70" t="s">
        <v>695</v>
      </c>
      <c r="H18" s="69" t="s">
        <v>701</v>
      </c>
      <c r="I18" s="69" t="s">
        <v>702</v>
      </c>
      <c r="J18" s="70"/>
      <c r="K18" s="72"/>
      <c r="L18" s="70"/>
      <c r="M18" s="70" t="s">
        <v>380</v>
      </c>
      <c r="N18" s="72">
        <v>4.41</v>
      </c>
      <c r="O18" s="70" t="s">
        <v>376</v>
      </c>
      <c r="P18" s="74">
        <v>5000</v>
      </c>
      <c r="Q18" s="70" t="s">
        <v>377</v>
      </c>
      <c r="R18" s="74">
        <v>1825000</v>
      </c>
      <c r="S18" s="70" t="s">
        <v>16</v>
      </c>
      <c r="T18" s="70" t="s">
        <v>399</v>
      </c>
    </row>
    <row r="19" spans="1:20" ht="24" thickTop="1" thickBot="1" x14ac:dyDescent="0.25">
      <c r="A19" s="69" t="s">
        <v>419</v>
      </c>
      <c r="B19" s="71">
        <v>473047261</v>
      </c>
      <c r="C19" s="70"/>
      <c r="D19" s="70" t="s">
        <v>381</v>
      </c>
      <c r="E19" s="70" t="s">
        <v>397</v>
      </c>
      <c r="F19" s="70" t="s">
        <v>704</v>
      </c>
      <c r="G19" s="73">
        <v>37012</v>
      </c>
      <c r="H19" s="69" t="s">
        <v>378</v>
      </c>
      <c r="I19" s="69" t="s">
        <v>379</v>
      </c>
      <c r="J19" s="70"/>
      <c r="K19" s="72"/>
      <c r="L19" s="70"/>
      <c r="M19" s="70" t="s">
        <v>461</v>
      </c>
      <c r="N19" s="72">
        <v>-3.2500000000000001E-2</v>
      </c>
      <c r="O19" s="70" t="s">
        <v>376</v>
      </c>
      <c r="P19" s="74">
        <v>10000</v>
      </c>
      <c r="Q19" s="70" t="s">
        <v>377</v>
      </c>
      <c r="R19" s="74">
        <v>310000</v>
      </c>
      <c r="S19" s="70" t="s">
        <v>16</v>
      </c>
      <c r="T19" s="70" t="s">
        <v>705</v>
      </c>
    </row>
    <row r="20" spans="1:20" ht="24" thickTop="1" thickBot="1" x14ac:dyDescent="0.25">
      <c r="A20" s="69" t="s">
        <v>419</v>
      </c>
      <c r="B20" s="71">
        <v>211102181</v>
      </c>
      <c r="C20" s="70"/>
      <c r="D20" s="70" t="s">
        <v>43</v>
      </c>
      <c r="E20" s="70" t="s">
        <v>349</v>
      </c>
      <c r="F20" s="70" t="s">
        <v>398</v>
      </c>
      <c r="G20" s="73">
        <v>37012</v>
      </c>
      <c r="H20" s="69" t="s">
        <v>378</v>
      </c>
      <c r="I20" s="69" t="s">
        <v>379</v>
      </c>
      <c r="J20" s="70"/>
      <c r="K20" s="72"/>
      <c r="L20" s="70"/>
      <c r="M20" s="70" t="s">
        <v>401</v>
      </c>
      <c r="N20" s="72">
        <v>5.09</v>
      </c>
      <c r="O20" s="70" t="s">
        <v>376</v>
      </c>
      <c r="P20" s="74">
        <v>5000</v>
      </c>
      <c r="Q20" s="70" t="s">
        <v>377</v>
      </c>
      <c r="R20" s="74">
        <v>155000</v>
      </c>
      <c r="S20" s="70" t="s">
        <v>16</v>
      </c>
      <c r="T20" s="70" t="s">
        <v>399</v>
      </c>
    </row>
    <row r="21" spans="1:20" ht="24" thickTop="1" thickBot="1" x14ac:dyDescent="0.25">
      <c r="A21" s="69" t="s">
        <v>419</v>
      </c>
      <c r="B21" s="71">
        <v>153186855</v>
      </c>
      <c r="C21" s="70"/>
      <c r="D21" s="70" t="s">
        <v>381</v>
      </c>
      <c r="E21" s="70" t="s">
        <v>344</v>
      </c>
      <c r="F21" s="70" t="s">
        <v>704</v>
      </c>
      <c r="G21" s="73">
        <v>37012</v>
      </c>
      <c r="H21" s="69" t="s">
        <v>378</v>
      </c>
      <c r="I21" s="69" t="s">
        <v>379</v>
      </c>
      <c r="J21" s="70"/>
      <c r="K21" s="72"/>
      <c r="L21" s="70"/>
      <c r="M21" s="70" t="s">
        <v>461</v>
      </c>
      <c r="N21" s="72">
        <v>-0.03</v>
      </c>
      <c r="O21" s="70" t="s">
        <v>376</v>
      </c>
      <c r="P21" s="74">
        <v>10000</v>
      </c>
      <c r="Q21" s="70" t="s">
        <v>377</v>
      </c>
      <c r="R21" s="74">
        <v>310000</v>
      </c>
      <c r="S21" s="70" t="s">
        <v>16</v>
      </c>
      <c r="T21" s="70" t="s">
        <v>705</v>
      </c>
    </row>
    <row r="22" spans="1:20" ht="12.75" customHeight="1" thickTop="1" thickBot="1" x14ac:dyDescent="0.25">
      <c r="A22" s="69" t="s">
        <v>419</v>
      </c>
      <c r="B22" s="71">
        <v>132267254</v>
      </c>
      <c r="C22" s="70"/>
      <c r="D22" s="70" t="s">
        <v>381</v>
      </c>
      <c r="E22" s="70" t="s">
        <v>344</v>
      </c>
      <c r="F22" s="70" t="s">
        <v>704</v>
      </c>
      <c r="G22" s="73">
        <v>37012</v>
      </c>
      <c r="H22" s="69" t="s">
        <v>378</v>
      </c>
      <c r="I22" s="69" t="s">
        <v>379</v>
      </c>
      <c r="J22" s="70"/>
      <c r="K22" s="72"/>
      <c r="L22" s="70"/>
      <c r="M22" s="70" t="s">
        <v>706</v>
      </c>
      <c r="N22" s="72">
        <v>-0.03</v>
      </c>
      <c r="O22" s="70" t="s">
        <v>376</v>
      </c>
      <c r="P22" s="74">
        <v>20000</v>
      </c>
      <c r="Q22" s="70" t="s">
        <v>377</v>
      </c>
      <c r="R22" s="74">
        <v>620000</v>
      </c>
      <c r="S22" s="70" t="s">
        <v>16</v>
      </c>
      <c r="T22" s="70" t="s">
        <v>705</v>
      </c>
    </row>
    <row r="23" spans="1:20" ht="10.5" customHeight="1" thickTop="1" thickBot="1" x14ac:dyDescent="0.25">
      <c r="A23" s="190" t="s">
        <v>707</v>
      </c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2"/>
    </row>
    <row r="24" spans="1:20" ht="13.5" thickTop="1" x14ac:dyDescent="0.2"/>
    <row r="26" spans="1:20" ht="12.75" customHeight="1" x14ac:dyDescent="0.2"/>
    <row r="27" spans="1:20" ht="10.5" customHeight="1" x14ac:dyDescent="0.2"/>
  </sheetData>
  <mergeCells count="1">
    <mergeCell ref="A23:T23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608179437&amp;dt=Apr-24-01"/>
    <hyperlink ref="B17" r:id="rId2" display="https://www.intcx.com/ReportServlet/any.class?operation=confirm&amp;dealID=196811021&amp;dt=Apr-24-01"/>
    <hyperlink ref="B18" r:id="rId3" display="https://www.intcx.com/ReportServlet/any.class?operation=confirm&amp;dealID=831945054&amp;dt=Apr-24-01"/>
    <hyperlink ref="B19" r:id="rId4" display="https://www.intcx.com/ReportServlet/any.class?operation=confirm&amp;dealID=473047261&amp;dt=Apr-24-01"/>
    <hyperlink ref="B20" r:id="rId5" display="https://www.intcx.com/ReportServlet/any.class?operation=confirm&amp;dealID=211102181&amp;dt=Apr-24-01"/>
    <hyperlink ref="B21" r:id="rId6" display="https://www.intcx.com/ReportServlet/any.class?operation=confirm&amp;dealID=153186855&amp;dt=Apr-24-01"/>
    <hyperlink ref="B22" r:id="rId7" display="https://www.intcx.com/ReportServlet/any.class?operation=confirm&amp;dealID=132267254&amp;dt=Apr-24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52</v>
      </c>
    </row>
    <row r="2" spans="1:26" ht="15.75" x14ac:dyDescent="0.25">
      <c r="A2" s="49" t="s">
        <v>276</v>
      </c>
    </row>
    <row r="3" spans="1:26" x14ac:dyDescent="0.2">
      <c r="A3" s="99">
        <f>'E-Mail'!$B$1</f>
        <v>37005</v>
      </c>
    </row>
    <row r="5" spans="1:26" ht="13.5" thickBot="1" x14ac:dyDescent="0.25">
      <c r="A5" s="20" t="s">
        <v>56</v>
      </c>
      <c r="B5" s="20" t="s">
        <v>55</v>
      </c>
      <c r="C5" s="20" t="s">
        <v>8</v>
      </c>
    </row>
    <row r="6" spans="1:26" x14ac:dyDescent="0.2">
      <c r="A6" s="17" t="s">
        <v>13</v>
      </c>
      <c r="B6" s="21">
        <f>COUNTIF($S$15:$S$4966,A6)</f>
        <v>17</v>
      </c>
      <c r="C6" s="21">
        <f>SUMIF($S$15:$S$4967,A6,$R$15:$R$4967)</f>
        <v>313600</v>
      </c>
    </row>
    <row r="7" spans="1:26" x14ac:dyDescent="0.2">
      <c r="A7" s="17"/>
      <c r="B7" s="21"/>
      <c r="C7" s="21"/>
    </row>
    <row r="8" spans="1:26" ht="13.5" thickBot="1" x14ac:dyDescent="0.25"/>
    <row r="9" spans="1:26" ht="15.75" thickTop="1" thickBot="1" x14ac:dyDescent="0.25">
      <c r="A9" s="153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">
      <c r="A10" s="66" t="s">
        <v>288</v>
      </c>
      <c r="U10" s="53"/>
      <c r="V10" s="53"/>
      <c r="W10" s="53"/>
      <c r="X10" s="53"/>
      <c r="Y10" s="53"/>
      <c r="Z10" s="53"/>
    </row>
    <row r="11" spans="1:26" ht="12.75" customHeight="1" x14ac:dyDescent="0.2">
      <c r="A11" s="67" t="s">
        <v>298</v>
      </c>
      <c r="U11" s="53"/>
      <c r="V11" s="53"/>
      <c r="W11" s="53"/>
      <c r="X11" s="53"/>
      <c r="Y11" s="53"/>
      <c r="Z11" s="53"/>
    </row>
    <row r="12" spans="1:26" x14ac:dyDescent="0.2">
      <c r="A12" s="67" t="s">
        <v>25</v>
      </c>
      <c r="U12" s="53"/>
      <c r="V12" s="53"/>
      <c r="W12" s="53"/>
      <c r="X12" s="53"/>
      <c r="Y12" s="53"/>
      <c r="Z12" s="53"/>
    </row>
    <row r="13" spans="1:26" x14ac:dyDescent="0.2">
      <c r="A13" s="67" t="s">
        <v>697</v>
      </c>
      <c r="U13" s="53"/>
      <c r="V13" s="53"/>
      <c r="W13" s="53"/>
      <c r="X13" s="53"/>
      <c r="Y13" s="53"/>
      <c r="Z13" s="53"/>
    </row>
    <row r="14" spans="1:26" ht="12.75" customHeight="1" thickBot="1" x14ac:dyDescent="0.25">
      <c r="U14" s="53"/>
      <c r="V14" s="53"/>
      <c r="W14" s="53"/>
      <c r="X14" s="53"/>
      <c r="Y14" s="53"/>
      <c r="Z14" s="53"/>
    </row>
    <row r="15" spans="1:26" ht="23.2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25" thickTop="1" thickBot="1" x14ac:dyDescent="0.25">
      <c r="A16" s="69" t="s">
        <v>419</v>
      </c>
      <c r="B16" s="71">
        <v>129967342</v>
      </c>
      <c r="C16" s="70"/>
      <c r="D16" s="70" t="s">
        <v>381</v>
      </c>
      <c r="E16" s="70" t="s">
        <v>10</v>
      </c>
      <c r="F16" s="70" t="s">
        <v>356</v>
      </c>
      <c r="G16" s="70" t="s">
        <v>12</v>
      </c>
      <c r="H16" s="69" t="s">
        <v>462</v>
      </c>
      <c r="I16" s="69" t="s">
        <v>462</v>
      </c>
      <c r="J16" s="70"/>
      <c r="K16" s="72"/>
      <c r="L16" s="70"/>
      <c r="M16" s="70" t="s">
        <v>357</v>
      </c>
      <c r="N16" s="72">
        <v>45</v>
      </c>
      <c r="O16" s="70" t="s">
        <v>49</v>
      </c>
      <c r="P16" s="72">
        <v>50</v>
      </c>
      <c r="Q16" s="70" t="s">
        <v>50</v>
      </c>
      <c r="R16" s="72">
        <v>800</v>
      </c>
      <c r="S16" s="70" t="s">
        <v>13</v>
      </c>
      <c r="T16" s="70" t="s">
        <v>400</v>
      </c>
      <c r="U16" s="53"/>
      <c r="V16" s="53"/>
      <c r="W16" s="53"/>
      <c r="X16" s="53"/>
      <c r="Y16" s="53"/>
      <c r="Z16" s="53"/>
    </row>
    <row r="17" spans="1:26" ht="14.25" thickTop="1" thickBot="1" x14ac:dyDescent="0.25">
      <c r="A17" s="69" t="s">
        <v>419</v>
      </c>
      <c r="B17" s="71">
        <v>500575027</v>
      </c>
      <c r="C17" s="70"/>
      <c r="D17" s="70" t="s">
        <v>381</v>
      </c>
      <c r="E17" s="70" t="s">
        <v>10</v>
      </c>
      <c r="F17" s="70" t="s">
        <v>51</v>
      </c>
      <c r="G17" s="70" t="s">
        <v>12</v>
      </c>
      <c r="H17" s="69" t="s">
        <v>462</v>
      </c>
      <c r="I17" s="69" t="s">
        <v>462</v>
      </c>
      <c r="J17" s="70"/>
      <c r="K17" s="72"/>
      <c r="L17" s="70"/>
      <c r="M17" s="70" t="s">
        <v>382</v>
      </c>
      <c r="N17" s="72">
        <v>34.25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358</v>
      </c>
      <c r="U17" s="9"/>
      <c r="V17" s="53"/>
      <c r="W17" s="53"/>
      <c r="X17" s="53"/>
      <c r="Y17" s="53"/>
      <c r="Z17" s="53"/>
    </row>
    <row r="18" spans="1:26" ht="14.25" thickTop="1" thickBot="1" x14ac:dyDescent="0.25">
      <c r="A18" s="69" t="s">
        <v>419</v>
      </c>
      <c r="B18" s="71">
        <v>117448120</v>
      </c>
      <c r="C18" s="70"/>
      <c r="D18" s="70" t="s">
        <v>381</v>
      </c>
      <c r="E18" s="70" t="s">
        <v>10</v>
      </c>
      <c r="F18" s="70" t="s">
        <v>51</v>
      </c>
      <c r="G18" s="73">
        <v>37012</v>
      </c>
      <c r="H18" s="69" t="s">
        <v>378</v>
      </c>
      <c r="I18" s="69" t="s">
        <v>379</v>
      </c>
      <c r="J18" s="70"/>
      <c r="K18" s="72"/>
      <c r="L18" s="70"/>
      <c r="M18" s="70" t="s">
        <v>389</v>
      </c>
      <c r="N18" s="72">
        <v>55.5</v>
      </c>
      <c r="O18" s="70" t="s">
        <v>49</v>
      </c>
      <c r="P18" s="72">
        <v>50</v>
      </c>
      <c r="Q18" s="70" t="s">
        <v>50</v>
      </c>
      <c r="R18" s="74">
        <v>17600</v>
      </c>
      <c r="S18" s="70" t="s">
        <v>13</v>
      </c>
      <c r="T18" s="70" t="s">
        <v>358</v>
      </c>
      <c r="U18" s="9"/>
      <c r="V18" s="53"/>
      <c r="W18" s="53"/>
      <c r="X18" s="53"/>
      <c r="Y18" s="53"/>
      <c r="Z18" s="53"/>
    </row>
    <row r="19" spans="1:26" ht="14.25" thickTop="1" thickBot="1" x14ac:dyDescent="0.25">
      <c r="A19" s="69" t="s">
        <v>419</v>
      </c>
      <c r="B19" s="71">
        <v>454904833</v>
      </c>
      <c r="C19" s="70"/>
      <c r="D19" s="70" t="s">
        <v>43</v>
      </c>
      <c r="E19" s="70" t="s">
        <v>10</v>
      </c>
      <c r="F19" s="70" t="s">
        <v>51</v>
      </c>
      <c r="G19" s="70" t="s">
        <v>12</v>
      </c>
      <c r="H19" s="69" t="s">
        <v>462</v>
      </c>
      <c r="I19" s="69" t="s">
        <v>462</v>
      </c>
      <c r="J19" s="70"/>
      <c r="K19" s="72"/>
      <c r="L19" s="70"/>
      <c r="M19" s="70" t="s">
        <v>708</v>
      </c>
      <c r="N19" s="72">
        <v>35</v>
      </c>
      <c r="O19" s="70" t="s">
        <v>49</v>
      </c>
      <c r="P19" s="72">
        <v>50</v>
      </c>
      <c r="Q19" s="70" t="s">
        <v>50</v>
      </c>
      <c r="R19" s="72">
        <v>800</v>
      </c>
      <c r="S19" s="70" t="s">
        <v>13</v>
      </c>
      <c r="T19" s="70" t="s">
        <v>400</v>
      </c>
      <c r="U19" s="53"/>
      <c r="V19" s="53"/>
      <c r="W19" s="53"/>
      <c r="X19" s="53"/>
      <c r="Y19" s="53"/>
      <c r="Z19" s="53"/>
    </row>
    <row r="20" spans="1:26" ht="14.25" thickTop="1" thickBot="1" x14ac:dyDescent="0.25">
      <c r="A20" s="69" t="s">
        <v>419</v>
      </c>
      <c r="B20" s="71">
        <v>247109519</v>
      </c>
      <c r="C20" s="70"/>
      <c r="D20" s="70" t="s">
        <v>381</v>
      </c>
      <c r="E20" s="70" t="s">
        <v>10</v>
      </c>
      <c r="F20" s="70" t="s">
        <v>51</v>
      </c>
      <c r="G20" s="73">
        <v>37012</v>
      </c>
      <c r="H20" s="69" t="s">
        <v>378</v>
      </c>
      <c r="I20" s="69" t="s">
        <v>379</v>
      </c>
      <c r="J20" s="70"/>
      <c r="K20" s="72"/>
      <c r="L20" s="70"/>
      <c r="M20" s="70" t="s">
        <v>357</v>
      </c>
      <c r="N20" s="72">
        <v>55.5</v>
      </c>
      <c r="O20" s="70" t="s">
        <v>49</v>
      </c>
      <c r="P20" s="72">
        <v>50</v>
      </c>
      <c r="Q20" s="70" t="s">
        <v>50</v>
      </c>
      <c r="R20" s="74">
        <v>17600</v>
      </c>
      <c r="S20" s="70" t="s">
        <v>13</v>
      </c>
      <c r="T20" s="70" t="s">
        <v>358</v>
      </c>
      <c r="U20" s="53"/>
      <c r="V20" s="53"/>
      <c r="W20" s="53"/>
      <c r="X20" s="53"/>
      <c r="Y20" s="53"/>
      <c r="Z20" s="53"/>
    </row>
    <row r="21" spans="1:26" ht="14.25" thickTop="1" thickBot="1" x14ac:dyDescent="0.25">
      <c r="A21" s="69" t="s">
        <v>419</v>
      </c>
      <c r="B21" s="71">
        <v>101782005</v>
      </c>
      <c r="C21" s="70"/>
      <c r="D21" s="70" t="s">
        <v>43</v>
      </c>
      <c r="E21" s="70" t="s">
        <v>10</v>
      </c>
      <c r="F21" s="70" t="s">
        <v>51</v>
      </c>
      <c r="G21" s="70" t="s">
        <v>12</v>
      </c>
      <c r="H21" s="69" t="s">
        <v>462</v>
      </c>
      <c r="I21" s="69" t="s">
        <v>462</v>
      </c>
      <c r="J21" s="70"/>
      <c r="K21" s="72"/>
      <c r="L21" s="70"/>
      <c r="M21" s="70" t="s">
        <v>709</v>
      </c>
      <c r="N21" s="72">
        <v>35</v>
      </c>
      <c r="O21" s="70" t="s">
        <v>49</v>
      </c>
      <c r="P21" s="72">
        <v>50</v>
      </c>
      <c r="Q21" s="70" t="s">
        <v>50</v>
      </c>
      <c r="R21" s="72">
        <v>800</v>
      </c>
      <c r="S21" s="70" t="s">
        <v>13</v>
      </c>
      <c r="T21" s="70" t="s">
        <v>358</v>
      </c>
      <c r="U21" s="53"/>
      <c r="V21" s="53"/>
      <c r="W21" s="53"/>
      <c r="X21" s="53"/>
      <c r="Y21" s="53"/>
      <c r="Z21" s="53"/>
    </row>
    <row r="22" spans="1:26" ht="14.25" thickTop="1" thickBot="1" x14ac:dyDescent="0.25">
      <c r="A22" s="69" t="s">
        <v>419</v>
      </c>
      <c r="B22" s="71">
        <v>110305001</v>
      </c>
      <c r="C22" s="70"/>
      <c r="D22" s="70" t="s">
        <v>381</v>
      </c>
      <c r="E22" s="70" t="s">
        <v>10</v>
      </c>
      <c r="F22" s="70" t="s">
        <v>51</v>
      </c>
      <c r="G22" s="73">
        <v>37012</v>
      </c>
      <c r="H22" s="69" t="s">
        <v>378</v>
      </c>
      <c r="I22" s="69" t="s">
        <v>379</v>
      </c>
      <c r="J22" s="70"/>
      <c r="K22" s="72"/>
      <c r="L22" s="70"/>
      <c r="M22" s="70" t="s">
        <v>389</v>
      </c>
      <c r="N22" s="72">
        <v>55.25</v>
      </c>
      <c r="O22" s="70" t="s">
        <v>49</v>
      </c>
      <c r="P22" s="72">
        <v>50</v>
      </c>
      <c r="Q22" s="70" t="s">
        <v>50</v>
      </c>
      <c r="R22" s="74">
        <v>17600</v>
      </c>
      <c r="S22" s="70" t="s">
        <v>13</v>
      </c>
      <c r="T22" s="70" t="s">
        <v>358</v>
      </c>
      <c r="U22" s="53"/>
      <c r="V22" s="53"/>
      <c r="W22" s="53"/>
      <c r="X22" s="53"/>
      <c r="Y22" s="53"/>
      <c r="Z22" s="53"/>
    </row>
    <row r="23" spans="1:26" ht="14.25" thickTop="1" thickBot="1" x14ac:dyDescent="0.25">
      <c r="A23" s="69" t="s">
        <v>419</v>
      </c>
      <c r="B23" s="71">
        <v>129502958</v>
      </c>
      <c r="C23" s="70"/>
      <c r="D23" s="70" t="s">
        <v>381</v>
      </c>
      <c r="E23" s="70" t="s">
        <v>10</v>
      </c>
      <c r="F23" s="70" t="s">
        <v>356</v>
      </c>
      <c r="G23" s="70" t="s">
        <v>303</v>
      </c>
      <c r="H23" s="69" t="s">
        <v>420</v>
      </c>
      <c r="I23" s="69" t="s">
        <v>421</v>
      </c>
      <c r="J23" s="70"/>
      <c r="K23" s="72"/>
      <c r="L23" s="70"/>
      <c r="M23" s="70" t="s">
        <v>357</v>
      </c>
      <c r="N23" s="72">
        <v>65.5</v>
      </c>
      <c r="O23" s="70" t="s">
        <v>49</v>
      </c>
      <c r="P23" s="72">
        <v>50</v>
      </c>
      <c r="Q23" s="70" t="s">
        <v>50</v>
      </c>
      <c r="R23" s="74">
        <v>4000</v>
      </c>
      <c r="S23" s="70" t="s">
        <v>13</v>
      </c>
      <c r="T23" s="70" t="s">
        <v>400</v>
      </c>
      <c r="U23" s="53"/>
      <c r="V23" s="53"/>
      <c r="W23" s="53"/>
      <c r="X23" s="53"/>
      <c r="Y23" s="53"/>
      <c r="Z23" s="53"/>
    </row>
    <row r="24" spans="1:26" ht="14.25" thickTop="1" thickBot="1" x14ac:dyDescent="0.25">
      <c r="A24" s="69" t="s">
        <v>419</v>
      </c>
      <c r="B24" s="71">
        <v>124251464</v>
      </c>
      <c r="C24" s="70"/>
      <c r="D24" s="70" t="s">
        <v>381</v>
      </c>
      <c r="E24" s="70" t="s">
        <v>10</v>
      </c>
      <c r="F24" s="70" t="s">
        <v>51</v>
      </c>
      <c r="G24" s="73">
        <v>37012</v>
      </c>
      <c r="H24" s="69" t="s">
        <v>378</v>
      </c>
      <c r="I24" s="69" t="s">
        <v>379</v>
      </c>
      <c r="J24" s="70"/>
      <c r="K24" s="72"/>
      <c r="L24" s="70"/>
      <c r="M24" s="70" t="s">
        <v>389</v>
      </c>
      <c r="N24" s="72">
        <v>55.35</v>
      </c>
      <c r="O24" s="70" t="s">
        <v>49</v>
      </c>
      <c r="P24" s="72">
        <v>50</v>
      </c>
      <c r="Q24" s="70" t="s">
        <v>50</v>
      </c>
      <c r="R24" s="74">
        <v>17600</v>
      </c>
      <c r="S24" s="70" t="s">
        <v>13</v>
      </c>
      <c r="T24" s="70" t="s">
        <v>358</v>
      </c>
      <c r="U24" s="53"/>
      <c r="V24" s="53"/>
      <c r="W24" s="53"/>
      <c r="X24" s="53"/>
      <c r="Y24" s="53"/>
      <c r="Z24" s="53"/>
    </row>
    <row r="25" spans="1:26" ht="14.25" thickTop="1" thickBot="1" x14ac:dyDescent="0.25">
      <c r="A25" s="69" t="s">
        <v>419</v>
      </c>
      <c r="B25" s="71">
        <v>154262430</v>
      </c>
      <c r="C25" s="70"/>
      <c r="D25" s="70" t="s">
        <v>381</v>
      </c>
      <c r="E25" s="70" t="s">
        <v>10</v>
      </c>
      <c r="F25" s="70" t="s">
        <v>51</v>
      </c>
      <c r="G25" s="73">
        <v>37012</v>
      </c>
      <c r="H25" s="69" t="s">
        <v>378</v>
      </c>
      <c r="I25" s="69" t="s">
        <v>379</v>
      </c>
      <c r="J25" s="70"/>
      <c r="K25" s="72"/>
      <c r="L25" s="70"/>
      <c r="M25" s="70" t="s">
        <v>357</v>
      </c>
      <c r="N25" s="72">
        <v>55.35</v>
      </c>
      <c r="O25" s="70" t="s">
        <v>49</v>
      </c>
      <c r="P25" s="72">
        <v>100</v>
      </c>
      <c r="Q25" s="70" t="s">
        <v>50</v>
      </c>
      <c r="R25" s="74">
        <v>35200</v>
      </c>
      <c r="S25" s="70" t="s">
        <v>13</v>
      </c>
      <c r="T25" s="70" t="s">
        <v>358</v>
      </c>
      <c r="U25" s="53"/>
      <c r="V25" s="53"/>
      <c r="W25" s="53"/>
      <c r="X25" s="53"/>
      <c r="Y25" s="53"/>
      <c r="Z25" s="53"/>
    </row>
    <row r="26" spans="1:26" ht="14.25" thickTop="1" thickBot="1" x14ac:dyDescent="0.25">
      <c r="A26" s="69" t="s">
        <v>419</v>
      </c>
      <c r="B26" s="71">
        <v>557475749</v>
      </c>
      <c r="C26" s="70"/>
      <c r="D26" s="70" t="s">
        <v>381</v>
      </c>
      <c r="E26" s="70" t="s">
        <v>10</v>
      </c>
      <c r="F26" s="70" t="s">
        <v>51</v>
      </c>
      <c r="G26" s="73">
        <v>37012</v>
      </c>
      <c r="H26" s="69" t="s">
        <v>378</v>
      </c>
      <c r="I26" s="69" t="s">
        <v>379</v>
      </c>
      <c r="J26" s="70"/>
      <c r="K26" s="72"/>
      <c r="L26" s="70"/>
      <c r="M26" s="70" t="s">
        <v>389</v>
      </c>
      <c r="N26" s="72">
        <v>55.3</v>
      </c>
      <c r="O26" s="70" t="s">
        <v>49</v>
      </c>
      <c r="P26" s="72">
        <v>50</v>
      </c>
      <c r="Q26" s="70" t="s">
        <v>50</v>
      </c>
      <c r="R26" s="74">
        <v>17600</v>
      </c>
      <c r="S26" s="70" t="s">
        <v>13</v>
      </c>
      <c r="T26" s="70" t="s">
        <v>358</v>
      </c>
      <c r="U26" s="53"/>
      <c r="V26" s="53"/>
      <c r="W26" s="53"/>
      <c r="X26" s="53"/>
      <c r="Y26" s="53"/>
      <c r="Z26" s="53"/>
    </row>
    <row r="27" spans="1:26" ht="14.25" thickTop="1" thickBot="1" x14ac:dyDescent="0.25">
      <c r="A27" s="69" t="s">
        <v>419</v>
      </c>
      <c r="B27" s="71">
        <v>189845977</v>
      </c>
      <c r="C27" s="70"/>
      <c r="D27" s="70" t="s">
        <v>381</v>
      </c>
      <c r="E27" s="70" t="s">
        <v>10</v>
      </c>
      <c r="F27" s="70" t="s">
        <v>356</v>
      </c>
      <c r="G27" s="70" t="s">
        <v>299</v>
      </c>
      <c r="H27" s="69" t="s">
        <v>710</v>
      </c>
      <c r="I27" s="69" t="s">
        <v>711</v>
      </c>
      <c r="J27" s="70"/>
      <c r="K27" s="72"/>
      <c r="L27" s="70"/>
      <c r="M27" s="70" t="s">
        <v>357</v>
      </c>
      <c r="N27" s="72">
        <v>47.5</v>
      </c>
      <c r="O27" s="70" t="s">
        <v>49</v>
      </c>
      <c r="P27" s="72">
        <v>50</v>
      </c>
      <c r="Q27" s="70" t="s">
        <v>50</v>
      </c>
      <c r="R27" s="74">
        <v>51200</v>
      </c>
      <c r="S27" s="70" t="s">
        <v>13</v>
      </c>
      <c r="T27" s="70" t="s">
        <v>712</v>
      </c>
      <c r="U27" s="53"/>
      <c r="V27" s="53"/>
      <c r="W27" s="53"/>
      <c r="X27" s="53"/>
      <c r="Y27" s="53"/>
      <c r="Z27" s="53"/>
    </row>
    <row r="28" spans="1:26" ht="14.25" thickTop="1" thickBot="1" x14ac:dyDescent="0.25">
      <c r="A28" s="69" t="s">
        <v>419</v>
      </c>
      <c r="B28" s="71">
        <v>36373938046</v>
      </c>
      <c r="C28" s="70"/>
      <c r="D28" s="70" t="s">
        <v>381</v>
      </c>
      <c r="E28" s="70" t="s">
        <v>10</v>
      </c>
      <c r="F28" s="70" t="s">
        <v>51</v>
      </c>
      <c r="G28" s="73">
        <v>37012</v>
      </c>
      <c r="H28" s="69" t="s">
        <v>378</v>
      </c>
      <c r="I28" s="69" t="s">
        <v>379</v>
      </c>
      <c r="J28" s="70"/>
      <c r="K28" s="72"/>
      <c r="L28" s="70"/>
      <c r="M28" s="70" t="s">
        <v>357</v>
      </c>
      <c r="N28" s="72">
        <v>55.25</v>
      </c>
      <c r="O28" s="70" t="s">
        <v>49</v>
      </c>
      <c r="P28" s="72">
        <v>50</v>
      </c>
      <c r="Q28" s="70" t="s">
        <v>50</v>
      </c>
      <c r="R28" s="74">
        <v>17600</v>
      </c>
      <c r="S28" s="70" t="s">
        <v>13</v>
      </c>
      <c r="T28" s="70" t="s">
        <v>358</v>
      </c>
      <c r="U28" s="53"/>
      <c r="V28" s="53"/>
      <c r="W28" s="53"/>
      <c r="X28" s="53"/>
      <c r="Y28" s="53"/>
      <c r="Z28" s="53"/>
    </row>
    <row r="29" spans="1:26" ht="14.25" thickTop="1" thickBot="1" x14ac:dyDescent="0.25">
      <c r="A29" s="69" t="s">
        <v>419</v>
      </c>
      <c r="B29" s="71">
        <v>122748667</v>
      </c>
      <c r="C29" s="70"/>
      <c r="D29" s="70" t="s">
        <v>381</v>
      </c>
      <c r="E29" s="70" t="s">
        <v>10</v>
      </c>
      <c r="F29" s="70" t="s">
        <v>713</v>
      </c>
      <c r="G29" s="73">
        <v>37012</v>
      </c>
      <c r="H29" s="69" t="s">
        <v>378</v>
      </c>
      <c r="I29" s="69" t="s">
        <v>379</v>
      </c>
      <c r="J29" s="70"/>
      <c r="K29" s="72"/>
      <c r="L29" s="70"/>
      <c r="M29" s="70" t="s">
        <v>382</v>
      </c>
      <c r="N29" s="72">
        <v>298</v>
      </c>
      <c r="O29" s="70" t="s">
        <v>49</v>
      </c>
      <c r="P29" s="72">
        <v>25</v>
      </c>
      <c r="Q29" s="70" t="s">
        <v>50</v>
      </c>
      <c r="R29" s="74">
        <v>10400</v>
      </c>
      <c r="S29" s="70" t="s">
        <v>13</v>
      </c>
      <c r="T29" s="70" t="s">
        <v>714</v>
      </c>
      <c r="U29" s="53"/>
      <c r="V29" s="53"/>
      <c r="W29" s="53"/>
      <c r="X29" s="53"/>
      <c r="Y29" s="53"/>
      <c r="Z29" s="53"/>
    </row>
    <row r="30" spans="1:26" ht="14.25" thickTop="1" thickBot="1" x14ac:dyDescent="0.25">
      <c r="A30" s="69" t="s">
        <v>419</v>
      </c>
      <c r="B30" s="71">
        <v>998153483</v>
      </c>
      <c r="C30" s="70"/>
      <c r="D30" s="70" t="s">
        <v>43</v>
      </c>
      <c r="E30" s="70" t="s">
        <v>10</v>
      </c>
      <c r="F30" s="70" t="s">
        <v>51</v>
      </c>
      <c r="G30" s="73">
        <v>37012</v>
      </c>
      <c r="H30" s="69" t="s">
        <v>378</v>
      </c>
      <c r="I30" s="69" t="s">
        <v>379</v>
      </c>
      <c r="J30" s="70"/>
      <c r="K30" s="72"/>
      <c r="L30" s="70"/>
      <c r="M30" s="70" t="s">
        <v>401</v>
      </c>
      <c r="N30" s="72">
        <v>55.2</v>
      </c>
      <c r="O30" s="70" t="s">
        <v>49</v>
      </c>
      <c r="P30" s="72">
        <v>50</v>
      </c>
      <c r="Q30" s="70" t="s">
        <v>50</v>
      </c>
      <c r="R30" s="74">
        <v>17600</v>
      </c>
      <c r="S30" s="70" t="s">
        <v>13</v>
      </c>
      <c r="T30" s="70" t="s">
        <v>358</v>
      </c>
      <c r="U30" s="53"/>
      <c r="V30" s="53"/>
      <c r="W30" s="53"/>
      <c r="X30" s="53"/>
      <c r="Y30" s="53"/>
      <c r="Z30" s="53"/>
    </row>
    <row r="31" spans="1:26" ht="14.25" thickTop="1" thickBot="1" x14ac:dyDescent="0.25">
      <c r="A31" s="69" t="s">
        <v>419</v>
      </c>
      <c r="B31" s="71">
        <v>289190034</v>
      </c>
      <c r="C31" s="70"/>
      <c r="D31" s="70" t="s">
        <v>381</v>
      </c>
      <c r="E31" s="70" t="s">
        <v>10</v>
      </c>
      <c r="F31" s="70" t="s">
        <v>51</v>
      </c>
      <c r="G31" s="70" t="s">
        <v>14</v>
      </c>
      <c r="H31" s="69" t="s">
        <v>715</v>
      </c>
      <c r="I31" s="69" t="s">
        <v>716</v>
      </c>
      <c r="J31" s="70"/>
      <c r="K31" s="72"/>
      <c r="L31" s="70"/>
      <c r="M31" s="70" t="s">
        <v>357</v>
      </c>
      <c r="N31" s="72">
        <v>121.5</v>
      </c>
      <c r="O31" s="70" t="s">
        <v>49</v>
      </c>
      <c r="P31" s="72">
        <v>50</v>
      </c>
      <c r="Q31" s="70" t="s">
        <v>50</v>
      </c>
      <c r="R31" s="74">
        <v>35200</v>
      </c>
      <c r="S31" s="70" t="s">
        <v>13</v>
      </c>
      <c r="T31" s="70" t="s">
        <v>712</v>
      </c>
      <c r="U31" s="53"/>
      <c r="V31" s="53"/>
      <c r="W31" s="53"/>
      <c r="X31" s="53"/>
      <c r="Y31" s="53"/>
      <c r="Z31" s="53"/>
    </row>
    <row r="32" spans="1:26" ht="14.25" thickTop="1" thickBot="1" x14ac:dyDescent="0.25">
      <c r="A32" s="69" t="s">
        <v>419</v>
      </c>
      <c r="B32" s="71">
        <v>333702358</v>
      </c>
      <c r="C32" s="70"/>
      <c r="D32" s="70" t="s">
        <v>381</v>
      </c>
      <c r="E32" s="70" t="s">
        <v>10</v>
      </c>
      <c r="F32" s="70" t="s">
        <v>356</v>
      </c>
      <c r="G32" s="70" t="s">
        <v>299</v>
      </c>
      <c r="H32" s="69" t="s">
        <v>710</v>
      </c>
      <c r="I32" s="69" t="s">
        <v>711</v>
      </c>
      <c r="J32" s="70"/>
      <c r="K32" s="72"/>
      <c r="L32" s="70"/>
      <c r="M32" s="70" t="s">
        <v>357</v>
      </c>
      <c r="N32" s="72">
        <v>46.25</v>
      </c>
      <c r="O32" s="70" t="s">
        <v>49</v>
      </c>
      <c r="P32" s="72">
        <v>50</v>
      </c>
      <c r="Q32" s="70" t="s">
        <v>50</v>
      </c>
      <c r="R32" s="74">
        <v>51200</v>
      </c>
      <c r="S32" s="70" t="s">
        <v>13</v>
      </c>
      <c r="T32" s="70" t="s">
        <v>712</v>
      </c>
      <c r="U32" s="53"/>
      <c r="V32" s="53"/>
      <c r="W32" s="53"/>
      <c r="X32" s="53"/>
      <c r="Y32" s="53"/>
      <c r="Z32" s="53"/>
    </row>
    <row r="33" spans="1:26" ht="14.25" thickTop="1" thickBot="1" x14ac:dyDescent="0.25">
      <c r="A33" s="190" t="s">
        <v>707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191"/>
      <c r="T33" s="192"/>
      <c r="U33" s="53"/>
      <c r="V33" s="53"/>
      <c r="W33" s="53"/>
      <c r="X33" s="53"/>
      <c r="Y33" s="53"/>
      <c r="Z33" s="53"/>
    </row>
    <row r="34" spans="1:26" ht="14.25" thickTop="1" thickBot="1" x14ac:dyDescent="0.25">
      <c r="A34" s="69"/>
      <c r="B34" s="71"/>
      <c r="C34" s="70"/>
      <c r="D34" s="70"/>
      <c r="E34" s="70"/>
      <c r="F34" s="70"/>
      <c r="G34" s="70"/>
      <c r="H34" s="69"/>
      <c r="I34" s="69"/>
      <c r="J34" s="70"/>
      <c r="K34" s="72"/>
      <c r="L34" s="70"/>
      <c r="M34" s="70"/>
      <c r="N34" s="72"/>
      <c r="O34" s="70"/>
      <c r="P34" s="72"/>
      <c r="Q34" s="70"/>
      <c r="R34" s="72"/>
      <c r="S34" s="70"/>
      <c r="T34" s="70"/>
      <c r="U34" s="53"/>
      <c r="V34" s="53"/>
      <c r="W34" s="53"/>
      <c r="X34" s="53"/>
      <c r="Y34" s="53"/>
      <c r="Z34" s="53"/>
    </row>
    <row r="35" spans="1:26" ht="14.25" thickTop="1" thickBot="1" x14ac:dyDescent="0.25">
      <c r="A35" s="69"/>
      <c r="B35" s="71"/>
      <c r="C35" s="70"/>
      <c r="D35" s="70"/>
      <c r="E35" s="70"/>
      <c r="F35" s="70"/>
      <c r="G35" s="73"/>
      <c r="H35" s="69"/>
      <c r="I35" s="69"/>
      <c r="J35" s="70"/>
      <c r="K35" s="72"/>
      <c r="L35" s="70"/>
      <c r="M35" s="70"/>
      <c r="N35" s="72"/>
      <c r="O35" s="70"/>
      <c r="P35" s="72"/>
      <c r="Q35" s="70"/>
      <c r="R35" s="74"/>
      <c r="S35" s="70"/>
      <c r="T35" s="70"/>
      <c r="U35" s="53"/>
      <c r="V35" s="53"/>
      <c r="W35" s="53"/>
      <c r="X35" s="53"/>
      <c r="Y35" s="53"/>
      <c r="Z35" s="53"/>
    </row>
    <row r="36" spans="1:26" ht="14.25" thickTop="1" thickBot="1" x14ac:dyDescent="0.25">
      <c r="A36" s="69"/>
      <c r="B36" s="71"/>
      <c r="C36" s="70"/>
      <c r="D36" s="70"/>
      <c r="E36" s="70"/>
      <c r="F36" s="70"/>
      <c r="G36" s="73"/>
      <c r="H36" s="69"/>
      <c r="I36" s="69"/>
      <c r="J36" s="70"/>
      <c r="K36" s="72"/>
      <c r="L36" s="70"/>
      <c r="M36" s="70"/>
      <c r="N36" s="72"/>
      <c r="O36" s="70"/>
      <c r="P36" s="72"/>
      <c r="Q36" s="70"/>
      <c r="R36" s="74"/>
      <c r="S36" s="70"/>
      <c r="T36" s="70"/>
      <c r="U36" s="53"/>
      <c r="V36" s="53"/>
      <c r="W36" s="53"/>
      <c r="X36" s="53"/>
      <c r="Y36" s="53"/>
      <c r="Z36" s="53"/>
    </row>
    <row r="37" spans="1:26" ht="14.25" thickTop="1" thickBot="1" x14ac:dyDescent="0.25">
      <c r="A37" s="69"/>
      <c r="B37" s="71"/>
      <c r="C37" s="70"/>
      <c r="D37" s="70"/>
      <c r="E37" s="70"/>
      <c r="F37" s="70"/>
      <c r="G37" s="73"/>
      <c r="H37" s="69"/>
      <c r="I37" s="69"/>
      <c r="J37" s="70"/>
      <c r="K37" s="72"/>
      <c r="L37" s="70"/>
      <c r="M37" s="70"/>
      <c r="N37" s="72"/>
      <c r="O37" s="70"/>
      <c r="P37" s="72"/>
      <c r="Q37" s="70"/>
      <c r="R37" s="74"/>
      <c r="S37" s="70"/>
      <c r="T37" s="70"/>
      <c r="U37" s="53"/>
      <c r="V37" s="53"/>
      <c r="W37" s="53"/>
      <c r="X37" s="53"/>
      <c r="Y37" s="53"/>
      <c r="Z37" s="53"/>
    </row>
    <row r="38" spans="1:26" ht="14.25" thickTop="1" thickBot="1" x14ac:dyDescent="0.25">
      <c r="A38" s="190"/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  <c r="S38" s="191"/>
      <c r="T38" s="192"/>
      <c r="U38" s="53"/>
      <c r="V38" s="53"/>
      <c r="W38" s="53"/>
      <c r="X38" s="53"/>
      <c r="Y38" s="53"/>
      <c r="Z38" s="53"/>
    </row>
    <row r="39" spans="1:26" ht="14.25" thickTop="1" thickBot="1" x14ac:dyDescent="0.25">
      <c r="A39" s="69"/>
      <c r="B39" s="71"/>
      <c r="C39" s="70"/>
      <c r="D39" s="70"/>
      <c r="E39" s="70"/>
      <c r="F39" s="70"/>
      <c r="G39" s="70"/>
      <c r="H39" s="69"/>
      <c r="I39" s="69"/>
      <c r="J39" s="70"/>
      <c r="K39" s="72"/>
      <c r="L39" s="70"/>
      <c r="M39" s="70"/>
      <c r="N39" s="72"/>
      <c r="O39" s="70"/>
      <c r="P39" s="72"/>
      <c r="Q39" s="70"/>
      <c r="R39" s="74"/>
      <c r="S39" s="70"/>
      <c r="T39" s="70"/>
      <c r="U39" s="53"/>
      <c r="V39" s="53"/>
      <c r="W39" s="53"/>
      <c r="X39" s="53"/>
      <c r="Y39" s="53"/>
      <c r="Z39" s="53"/>
    </row>
    <row r="40" spans="1:26" ht="14.25" thickTop="1" thickBot="1" x14ac:dyDescent="0.25">
      <c r="A40" s="190"/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  <c r="S40" s="191"/>
      <c r="T40" s="192"/>
      <c r="U40" s="53"/>
      <c r="V40" s="53"/>
      <c r="W40" s="53"/>
      <c r="X40" s="53"/>
      <c r="Y40" s="53"/>
      <c r="Z40" s="53"/>
    </row>
    <row r="41" spans="1:26" ht="14.25" thickTop="1" thickBot="1" x14ac:dyDescent="0.25">
      <c r="A41" s="69"/>
      <c r="B41" s="71"/>
      <c r="C41" s="70"/>
      <c r="D41" s="70"/>
      <c r="E41" s="70"/>
      <c r="F41" s="70"/>
      <c r="G41" s="73"/>
      <c r="H41" s="69"/>
      <c r="I41" s="69"/>
      <c r="J41" s="70"/>
      <c r="K41" s="72"/>
      <c r="L41" s="70"/>
      <c r="M41" s="70"/>
      <c r="N41" s="72"/>
      <c r="O41" s="70"/>
      <c r="P41" s="72"/>
      <c r="Q41" s="70"/>
      <c r="R41" s="74"/>
      <c r="S41" s="70"/>
      <c r="T41" s="70"/>
      <c r="U41" s="53"/>
      <c r="V41" s="53"/>
      <c r="W41" s="53"/>
      <c r="X41" s="53"/>
      <c r="Y41" s="53"/>
      <c r="Z41" s="53"/>
    </row>
    <row r="42" spans="1:26" ht="14.25" thickTop="1" thickBot="1" x14ac:dyDescent="0.25">
      <c r="A42" s="69"/>
      <c r="B42" s="71"/>
      <c r="C42" s="70"/>
      <c r="D42" s="70"/>
      <c r="E42" s="70"/>
      <c r="F42" s="70"/>
      <c r="G42" s="70"/>
      <c r="H42" s="69"/>
      <c r="I42" s="69"/>
      <c r="J42" s="70"/>
      <c r="K42" s="72"/>
      <c r="L42" s="70"/>
      <c r="M42" s="70"/>
      <c r="N42" s="72"/>
      <c r="O42" s="70"/>
      <c r="P42" s="72"/>
      <c r="Q42" s="70"/>
      <c r="R42" s="72"/>
      <c r="S42" s="70"/>
      <c r="T42" s="70"/>
      <c r="U42" s="53"/>
      <c r="V42" s="53"/>
      <c r="W42" s="53"/>
      <c r="X42" s="53"/>
      <c r="Y42" s="53"/>
      <c r="Z42" s="53"/>
    </row>
    <row r="43" spans="1:26" ht="14.25" thickTop="1" thickBot="1" x14ac:dyDescent="0.25">
      <c r="A43" s="69"/>
      <c r="B43" s="71"/>
      <c r="C43" s="70"/>
      <c r="D43" s="70"/>
      <c r="E43" s="70"/>
      <c r="F43" s="70"/>
      <c r="G43" s="73"/>
      <c r="H43" s="69"/>
      <c r="I43" s="69"/>
      <c r="J43" s="70"/>
      <c r="K43" s="72"/>
      <c r="L43" s="70"/>
      <c r="M43" s="70"/>
      <c r="N43" s="72"/>
      <c r="O43" s="70"/>
      <c r="P43" s="72"/>
      <c r="Q43" s="70"/>
      <c r="R43" s="74"/>
      <c r="S43" s="70"/>
      <c r="T43" s="70"/>
      <c r="U43" s="53"/>
      <c r="V43" s="53"/>
      <c r="W43" s="53"/>
      <c r="X43" s="53"/>
      <c r="Y43" s="53"/>
      <c r="Z43" s="53"/>
    </row>
    <row r="44" spans="1:26" ht="14.25" thickTop="1" thickBot="1" x14ac:dyDescent="0.25">
      <c r="A44" s="69"/>
      <c r="B44" s="71"/>
      <c r="C44" s="70"/>
      <c r="D44" s="70"/>
      <c r="E44" s="70"/>
      <c r="F44" s="70"/>
      <c r="G44" s="70"/>
      <c r="H44" s="69"/>
      <c r="I44" s="69"/>
      <c r="J44" s="70"/>
      <c r="K44" s="72"/>
      <c r="L44" s="70"/>
      <c r="M44" s="70"/>
      <c r="N44" s="72"/>
      <c r="O44" s="70"/>
      <c r="P44" s="72"/>
      <c r="Q44" s="70"/>
      <c r="R44" s="72"/>
      <c r="S44" s="70"/>
      <c r="T44" s="70"/>
      <c r="U44" s="53"/>
      <c r="V44" s="53"/>
      <c r="W44" s="53"/>
      <c r="X44" s="53"/>
      <c r="Y44" s="53"/>
      <c r="Z44" s="53"/>
    </row>
    <row r="45" spans="1:26" ht="14.25" thickTop="1" thickBot="1" x14ac:dyDescent="0.25">
      <c r="A45" s="69"/>
      <c r="B45" s="71"/>
      <c r="C45" s="70"/>
      <c r="D45" s="70"/>
      <c r="E45" s="70"/>
      <c r="F45" s="70"/>
      <c r="G45" s="70"/>
      <c r="H45" s="69"/>
      <c r="I45" s="69"/>
      <c r="J45" s="70"/>
      <c r="K45" s="72"/>
      <c r="L45" s="70"/>
      <c r="M45" s="70"/>
      <c r="N45" s="72"/>
      <c r="O45" s="70"/>
      <c r="P45" s="72"/>
      <c r="Q45" s="70"/>
      <c r="R45" s="72"/>
      <c r="S45" s="70"/>
      <c r="T45" s="70"/>
      <c r="U45" s="53"/>
      <c r="V45" s="53"/>
      <c r="W45" s="53"/>
      <c r="X45" s="53"/>
      <c r="Y45" s="53"/>
      <c r="Z45" s="53"/>
    </row>
    <row r="46" spans="1:26" ht="14.25" thickTop="1" thickBot="1" x14ac:dyDescent="0.25">
      <c r="A46" s="69"/>
      <c r="B46" s="71"/>
      <c r="C46" s="70"/>
      <c r="D46" s="70"/>
      <c r="E46" s="70"/>
      <c r="F46" s="70"/>
      <c r="G46" s="70"/>
      <c r="H46" s="69"/>
      <c r="I46" s="69"/>
      <c r="J46" s="70"/>
      <c r="K46" s="72"/>
      <c r="L46" s="70"/>
      <c r="M46" s="70"/>
      <c r="N46" s="72"/>
      <c r="O46" s="70"/>
      <c r="P46" s="72"/>
      <c r="Q46" s="70"/>
      <c r="R46" s="72"/>
      <c r="S46" s="70"/>
      <c r="T46" s="70"/>
      <c r="U46" s="53"/>
      <c r="V46" s="53"/>
      <c r="W46" s="53"/>
      <c r="X46" s="53"/>
      <c r="Y46" s="53"/>
      <c r="Z46" s="53"/>
    </row>
    <row r="47" spans="1:26" ht="14.25" thickTop="1" thickBot="1" x14ac:dyDescent="0.25">
      <c r="A47" s="69"/>
      <c r="B47" s="71"/>
      <c r="C47" s="70"/>
      <c r="D47" s="70"/>
      <c r="E47" s="70"/>
      <c r="F47" s="70"/>
      <c r="G47" s="70"/>
      <c r="H47" s="69"/>
      <c r="I47" s="69"/>
      <c r="J47" s="70"/>
      <c r="K47" s="72"/>
      <c r="L47" s="70"/>
      <c r="M47" s="70"/>
      <c r="N47" s="72"/>
      <c r="O47" s="70"/>
      <c r="P47" s="72"/>
      <c r="Q47" s="70"/>
      <c r="R47" s="74"/>
      <c r="S47" s="70"/>
      <c r="T47" s="70"/>
      <c r="U47" s="53"/>
      <c r="V47" s="53"/>
      <c r="W47" s="53"/>
      <c r="X47" s="53"/>
      <c r="Y47" s="53"/>
      <c r="Z47" s="53"/>
    </row>
    <row r="48" spans="1:26" ht="14.25" thickTop="1" thickBot="1" x14ac:dyDescent="0.25">
      <c r="A48" s="69"/>
      <c r="B48" s="71"/>
      <c r="C48" s="70"/>
      <c r="D48" s="70"/>
      <c r="E48" s="70"/>
      <c r="F48" s="70"/>
      <c r="G48" s="70"/>
      <c r="H48" s="69"/>
      <c r="I48" s="69"/>
      <c r="J48" s="70"/>
      <c r="K48" s="72"/>
      <c r="L48" s="70"/>
      <c r="M48" s="70"/>
      <c r="N48" s="72"/>
      <c r="O48" s="70"/>
      <c r="P48" s="72"/>
      <c r="Q48" s="70"/>
      <c r="R48" s="72"/>
      <c r="S48" s="70"/>
      <c r="T48" s="70"/>
      <c r="U48" s="53"/>
      <c r="V48" s="53"/>
      <c r="W48" s="53"/>
      <c r="X48" s="53"/>
      <c r="Y48" s="53"/>
      <c r="Z48" s="53"/>
    </row>
    <row r="49" spans="1:26" ht="14.25" thickTop="1" thickBot="1" x14ac:dyDescent="0.25">
      <c r="A49" s="69"/>
      <c r="B49" s="71"/>
      <c r="C49" s="70"/>
      <c r="D49" s="70"/>
      <c r="E49" s="70"/>
      <c r="F49" s="70"/>
      <c r="G49" s="73"/>
      <c r="H49" s="69"/>
      <c r="I49" s="69"/>
      <c r="J49" s="70"/>
      <c r="K49" s="72"/>
      <c r="L49" s="70"/>
      <c r="M49" s="70"/>
      <c r="N49" s="72"/>
      <c r="O49" s="70"/>
      <c r="P49" s="72"/>
      <c r="Q49" s="70"/>
      <c r="R49" s="74"/>
      <c r="S49" s="70"/>
      <c r="T49" s="70"/>
      <c r="U49" s="53"/>
      <c r="V49" s="53"/>
      <c r="W49" s="53"/>
      <c r="X49" s="53"/>
      <c r="Y49" s="53"/>
      <c r="Z49" s="53"/>
    </row>
    <row r="50" spans="1:26" ht="14.25" thickTop="1" thickBot="1" x14ac:dyDescent="0.25">
      <c r="A50" s="69"/>
      <c r="B50" s="71"/>
      <c r="C50" s="70"/>
      <c r="D50" s="70"/>
      <c r="E50" s="70"/>
      <c r="F50" s="70"/>
      <c r="G50" s="73"/>
      <c r="H50" s="69"/>
      <c r="I50" s="69"/>
      <c r="J50" s="70"/>
      <c r="K50" s="72"/>
      <c r="L50" s="70"/>
      <c r="M50" s="70"/>
      <c r="N50" s="72"/>
      <c r="O50" s="70"/>
      <c r="P50" s="72"/>
      <c r="Q50" s="70"/>
      <c r="R50" s="74"/>
      <c r="S50" s="70"/>
      <c r="T50" s="70"/>
      <c r="U50" s="53"/>
      <c r="V50" s="53"/>
      <c r="W50" s="53"/>
      <c r="X50" s="53"/>
      <c r="Y50" s="53"/>
      <c r="Z50" s="53"/>
    </row>
    <row r="51" spans="1:26" ht="14.25" thickTop="1" thickBot="1" x14ac:dyDescent="0.25">
      <c r="A51" s="190"/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  <c r="S51" s="191"/>
      <c r="T51" s="192"/>
      <c r="U51" s="53"/>
      <c r="V51" s="53"/>
      <c r="W51" s="53"/>
      <c r="X51" s="53"/>
      <c r="Y51" s="53"/>
      <c r="Z51" s="53"/>
    </row>
    <row r="52" spans="1:26" ht="13.5" thickTop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4">
    <mergeCell ref="A51:T51"/>
    <mergeCell ref="A40:T40"/>
    <mergeCell ref="A38:T38"/>
    <mergeCell ref="A33:T33"/>
  </mergeCells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129967342&amp;dt=Apr-24-01"/>
    <hyperlink ref="B17" r:id="rId2" display="https://www.intcx.com/ReportServlet/any.class?operation=confirm&amp;dealID=500575027&amp;dt=Apr-24-01"/>
    <hyperlink ref="B18" r:id="rId3" display="https://www.intcx.com/ReportServlet/any.class?operation=confirm&amp;dealID=117448120&amp;dt=Apr-24-01"/>
    <hyperlink ref="B19" r:id="rId4" display="https://www.intcx.com/ReportServlet/any.class?operation=confirm&amp;dealID=454904833&amp;dt=Apr-24-01"/>
    <hyperlink ref="B20" r:id="rId5" display="https://www.intcx.com/ReportServlet/any.class?operation=confirm&amp;dealID=247109519&amp;dt=Apr-24-01"/>
    <hyperlink ref="B21" r:id="rId6" display="https://www.intcx.com/ReportServlet/any.class?operation=confirm&amp;dealID=101782005&amp;dt=Apr-24-01"/>
    <hyperlink ref="B22" r:id="rId7" display="https://www.intcx.com/ReportServlet/any.class?operation=confirm&amp;dealID=110305001&amp;dt=Apr-24-01"/>
    <hyperlink ref="B23" r:id="rId8" display="https://www.intcx.com/ReportServlet/any.class?operation=confirm&amp;dealID=129502958&amp;dt=Apr-24-01"/>
    <hyperlink ref="B24" r:id="rId9" display="https://www.intcx.com/ReportServlet/any.class?operation=confirm&amp;dealID=124251464&amp;dt=Apr-24-01"/>
    <hyperlink ref="B25" r:id="rId10" display="https://www.intcx.com/ReportServlet/any.class?operation=confirm&amp;dealID=154262430&amp;dt=Apr-24-01"/>
    <hyperlink ref="B26" r:id="rId11" display="https://www.intcx.com/ReportServlet/any.class?operation=confirm&amp;dealID=557475749&amp;dt=Apr-24-01"/>
    <hyperlink ref="B27" r:id="rId12" display="https://www.intcx.com/ReportServlet/any.class?operation=confirm&amp;dealID=189845977&amp;dt=Apr-24-01"/>
    <hyperlink ref="B28" r:id="rId13" display="https://www.intcx.com/ReportServlet/any.class?operation=confirm&amp;dealID=36373938046&amp;dt=Apr-24-01"/>
    <hyperlink ref="B29" r:id="rId14" display="https://www.intcx.com/ReportServlet/any.class?operation=confirm&amp;dealID=122748667&amp;dt=Apr-24-01"/>
    <hyperlink ref="B30" r:id="rId15" display="https://www.intcx.com/ReportServlet/any.class?operation=confirm&amp;dealID=998153483&amp;dt=Apr-24-01"/>
    <hyperlink ref="B31" r:id="rId16" display="https://www.intcx.com/ReportServlet/any.class?operation=confirm&amp;dealID=289190034&amp;dt=Apr-24-01"/>
    <hyperlink ref="B32" r:id="rId17" display="https://www.intcx.com/ReportServlet/any.class?operation=confirm&amp;dealID=333702358&amp;dt=Apr-24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53</v>
      </c>
    </row>
    <row r="2" spans="1:20" ht="15.75" x14ac:dyDescent="0.25">
      <c r="A2" s="49" t="s">
        <v>276</v>
      </c>
    </row>
    <row r="3" spans="1:20" x14ac:dyDescent="0.2">
      <c r="A3" s="99">
        <f>'E-Mail'!$B$1</f>
        <v>37005</v>
      </c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5" thickTop="1" x14ac:dyDescent="0.2">
      <c r="A10" s="66" t="s">
        <v>295</v>
      </c>
    </row>
    <row r="11" spans="1:20" x14ac:dyDescent="0.2">
      <c r="A11" s="67" t="s">
        <v>298</v>
      </c>
    </row>
    <row r="12" spans="1:20" x14ac:dyDescent="0.2">
      <c r="A12" s="67" t="s">
        <v>25</v>
      </c>
    </row>
    <row r="13" spans="1:20" x14ac:dyDescent="0.2">
      <c r="A13" s="67" t="s">
        <v>697</v>
      </c>
    </row>
    <row r="14" spans="1:20" ht="13.5" thickBot="1" x14ac:dyDescent="0.25"/>
    <row r="15" spans="1:20" ht="22.5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5" thickTop="1" x14ac:dyDescent="0.2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2014-09-03T10:34:50Z</dcterms:modified>
</cp:coreProperties>
</file>