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0">chart!$A$1:$V$65</definedName>
    <definedName name="_xlnm.Print_Area" localSheetId="2">'Plan Comp'!$A$1:$BT$30</definedName>
    <definedName name="_xlnm.Print_Area" localSheetId="1">'Year Over Year'!$A$1:$BS$31</definedName>
  </definedNames>
  <calcPr calcId="152511"/>
</workbook>
</file>

<file path=xl/calcChain.xml><?xml version="1.0" encoding="utf-8"?>
<calcChain xmlns="http://schemas.openxmlformats.org/spreadsheetml/2006/main">
  <c r="A6" i="3" l="1"/>
  <c r="C9" i="3"/>
  <c r="E9" i="3" s="1"/>
  <c r="G9" i="3"/>
  <c r="I9" i="3" s="1"/>
  <c r="K9" i="3"/>
  <c r="M9" i="3" s="1"/>
  <c r="P9" i="3"/>
  <c r="S9" i="3"/>
  <c r="T9" i="3"/>
  <c r="U9" i="3" s="1"/>
  <c r="W9" i="3"/>
  <c r="X9" i="3"/>
  <c r="X28" i="3" s="1"/>
  <c r="AA9" i="3"/>
  <c r="AB9" i="3"/>
  <c r="AC9" i="3" s="1"/>
  <c r="AI9" i="3"/>
  <c r="AK9" i="3" s="1"/>
  <c r="AJ9" i="3"/>
  <c r="AM9" i="3"/>
  <c r="AO9" i="3" s="1"/>
  <c r="AN9" i="3"/>
  <c r="AQ9" i="3"/>
  <c r="AR9" i="3"/>
  <c r="AV9" i="3" s="1"/>
  <c r="AY9" i="3"/>
  <c r="AZ9" i="3"/>
  <c r="BA9" i="3" s="1"/>
  <c r="BC9" i="3"/>
  <c r="BD9" i="3"/>
  <c r="BD28" i="3" s="1"/>
  <c r="BG9" i="3"/>
  <c r="BH9" i="3"/>
  <c r="BI9" i="3" s="1"/>
  <c r="BO9" i="3"/>
  <c r="C10" i="3"/>
  <c r="D10" i="3"/>
  <c r="E10" i="3" s="1"/>
  <c r="G10" i="3"/>
  <c r="O10" i="3" s="1"/>
  <c r="H10" i="3"/>
  <c r="BP10" i="3" s="1"/>
  <c r="BQ10" i="3" s="1"/>
  <c r="K10" i="3"/>
  <c r="L10" i="3"/>
  <c r="M10" i="3" s="1"/>
  <c r="S10" i="3"/>
  <c r="U10" i="3" s="1"/>
  <c r="T10" i="3"/>
  <c r="W10" i="3"/>
  <c r="Y10" i="3" s="1"/>
  <c r="X10" i="3"/>
  <c r="AA10" i="3"/>
  <c r="AB10" i="3"/>
  <c r="AF10" i="3" s="1"/>
  <c r="AJ10" i="3"/>
  <c r="AK10" i="3" s="1"/>
  <c r="AM10" i="3"/>
  <c r="AN10" i="3"/>
  <c r="AO10" i="3" s="1"/>
  <c r="AQ10" i="3"/>
  <c r="AR10" i="3"/>
  <c r="AS10" i="3" s="1"/>
  <c r="AY10" i="3"/>
  <c r="BA10" i="3" s="1"/>
  <c r="AZ10" i="3"/>
  <c r="BC10" i="3"/>
  <c r="BE10" i="3" s="1"/>
  <c r="BD10" i="3"/>
  <c r="BG10" i="3"/>
  <c r="BH10" i="3"/>
  <c r="BL10" i="3" s="1"/>
  <c r="C11" i="3"/>
  <c r="O11" i="3" s="1"/>
  <c r="Q11" i="3" s="1"/>
  <c r="G11" i="3"/>
  <c r="I11" i="3"/>
  <c r="K11" i="3"/>
  <c r="M11" i="3" s="1"/>
  <c r="P11" i="3"/>
  <c r="S11" i="3"/>
  <c r="U11" i="3" s="1"/>
  <c r="T11" i="3"/>
  <c r="W11" i="3"/>
  <c r="Y11" i="3" s="1"/>
  <c r="X11" i="3"/>
  <c r="AA11" i="3"/>
  <c r="AB11" i="3"/>
  <c r="AF11" i="3" s="1"/>
  <c r="AI11" i="3"/>
  <c r="AJ11" i="3"/>
  <c r="AK11" i="3"/>
  <c r="AM11" i="3"/>
  <c r="AU11" i="3" s="1"/>
  <c r="AN11" i="3"/>
  <c r="AV11" i="3" s="1"/>
  <c r="AQ11" i="3"/>
  <c r="AR11" i="3"/>
  <c r="AS11" i="3" s="1"/>
  <c r="AY11" i="3"/>
  <c r="BA11" i="3" s="1"/>
  <c r="AZ11" i="3"/>
  <c r="BC11" i="3"/>
  <c r="BE11" i="3" s="1"/>
  <c r="BD11" i="3"/>
  <c r="BG11" i="3"/>
  <c r="BH11" i="3"/>
  <c r="BL11" i="3" s="1"/>
  <c r="H14" i="3"/>
  <c r="L14" i="3"/>
  <c r="T14" i="3"/>
  <c r="X14" i="3"/>
  <c r="AF14" i="3" s="1"/>
  <c r="AA14" i="3"/>
  <c r="AB14" i="3"/>
  <c r="AC14" i="3"/>
  <c r="AI14" i="3"/>
  <c r="AU14" i="3" s="1"/>
  <c r="AJ14" i="3"/>
  <c r="AM14" i="3"/>
  <c r="AN14" i="3"/>
  <c r="AO14" i="3" s="1"/>
  <c r="AQ14" i="3"/>
  <c r="AR14" i="3"/>
  <c r="AS14" i="3"/>
  <c r="AY14" i="3"/>
  <c r="BA14" i="3" s="1"/>
  <c r="AZ14" i="3"/>
  <c r="BC14" i="3"/>
  <c r="BD14" i="3"/>
  <c r="BL14" i="3" s="1"/>
  <c r="BM14" i="3" s="1"/>
  <c r="BG14" i="3"/>
  <c r="BI14" i="3"/>
  <c r="BK14" i="3"/>
  <c r="BP14" i="3"/>
  <c r="C15" i="3"/>
  <c r="D15" i="3"/>
  <c r="E15" i="3"/>
  <c r="G15" i="3"/>
  <c r="H15" i="3"/>
  <c r="I15" i="3"/>
  <c r="K15" i="3"/>
  <c r="O15" i="3" s="1"/>
  <c r="L15" i="3"/>
  <c r="BP15" i="3" s="1"/>
  <c r="BQ15" i="3" s="1"/>
  <c r="BR15" i="3" s="1"/>
  <c r="P15" i="3"/>
  <c r="Q15" i="3" s="1"/>
  <c r="S15" i="3"/>
  <c r="T15" i="3"/>
  <c r="U15" i="3"/>
  <c r="W15" i="3"/>
  <c r="Y15" i="3" s="1"/>
  <c r="X15" i="3"/>
  <c r="AA15" i="3"/>
  <c r="AC15" i="3" s="1"/>
  <c r="AB15" i="3"/>
  <c r="AF15" i="3"/>
  <c r="AG15" i="3" s="1"/>
  <c r="AI15" i="3"/>
  <c r="AJ15" i="3"/>
  <c r="AK15" i="3"/>
  <c r="AM15" i="3"/>
  <c r="AN15" i="3"/>
  <c r="AO15" i="3"/>
  <c r="AQ15" i="3"/>
  <c r="AU15" i="3" s="1"/>
  <c r="AR15" i="3"/>
  <c r="AS15" i="3" s="1"/>
  <c r="AV15" i="3"/>
  <c r="AY15" i="3"/>
  <c r="AZ15" i="3"/>
  <c r="BA15" i="3"/>
  <c r="BC15" i="3"/>
  <c r="BE15" i="3" s="1"/>
  <c r="BD15" i="3"/>
  <c r="BG15" i="3"/>
  <c r="BI15" i="3" s="1"/>
  <c r="BH15" i="3"/>
  <c r="BL15" i="3"/>
  <c r="C16" i="3"/>
  <c r="D16" i="3"/>
  <c r="E16" i="3"/>
  <c r="G16" i="3"/>
  <c r="I16" i="3" s="1"/>
  <c r="H16" i="3"/>
  <c r="K16" i="3"/>
  <c r="M16" i="3" s="1"/>
  <c r="L16" i="3"/>
  <c r="P16" i="3"/>
  <c r="S16" i="3"/>
  <c r="T16" i="3"/>
  <c r="BP16" i="3" s="1"/>
  <c r="BQ16" i="3" s="1"/>
  <c r="BR16" i="3" s="1"/>
  <c r="U16" i="3"/>
  <c r="W16" i="3"/>
  <c r="X16" i="3"/>
  <c r="Y16" i="3"/>
  <c r="AA16" i="3"/>
  <c r="AA28" i="3" s="1"/>
  <c r="AB16" i="3"/>
  <c r="AF16" i="3"/>
  <c r="AI16" i="3"/>
  <c r="AJ16" i="3"/>
  <c r="AK16" i="3"/>
  <c r="AM16" i="3"/>
  <c r="AO16" i="3" s="1"/>
  <c r="AN16" i="3"/>
  <c r="AQ16" i="3"/>
  <c r="AS16" i="3" s="1"/>
  <c r="AR16" i="3"/>
  <c r="AV16" i="3"/>
  <c r="AY16" i="3"/>
  <c r="AZ16" i="3"/>
  <c r="BA16" i="3"/>
  <c r="BC16" i="3"/>
  <c r="BD16" i="3"/>
  <c r="BE16" i="3"/>
  <c r="BG16" i="3"/>
  <c r="BK16" i="3" s="1"/>
  <c r="BH16" i="3"/>
  <c r="BL16" i="3"/>
  <c r="C17" i="3"/>
  <c r="D17" i="3"/>
  <c r="E17" i="3"/>
  <c r="G17" i="3"/>
  <c r="H17" i="3"/>
  <c r="I17" i="3"/>
  <c r="K17" i="3"/>
  <c r="O17" i="3" s="1"/>
  <c r="L17" i="3"/>
  <c r="BP17" i="3" s="1"/>
  <c r="P17" i="3"/>
  <c r="Q17" i="3" s="1"/>
  <c r="S17" i="3"/>
  <c r="T17" i="3"/>
  <c r="U17" i="3"/>
  <c r="W17" i="3"/>
  <c r="Y17" i="3" s="1"/>
  <c r="X17" i="3"/>
  <c r="AA17" i="3"/>
  <c r="AC17" i="3" s="1"/>
  <c r="AB17" i="3"/>
  <c r="AF17" i="3"/>
  <c r="AG17" i="3" s="1"/>
  <c r="AI17" i="3"/>
  <c r="AJ17" i="3"/>
  <c r="AK17" i="3"/>
  <c r="AM17" i="3"/>
  <c r="AN17" i="3"/>
  <c r="AO17" i="3"/>
  <c r="AQ17" i="3"/>
  <c r="AU17" i="3" s="1"/>
  <c r="AR17" i="3"/>
  <c r="AS17" i="3" s="1"/>
  <c r="AV17" i="3"/>
  <c r="AW17" i="3" s="1"/>
  <c r="AY17" i="3"/>
  <c r="AZ17" i="3"/>
  <c r="BA17" i="3"/>
  <c r="BC17" i="3"/>
  <c r="BE17" i="3" s="1"/>
  <c r="BD17" i="3"/>
  <c r="BG17" i="3"/>
  <c r="BI17" i="3" s="1"/>
  <c r="BH17" i="3"/>
  <c r="BL17" i="3"/>
  <c r="C18" i="3"/>
  <c r="D18" i="3"/>
  <c r="E18" i="3"/>
  <c r="G18" i="3"/>
  <c r="I18" i="3" s="1"/>
  <c r="H18" i="3"/>
  <c r="K18" i="3"/>
  <c r="M18" i="3" s="1"/>
  <c r="L18" i="3"/>
  <c r="P18" i="3"/>
  <c r="T18" i="3"/>
  <c r="BP18" i="3" s="1"/>
  <c r="U18" i="3"/>
  <c r="X18" i="3"/>
  <c r="AA18" i="3"/>
  <c r="AB18" i="3"/>
  <c r="AC18" i="3" s="1"/>
  <c r="AF18" i="3"/>
  <c r="AJ18" i="3"/>
  <c r="AM18" i="3"/>
  <c r="AO18" i="3" s="1"/>
  <c r="AN18" i="3"/>
  <c r="AQ18" i="3"/>
  <c r="AS18" i="3" s="1"/>
  <c r="AR18" i="3"/>
  <c r="AV18" i="3"/>
  <c r="AY18" i="3"/>
  <c r="AZ18" i="3"/>
  <c r="BA18" i="3"/>
  <c r="BC18" i="3"/>
  <c r="BD18" i="3"/>
  <c r="BE18" i="3"/>
  <c r="BG18" i="3"/>
  <c r="BK18" i="3" s="1"/>
  <c r="BH18" i="3"/>
  <c r="BI18" i="3" s="1"/>
  <c r="BL18" i="3"/>
  <c r="BM18" i="3" s="1"/>
  <c r="C21" i="3"/>
  <c r="E21" i="3" s="1"/>
  <c r="D21" i="3"/>
  <c r="G21" i="3"/>
  <c r="I21" i="3" s="1"/>
  <c r="H21" i="3"/>
  <c r="BP21" i="3" s="1"/>
  <c r="BQ21" i="3" s="1"/>
  <c r="K21" i="3"/>
  <c r="L21" i="3"/>
  <c r="S21" i="3"/>
  <c r="T21" i="3"/>
  <c r="U21" i="3"/>
  <c r="W21" i="3"/>
  <c r="X21" i="3"/>
  <c r="AF21" i="3" s="1"/>
  <c r="AG21" i="3" s="1"/>
  <c r="AA21" i="3"/>
  <c r="AB21" i="3"/>
  <c r="AC21" i="3" s="1"/>
  <c r="AI21" i="3"/>
  <c r="AK21" i="3" s="1"/>
  <c r="AJ21" i="3"/>
  <c r="AM21" i="3"/>
  <c r="AO21" i="3" s="1"/>
  <c r="AN21" i="3"/>
  <c r="AQ21" i="3"/>
  <c r="AR21" i="3"/>
  <c r="AY21" i="3"/>
  <c r="AZ21" i="3"/>
  <c r="BA21" i="3"/>
  <c r="BC21" i="3"/>
  <c r="BK21" i="3" s="1"/>
  <c r="BD21" i="3"/>
  <c r="BL21" i="3" s="1"/>
  <c r="BM21" i="3" s="1"/>
  <c r="BG21" i="3"/>
  <c r="BH21" i="3"/>
  <c r="BI21" i="3" s="1"/>
  <c r="BO21" i="3"/>
  <c r="BR21" i="3"/>
  <c r="C22" i="3"/>
  <c r="D22" i="3"/>
  <c r="E22" i="3"/>
  <c r="G22" i="3"/>
  <c r="O22" i="3" s="1"/>
  <c r="H22" i="3"/>
  <c r="K22" i="3"/>
  <c r="L22" i="3"/>
  <c r="M22" i="3" s="1"/>
  <c r="S22" i="3"/>
  <c r="U22" i="3" s="1"/>
  <c r="T22" i="3"/>
  <c r="W22" i="3"/>
  <c r="Y22" i="3" s="1"/>
  <c r="X22" i="3"/>
  <c r="AA22" i="3"/>
  <c r="AB22" i="3"/>
  <c r="AI22" i="3"/>
  <c r="AJ22" i="3"/>
  <c r="AK22" i="3"/>
  <c r="AM22" i="3"/>
  <c r="AU22" i="3" s="1"/>
  <c r="AN22" i="3"/>
  <c r="AV22" i="3" s="1"/>
  <c r="AW22" i="3" s="1"/>
  <c r="AQ22" i="3"/>
  <c r="AR22" i="3"/>
  <c r="AS22" i="3" s="1"/>
  <c r="AY22" i="3"/>
  <c r="BA22" i="3" s="1"/>
  <c r="AZ22" i="3"/>
  <c r="BC22" i="3"/>
  <c r="BE22" i="3" s="1"/>
  <c r="BD22" i="3"/>
  <c r="BG22" i="3"/>
  <c r="BH22" i="3"/>
  <c r="C23" i="3"/>
  <c r="E23" i="3" s="1"/>
  <c r="D23" i="3"/>
  <c r="G23" i="3"/>
  <c r="I23" i="3" s="1"/>
  <c r="H23" i="3"/>
  <c r="BP23" i="3" s="1"/>
  <c r="BQ23" i="3" s="1"/>
  <c r="BR23" i="3" s="1"/>
  <c r="K23" i="3"/>
  <c r="L23" i="3"/>
  <c r="S23" i="3"/>
  <c r="T23" i="3"/>
  <c r="U23" i="3"/>
  <c r="W23" i="3"/>
  <c r="X23" i="3"/>
  <c r="AF23" i="3" s="1"/>
  <c r="AG23" i="3" s="1"/>
  <c r="AA23" i="3"/>
  <c r="AB23" i="3"/>
  <c r="AC23" i="3" s="1"/>
  <c r="AI23" i="3"/>
  <c r="AK23" i="3" s="1"/>
  <c r="AJ23" i="3"/>
  <c r="AM23" i="3"/>
  <c r="AO23" i="3" s="1"/>
  <c r="AN23" i="3"/>
  <c r="AQ23" i="3"/>
  <c r="AR23" i="3"/>
  <c r="AY23" i="3"/>
  <c r="AZ23" i="3"/>
  <c r="BA23" i="3"/>
  <c r="BC23" i="3"/>
  <c r="BK23" i="3" s="1"/>
  <c r="BD23" i="3"/>
  <c r="BL23" i="3" s="1"/>
  <c r="BM23" i="3" s="1"/>
  <c r="BG23" i="3"/>
  <c r="BH23" i="3"/>
  <c r="BI23" i="3" s="1"/>
  <c r="BO23" i="3"/>
  <c r="C24" i="3"/>
  <c r="D24" i="3"/>
  <c r="E24" i="3"/>
  <c r="G24" i="3"/>
  <c r="O24" i="3" s="1"/>
  <c r="H24" i="3"/>
  <c r="BP24" i="3" s="1"/>
  <c r="K24" i="3"/>
  <c r="L24" i="3"/>
  <c r="M24" i="3" s="1"/>
  <c r="S24" i="3"/>
  <c r="U24" i="3" s="1"/>
  <c r="T24" i="3"/>
  <c r="W24" i="3"/>
  <c r="Y24" i="3" s="1"/>
  <c r="X24" i="3"/>
  <c r="AA24" i="3"/>
  <c r="AB24" i="3"/>
  <c r="AI24" i="3"/>
  <c r="AJ24" i="3"/>
  <c r="AK24" i="3"/>
  <c r="AM24" i="3"/>
  <c r="AU24" i="3" s="1"/>
  <c r="AN24" i="3"/>
  <c r="AV24" i="3" s="1"/>
  <c r="AW24" i="3" s="1"/>
  <c r="AQ24" i="3"/>
  <c r="AR24" i="3"/>
  <c r="AS24" i="3" s="1"/>
  <c r="AY24" i="3"/>
  <c r="BA24" i="3" s="1"/>
  <c r="AZ24" i="3"/>
  <c r="BC24" i="3"/>
  <c r="BE24" i="3" s="1"/>
  <c r="BD24" i="3"/>
  <c r="BG24" i="3"/>
  <c r="BH24" i="3"/>
  <c r="AA26" i="3"/>
  <c r="AB26" i="3"/>
  <c r="AI26" i="3"/>
  <c r="AJ26" i="3"/>
  <c r="AV26" i="3" s="1"/>
  <c r="AM26" i="3"/>
  <c r="AN26" i="3"/>
  <c r="AQ26" i="3"/>
  <c r="AR26" i="3"/>
  <c r="AU26" i="3"/>
  <c r="AY26" i="3"/>
  <c r="AZ26" i="3"/>
  <c r="BC26" i="3"/>
  <c r="BD26" i="3"/>
  <c r="BG26" i="3"/>
  <c r="BH26" i="3"/>
  <c r="BK26" i="3"/>
  <c r="C27" i="3"/>
  <c r="D27" i="3"/>
  <c r="G27" i="3"/>
  <c r="H27" i="3"/>
  <c r="I27" i="3"/>
  <c r="K27" i="3"/>
  <c r="M27" i="3" s="1"/>
  <c r="L27" i="3"/>
  <c r="O27" i="3"/>
  <c r="T27" i="3"/>
  <c r="X27" i="3"/>
  <c r="Y27" i="3"/>
  <c r="AB27" i="3"/>
  <c r="AJ27" i="3"/>
  <c r="AM27" i="3"/>
  <c r="AN27" i="3"/>
  <c r="AO27" i="3"/>
  <c r="AQ27" i="3"/>
  <c r="AS27" i="3" s="1"/>
  <c r="AR27" i="3"/>
  <c r="AY27" i="3"/>
  <c r="AZ27" i="3"/>
  <c r="BC27" i="3"/>
  <c r="BD27" i="3"/>
  <c r="BE27" i="3"/>
  <c r="BG27" i="3"/>
  <c r="BH27" i="3"/>
  <c r="BI27" i="3"/>
  <c r="BK27" i="3"/>
  <c r="AQ28" i="3"/>
  <c r="BG28" i="3"/>
  <c r="BT28" i="3"/>
  <c r="C7" i="1"/>
  <c r="G7" i="1"/>
  <c r="E9" i="1"/>
  <c r="I9" i="1"/>
  <c r="M9" i="1"/>
  <c r="O9" i="1"/>
  <c r="P9" i="1"/>
  <c r="U9" i="1"/>
  <c r="Y9" i="1"/>
  <c r="Y28" i="1" s="1"/>
  <c r="AC9" i="1"/>
  <c r="AE9" i="1"/>
  <c r="AF9" i="1"/>
  <c r="AE9" i="3" s="1"/>
  <c r="AG9" i="1"/>
  <c r="AK9" i="1"/>
  <c r="AO9" i="1"/>
  <c r="AS9" i="1"/>
  <c r="AU9" i="1"/>
  <c r="AV9" i="1"/>
  <c r="BA9" i="1"/>
  <c r="BE9" i="1"/>
  <c r="BI9" i="1"/>
  <c r="BK9" i="1"/>
  <c r="BL9" i="1"/>
  <c r="BL28" i="1" s="1"/>
  <c r="BM9" i="1"/>
  <c r="BO9" i="1"/>
  <c r="BP9" i="1"/>
  <c r="BQ9" i="1"/>
  <c r="BR9" i="1"/>
  <c r="E10" i="1"/>
  <c r="I10" i="1"/>
  <c r="M10" i="1"/>
  <c r="O10" i="1"/>
  <c r="Q10" i="1" s="1"/>
  <c r="P10" i="1"/>
  <c r="U10" i="1"/>
  <c r="Y10" i="1"/>
  <c r="AC10" i="1"/>
  <c r="AE10" i="1"/>
  <c r="AF10" i="1"/>
  <c r="AI10" i="3" s="1"/>
  <c r="AU10" i="3" s="1"/>
  <c r="AG10" i="1"/>
  <c r="AK10" i="1"/>
  <c r="AO10" i="1"/>
  <c r="AS10" i="1"/>
  <c r="AU10" i="1"/>
  <c r="AV10" i="1"/>
  <c r="BA10" i="1"/>
  <c r="BE10" i="1"/>
  <c r="BI10" i="1"/>
  <c r="BK10" i="1"/>
  <c r="BL10" i="1"/>
  <c r="BM10" i="1"/>
  <c r="BO10" i="1"/>
  <c r="BQ10" i="1" s="1"/>
  <c r="BP10" i="1"/>
  <c r="BO10" i="3" s="1"/>
  <c r="E11" i="1"/>
  <c r="I11" i="1"/>
  <c r="M11" i="1"/>
  <c r="O11" i="1"/>
  <c r="P11" i="1"/>
  <c r="Q11" i="1" s="1"/>
  <c r="U11" i="1"/>
  <c r="Y11" i="1"/>
  <c r="AC11" i="1"/>
  <c r="AE11" i="1"/>
  <c r="AF11" i="1"/>
  <c r="AE11" i="3" s="1"/>
  <c r="AG11" i="1"/>
  <c r="AK11" i="1"/>
  <c r="AO11" i="1"/>
  <c r="AS11" i="1"/>
  <c r="AU11" i="1"/>
  <c r="AV11" i="1"/>
  <c r="AW11" i="1" s="1"/>
  <c r="BA11" i="1"/>
  <c r="BE11" i="1"/>
  <c r="BI11" i="1"/>
  <c r="BI28" i="1" s="1"/>
  <c r="BK11" i="1"/>
  <c r="BM11" i="1" s="1"/>
  <c r="BL11" i="1"/>
  <c r="BO11" i="1"/>
  <c r="BQ11" i="1" s="1"/>
  <c r="BR11" i="1" s="1"/>
  <c r="BP11" i="1"/>
  <c r="BO11" i="3" s="1"/>
  <c r="D14" i="1"/>
  <c r="E14" i="1"/>
  <c r="H14" i="1"/>
  <c r="G14" i="3" s="1"/>
  <c r="I14" i="1"/>
  <c r="L14" i="1"/>
  <c r="O14" i="1"/>
  <c r="T14" i="1"/>
  <c r="X14" i="1"/>
  <c r="W14" i="3" s="1"/>
  <c r="Y14" i="1"/>
  <c r="AC14" i="1"/>
  <c r="AE14" i="1"/>
  <c r="AK14" i="1"/>
  <c r="AO14" i="1"/>
  <c r="AS14" i="1"/>
  <c r="AU14" i="1"/>
  <c r="AW14" i="1" s="1"/>
  <c r="AV14" i="1"/>
  <c r="BA14" i="1"/>
  <c r="BE14" i="1"/>
  <c r="BI14" i="1"/>
  <c r="BK14" i="1"/>
  <c r="BL14" i="1"/>
  <c r="BM14" i="1"/>
  <c r="BO14" i="1"/>
  <c r="E15" i="1"/>
  <c r="I15" i="1"/>
  <c r="M15" i="1"/>
  <c r="O15" i="1"/>
  <c r="Q15" i="1" s="1"/>
  <c r="P15" i="1"/>
  <c r="U15" i="1"/>
  <c r="Y15" i="1"/>
  <c r="AC15" i="1"/>
  <c r="AE15" i="1"/>
  <c r="AF15" i="1"/>
  <c r="AE15" i="3" s="1"/>
  <c r="AG15" i="1"/>
  <c r="AK15" i="1"/>
  <c r="AO15" i="1"/>
  <c r="AS15" i="1"/>
  <c r="AU15" i="1"/>
  <c r="AV15" i="1"/>
  <c r="AW15" i="1" s="1"/>
  <c r="BA15" i="1"/>
  <c r="BE15" i="1"/>
  <c r="BI15" i="1"/>
  <c r="BK15" i="1"/>
  <c r="BL15" i="1"/>
  <c r="BM15" i="1"/>
  <c r="BO15" i="1"/>
  <c r="BQ15" i="1" s="1"/>
  <c r="BP15" i="1"/>
  <c r="BO15" i="3" s="1"/>
  <c r="BR15" i="1"/>
  <c r="E16" i="1"/>
  <c r="I16" i="1"/>
  <c r="M16" i="1"/>
  <c r="O16" i="1"/>
  <c r="P16" i="1"/>
  <c r="Q16" i="1" s="1"/>
  <c r="U16" i="1"/>
  <c r="Y16" i="1"/>
  <c r="AC16" i="1"/>
  <c r="AE16" i="1"/>
  <c r="AF16" i="1"/>
  <c r="AE16" i="3" s="1"/>
  <c r="AG16" i="1"/>
  <c r="AK16" i="1"/>
  <c r="AO16" i="1"/>
  <c r="AS16" i="1"/>
  <c r="AU16" i="1"/>
  <c r="AW16" i="1" s="1"/>
  <c r="AV16" i="1"/>
  <c r="BA16" i="1"/>
  <c r="BE16" i="1"/>
  <c r="BI16" i="1"/>
  <c r="BK16" i="1"/>
  <c r="BL16" i="1"/>
  <c r="BM16" i="1"/>
  <c r="BO16" i="1"/>
  <c r="BP16" i="1"/>
  <c r="BO16" i="3" s="1"/>
  <c r="E17" i="1"/>
  <c r="I17" i="1"/>
  <c r="M17" i="1"/>
  <c r="O17" i="1"/>
  <c r="Q17" i="1" s="1"/>
  <c r="P17" i="1"/>
  <c r="U17" i="1"/>
  <c r="Y17" i="1"/>
  <c r="AC17" i="1"/>
  <c r="AE17" i="1"/>
  <c r="AF17" i="1"/>
  <c r="AE17" i="3" s="1"/>
  <c r="AG17" i="1"/>
  <c r="AK17" i="1"/>
  <c r="AO17" i="1"/>
  <c r="AS17" i="1"/>
  <c r="AU17" i="1"/>
  <c r="AV17" i="1"/>
  <c r="AW17" i="1" s="1"/>
  <c r="BA17" i="1"/>
  <c r="BE17" i="1"/>
  <c r="BI17" i="1"/>
  <c r="BK17" i="1"/>
  <c r="BL17" i="1"/>
  <c r="BM17" i="1"/>
  <c r="BO17" i="1"/>
  <c r="BQ17" i="1" s="1"/>
  <c r="BP17" i="1"/>
  <c r="BO17" i="3" s="1"/>
  <c r="E18" i="1"/>
  <c r="I18" i="1"/>
  <c r="L18" i="1"/>
  <c r="M18" i="1"/>
  <c r="O18" i="1"/>
  <c r="P18" i="1"/>
  <c r="Q18" i="1" s="1"/>
  <c r="T18" i="1"/>
  <c r="S18" i="3" s="1"/>
  <c r="U18" i="1"/>
  <c r="X18" i="1"/>
  <c r="W18" i="3" s="1"/>
  <c r="Y18" i="3" s="1"/>
  <c r="Y18" i="1"/>
  <c r="AB18" i="1"/>
  <c r="AC18" i="1"/>
  <c r="AE18" i="1"/>
  <c r="AJ18" i="1"/>
  <c r="AV18" i="1" s="1"/>
  <c r="AW18" i="1" s="1"/>
  <c r="AO18" i="1"/>
  <c r="AS18" i="1"/>
  <c r="AU18" i="1"/>
  <c r="BA18" i="1"/>
  <c r="BE18" i="1"/>
  <c r="BI18" i="1"/>
  <c r="BK18" i="1"/>
  <c r="BL18" i="1"/>
  <c r="BM18" i="1"/>
  <c r="BO18" i="1"/>
  <c r="BO28" i="1" s="1"/>
  <c r="E21" i="1"/>
  <c r="I21" i="1"/>
  <c r="M21" i="1"/>
  <c r="O21" i="1"/>
  <c r="P21" i="1"/>
  <c r="Q21" i="1"/>
  <c r="U21" i="1"/>
  <c r="Y21" i="1"/>
  <c r="AC21" i="1"/>
  <c r="AE21" i="1"/>
  <c r="AF21" i="1"/>
  <c r="AE21" i="3" s="1"/>
  <c r="AG21" i="1"/>
  <c r="AK21" i="1"/>
  <c r="AO21" i="1"/>
  <c r="AO28" i="1" s="1"/>
  <c r="AS21" i="1"/>
  <c r="AU21" i="1"/>
  <c r="AV21" i="1"/>
  <c r="AW21" i="1" s="1"/>
  <c r="BA21" i="1"/>
  <c r="BE21" i="1"/>
  <c r="BI21" i="1"/>
  <c r="BK21" i="1"/>
  <c r="BM21" i="1" s="1"/>
  <c r="BL21" i="1"/>
  <c r="BO21" i="1"/>
  <c r="BQ21" i="1" s="1"/>
  <c r="BR21" i="1" s="1"/>
  <c r="BP21" i="1"/>
  <c r="E22" i="1"/>
  <c r="I22" i="1"/>
  <c r="M22" i="1"/>
  <c r="O22" i="1"/>
  <c r="P22" i="1"/>
  <c r="Q22" i="1" s="1"/>
  <c r="U22" i="1"/>
  <c r="Y22" i="1"/>
  <c r="AC22" i="1"/>
  <c r="AE22" i="1"/>
  <c r="AG22" i="1" s="1"/>
  <c r="AF22" i="1"/>
  <c r="AE22" i="3" s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E23" i="1"/>
  <c r="I23" i="1"/>
  <c r="M23" i="1"/>
  <c r="O23" i="1"/>
  <c r="P23" i="1"/>
  <c r="Q23" i="1"/>
  <c r="U23" i="1"/>
  <c r="Y23" i="1"/>
  <c r="AC23" i="1"/>
  <c r="AE23" i="1"/>
  <c r="AF23" i="1"/>
  <c r="AE23" i="3" s="1"/>
  <c r="AG23" i="1"/>
  <c r="AK23" i="1"/>
  <c r="AO23" i="1"/>
  <c r="AS23" i="1"/>
  <c r="AU23" i="1"/>
  <c r="AV23" i="1"/>
  <c r="AW23" i="1" s="1"/>
  <c r="BA23" i="1"/>
  <c r="BE23" i="1"/>
  <c r="BI23" i="1"/>
  <c r="BK23" i="1"/>
  <c r="BM23" i="1" s="1"/>
  <c r="BL23" i="1"/>
  <c r="BO23" i="1"/>
  <c r="BQ23" i="1" s="1"/>
  <c r="BR23" i="1" s="1"/>
  <c r="BP23" i="1"/>
  <c r="E24" i="1"/>
  <c r="I24" i="1"/>
  <c r="M24" i="1"/>
  <c r="O24" i="1"/>
  <c r="P24" i="1"/>
  <c r="Q24" i="1" s="1"/>
  <c r="U24" i="1"/>
  <c r="Y24" i="1"/>
  <c r="AC24" i="1"/>
  <c r="AE24" i="1"/>
  <c r="AG24" i="1" s="1"/>
  <c r="AF24" i="1"/>
  <c r="AE24" i="3" s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E27" i="1"/>
  <c r="I27" i="1"/>
  <c r="K27" i="1"/>
  <c r="K28" i="1" s="1"/>
  <c r="M27" i="1"/>
  <c r="O27" i="1"/>
  <c r="P27" i="1"/>
  <c r="Q27" i="1" s="1"/>
  <c r="S27" i="1"/>
  <c r="T27" i="1"/>
  <c r="T28" i="1" s="1"/>
  <c r="W27" i="1"/>
  <c r="X27" i="1"/>
  <c r="W27" i="3" s="1"/>
  <c r="Y27" i="1"/>
  <c r="AA27" i="1"/>
  <c r="AB27" i="1"/>
  <c r="AA27" i="3" s="1"/>
  <c r="AC27" i="3" s="1"/>
  <c r="AE27" i="1"/>
  <c r="AI27" i="1"/>
  <c r="AU27" i="1" s="1"/>
  <c r="AJ27" i="1"/>
  <c r="AM27" i="1"/>
  <c r="AO27" i="1"/>
  <c r="AQ27" i="1"/>
  <c r="AY27" i="1"/>
  <c r="BC27" i="1"/>
  <c r="BE27" i="1"/>
  <c r="BI27" i="1"/>
  <c r="BL27" i="1"/>
  <c r="BO27" i="1"/>
  <c r="C28" i="1"/>
  <c r="G28" i="1"/>
  <c r="H28" i="1"/>
  <c r="I28" i="1"/>
  <c r="S28" i="1"/>
  <c r="W28" i="1"/>
  <c r="X28" i="1"/>
  <c r="AB28" i="1"/>
  <c r="AE28" i="1"/>
  <c r="AI28" i="1"/>
  <c r="AM28" i="1"/>
  <c r="AN28" i="1"/>
  <c r="AR28" i="1"/>
  <c r="AY28" i="1"/>
  <c r="AZ28" i="1"/>
  <c r="BC28" i="1"/>
  <c r="BD28" i="1"/>
  <c r="BG28" i="1"/>
  <c r="BH28" i="1"/>
  <c r="AI27" i="3" l="1"/>
  <c r="AU27" i="3" s="1"/>
  <c r="AV27" i="1"/>
  <c r="AW27" i="1" s="1"/>
  <c r="E27" i="3"/>
  <c r="P27" i="3"/>
  <c r="Q27" i="3" s="1"/>
  <c r="D28" i="3"/>
  <c r="S14" i="3"/>
  <c r="U14" i="3" s="1"/>
  <c r="U28" i="3" s="1"/>
  <c r="AF14" i="1"/>
  <c r="AF28" i="1" s="1"/>
  <c r="U14" i="1"/>
  <c r="U28" i="1" s="1"/>
  <c r="BE28" i="1"/>
  <c r="BP18" i="1"/>
  <c r="AF24" i="3"/>
  <c r="AG24" i="3" s="1"/>
  <c r="AC24" i="3"/>
  <c r="P23" i="3"/>
  <c r="Q23" i="3" s="1"/>
  <c r="M23" i="3"/>
  <c r="BL22" i="3"/>
  <c r="BI22" i="3"/>
  <c r="BP22" i="3"/>
  <c r="AV21" i="3"/>
  <c r="AS21" i="3"/>
  <c r="BI16" i="3"/>
  <c r="AW16" i="3"/>
  <c r="AG16" i="3"/>
  <c r="AJ28" i="3"/>
  <c r="I14" i="3"/>
  <c r="W28" i="3"/>
  <c r="BO24" i="3"/>
  <c r="BQ24" i="1"/>
  <c r="BR24" i="1" s="1"/>
  <c r="M14" i="1"/>
  <c r="M28" i="1" s="1"/>
  <c r="K14" i="3"/>
  <c r="L28" i="1"/>
  <c r="AZ28" i="3"/>
  <c r="BL26" i="3"/>
  <c r="BC28" i="3"/>
  <c r="AK27" i="1"/>
  <c r="AK28" i="1" s="1"/>
  <c r="BP27" i="3"/>
  <c r="BA27" i="3"/>
  <c r="BA28" i="3" s="1"/>
  <c r="BL27" i="3"/>
  <c r="BM27" i="3" s="1"/>
  <c r="AV27" i="3"/>
  <c r="BL24" i="3"/>
  <c r="BI24" i="3"/>
  <c r="BQ24" i="3"/>
  <c r="BR24" i="3" s="1"/>
  <c r="AV23" i="3"/>
  <c r="AS23" i="3"/>
  <c r="AC16" i="3"/>
  <c r="AW15" i="3"/>
  <c r="AW11" i="3"/>
  <c r="BM10" i="3"/>
  <c r="U27" i="1"/>
  <c r="AF27" i="1"/>
  <c r="S27" i="3"/>
  <c r="BP27" i="1"/>
  <c r="BK27" i="1"/>
  <c r="BM27" i="1" s="1"/>
  <c r="BM28" i="1" s="1"/>
  <c r="BA27" i="1"/>
  <c r="BA28" i="1" s="1"/>
  <c r="AK18" i="1"/>
  <c r="AJ28" i="1"/>
  <c r="AI18" i="3"/>
  <c r="O28" i="1"/>
  <c r="AS27" i="1"/>
  <c r="AS28" i="1" s="1"/>
  <c r="AQ28" i="1"/>
  <c r="AC27" i="1"/>
  <c r="AC28" i="1" s="1"/>
  <c r="AA28" i="1"/>
  <c r="D28" i="1"/>
  <c r="BP14" i="1"/>
  <c r="P14" i="1"/>
  <c r="Q14" i="1" s="1"/>
  <c r="C14" i="3"/>
  <c r="E28" i="1"/>
  <c r="T28" i="3"/>
  <c r="U27" i="3"/>
  <c r="AF27" i="3"/>
  <c r="BQ17" i="3"/>
  <c r="BR17" i="3" s="1"/>
  <c r="AG11" i="3"/>
  <c r="BO22" i="3"/>
  <c r="BQ22" i="1"/>
  <c r="BR22" i="1" s="1"/>
  <c r="AU28" i="1"/>
  <c r="AW9" i="1"/>
  <c r="AM28" i="3"/>
  <c r="P28" i="1"/>
  <c r="AF22" i="3"/>
  <c r="AG22" i="3" s="1"/>
  <c r="AC22" i="3"/>
  <c r="P21" i="3"/>
  <c r="Q21" i="3" s="1"/>
  <c r="M21" i="3"/>
  <c r="BM16" i="3"/>
  <c r="AF18" i="1"/>
  <c r="AW10" i="1"/>
  <c r="Q9" i="1"/>
  <c r="Q28" i="1" s="1"/>
  <c r="AY28" i="3"/>
  <c r="AN28" i="3"/>
  <c r="S28" i="3"/>
  <c r="H28" i="3"/>
  <c r="BK24" i="3"/>
  <c r="AO24" i="3"/>
  <c r="I24" i="3"/>
  <c r="BE23" i="3"/>
  <c r="AU23" i="3"/>
  <c r="Y23" i="3"/>
  <c r="O23" i="3"/>
  <c r="BK22" i="3"/>
  <c r="AO22" i="3"/>
  <c r="I22" i="3"/>
  <c r="BE21" i="3"/>
  <c r="AU21" i="3"/>
  <c r="Y21" i="3"/>
  <c r="O21" i="3"/>
  <c r="M17" i="3"/>
  <c r="M15" i="3"/>
  <c r="AV14" i="3"/>
  <c r="AW14" i="3" s="1"/>
  <c r="AK14" i="3"/>
  <c r="P14" i="3"/>
  <c r="BK11" i="3"/>
  <c r="BM11" i="3" s="1"/>
  <c r="AO11" i="3"/>
  <c r="AO28" i="3" s="1"/>
  <c r="BK10" i="3"/>
  <c r="AE10" i="3"/>
  <c r="AG10" i="3" s="1"/>
  <c r="I10" i="3"/>
  <c r="I28" i="3" s="1"/>
  <c r="BP9" i="3"/>
  <c r="BE9" i="3"/>
  <c r="AU9" i="3"/>
  <c r="Y9" i="3"/>
  <c r="O9" i="3"/>
  <c r="BH28" i="3"/>
  <c r="AB28" i="3"/>
  <c r="G28" i="3"/>
  <c r="BE14" i="3"/>
  <c r="Y14" i="3"/>
  <c r="BI11" i="3"/>
  <c r="AC11" i="3"/>
  <c r="E11" i="3"/>
  <c r="BI10" i="3"/>
  <c r="BI28" i="3" s="1"/>
  <c r="AC10" i="3"/>
  <c r="AC28" i="3" s="1"/>
  <c r="AS9" i="3"/>
  <c r="BQ16" i="1"/>
  <c r="BR16" i="1" s="1"/>
  <c r="P24" i="3"/>
  <c r="Q24" i="3" s="1"/>
  <c r="P22" i="3"/>
  <c r="Q22" i="3" s="1"/>
  <c r="O18" i="3"/>
  <c r="Q18" i="3" s="1"/>
  <c r="BK17" i="3"/>
  <c r="BM17" i="3" s="1"/>
  <c r="AU16" i="3"/>
  <c r="O16" i="3"/>
  <c r="Q16" i="3" s="1"/>
  <c r="BK15" i="3"/>
  <c r="BM15" i="3" s="1"/>
  <c r="AV10" i="3"/>
  <c r="P10" i="3"/>
  <c r="BL9" i="3"/>
  <c r="AF9" i="3"/>
  <c r="AI28" i="3"/>
  <c r="C28" i="3"/>
  <c r="BP11" i="3"/>
  <c r="BQ11" i="3" s="1"/>
  <c r="BR11" i="3" s="1"/>
  <c r="BK9" i="3"/>
  <c r="AR28" i="3"/>
  <c r="L28" i="3"/>
  <c r="Q9" i="3" l="1"/>
  <c r="Y28" i="3"/>
  <c r="BK28" i="3"/>
  <c r="AS28" i="3"/>
  <c r="AG27" i="3"/>
  <c r="BM22" i="3"/>
  <c r="AG9" i="3"/>
  <c r="AF28" i="3"/>
  <c r="BM9" i="3"/>
  <c r="BL28" i="3"/>
  <c r="AW28" i="1"/>
  <c r="M14" i="3"/>
  <c r="M28" i="3" s="1"/>
  <c r="K28" i="3"/>
  <c r="AV28" i="1"/>
  <c r="Q10" i="3"/>
  <c r="P28" i="3"/>
  <c r="BE28" i="3"/>
  <c r="AE18" i="3"/>
  <c r="AG18" i="3" s="1"/>
  <c r="AG18" i="1"/>
  <c r="O14" i="3"/>
  <c r="O28" i="3" s="1"/>
  <c r="E14" i="3"/>
  <c r="BO27" i="3"/>
  <c r="BQ27" i="1"/>
  <c r="BM24" i="3"/>
  <c r="AW21" i="3"/>
  <c r="E28" i="3"/>
  <c r="AW23" i="3"/>
  <c r="BQ9" i="3"/>
  <c r="BP28" i="3"/>
  <c r="AW27" i="3"/>
  <c r="BQ22" i="3"/>
  <c r="BR22" i="3" s="1"/>
  <c r="BQ27" i="3"/>
  <c r="Q14" i="3"/>
  <c r="AE14" i="3"/>
  <c r="AG14" i="3" s="1"/>
  <c r="AG14" i="1"/>
  <c r="AW10" i="3"/>
  <c r="AV28" i="3"/>
  <c r="AW9" i="3"/>
  <c r="BP28" i="1"/>
  <c r="BO14" i="3"/>
  <c r="BQ14" i="1"/>
  <c r="AU18" i="3"/>
  <c r="AW18" i="3" s="1"/>
  <c r="AK18" i="3"/>
  <c r="AK28" i="3" s="1"/>
  <c r="AG27" i="1"/>
  <c r="AE27" i="3"/>
  <c r="AK27" i="3"/>
  <c r="BQ18" i="1"/>
  <c r="BO18" i="3"/>
  <c r="BQ18" i="3" s="1"/>
  <c r="BK28" i="1"/>
  <c r="BR9" i="3" l="1"/>
  <c r="BQ28" i="3"/>
  <c r="BR28" i="3" s="1"/>
  <c r="AE28" i="3"/>
  <c r="AG28" i="1"/>
  <c r="AU28" i="3"/>
  <c r="BR14" i="1"/>
  <c r="BQ28" i="1"/>
  <c r="BR28" i="1" s="1"/>
  <c r="BM28" i="3"/>
  <c r="BO28" i="3"/>
  <c r="BQ14" i="3"/>
  <c r="AW28" i="3"/>
  <c r="AG28" i="3"/>
  <c r="Q28" i="3"/>
</calcChain>
</file>

<file path=xl/sharedStrings.xml><?xml version="1.0" encoding="utf-8"?>
<sst xmlns="http://schemas.openxmlformats.org/spreadsheetml/2006/main" count="130" uniqueCount="75">
  <si>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</si>
  <si>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</si>
  <si>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</si>
  <si>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</si>
  <si>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</si>
  <si>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</si>
  <si>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</si>
  <si>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</si>
  <si>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</si>
  <si>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</si>
  <si>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</si>
  <si>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</si>
  <si>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</si>
  <si>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</si>
  <si>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</si>
  <si>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</si>
  <si>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</si>
  <si>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</si>
  <si>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</si>
  <si>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</si>
  <si>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</si>
  <si>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</si>
  <si>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</si>
  <si>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</si>
  <si>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</si>
  <si>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</si>
  <si>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</si>
  <si>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</si>
  <si>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</si>
  <si>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</si>
  <si>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</si>
  <si>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</si>
  <si>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</si>
  <si>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</si>
  <si>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</si>
  <si>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</si>
  <si>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</si>
  <si>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</si>
  <si>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</si>
  <si>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</si>
  <si>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</si>
  <si>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</si>
  <si>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</si>
  <si>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</si>
  <si>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</si>
  <si>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</si>
  <si>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</si>
  <si>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</si>
  <si>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</si>
  <si>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</si>
  <si>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</si>
  <si>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</si>
  <si>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</si>
  <si>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</si>
  <si>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</si>
  <si>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</si>
  <si>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</si>
  <si>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</si>
  <si>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</si>
  <si>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</si>
  <si>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</si>
  <si>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</si>
  <si>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</si>
  <si>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</si>
  <si>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</si>
  <si>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</si>
  <si>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</si>
  <si>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</si>
  <si>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</si>
  <si>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*Entire Q2 Target</t>
  </si>
  <si>
    <t>**Transactions per day through May 31,2001</t>
  </si>
  <si>
    <t>2Q00</t>
  </si>
  <si>
    <t>2Q01</t>
  </si>
  <si>
    <t>2Q Actuals</t>
  </si>
  <si>
    <t>2Q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</si>
</sst>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Transactions</a:t>
            </a:r>
          </a:p>
        </c:rich>
      </c:tx>
      <c:layout>
        <c:manualLayout>
          <c:xMode val="edge"/>
          <c:yMode val="edge"/>
          <c:x val="0.38698015130832708"/>
          <c:y val="2.4871261774917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219432706256458E-2"/>
          <c:y val="0.12332000630063195"/>
          <c:w val="0.94750294779100697"/>
          <c:h val="0.81453382312854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170</c:v>
                </c:pt>
                <c:pt idx="2">
                  <c:v>308</c:v>
                </c:pt>
                <c:pt idx="3">
                  <c:v>269</c:v>
                </c:pt>
                <c:pt idx="4">
                  <c:v>231</c:v>
                </c:pt>
                <c:pt idx="5">
                  <c:v>47</c:v>
                </c:pt>
                <c:pt idx="6">
                  <c:v>275</c:v>
                </c:pt>
                <c:pt idx="7">
                  <c:v>0</c:v>
                </c:pt>
                <c:pt idx="8">
                  <c:v>14</c:v>
                </c:pt>
                <c:pt idx="9">
                  <c:v>27</c:v>
                </c:pt>
                <c:pt idx="10">
                  <c:v>24</c:v>
                </c:pt>
                <c:pt idx="11">
                  <c:v>49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10</c:v>
                </c:pt>
                <c:pt idx="1">
                  <c:v>232</c:v>
                </c:pt>
                <c:pt idx="2">
                  <c:v>883</c:v>
                </c:pt>
                <c:pt idx="3">
                  <c:v>870</c:v>
                </c:pt>
                <c:pt idx="4">
                  <c:v>473</c:v>
                </c:pt>
                <c:pt idx="5">
                  <c:v>115</c:v>
                </c:pt>
                <c:pt idx="6">
                  <c:v>671</c:v>
                </c:pt>
                <c:pt idx="7">
                  <c:v>0</c:v>
                </c:pt>
                <c:pt idx="8">
                  <c:v>92</c:v>
                </c:pt>
                <c:pt idx="9">
                  <c:v>142</c:v>
                </c:pt>
                <c:pt idx="10">
                  <c:v>238</c:v>
                </c:pt>
                <c:pt idx="11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74656"/>
        <c:axId val="142375216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996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4656"/>
        <c:axId val="142375216"/>
      </c:lineChart>
      <c:catAx>
        <c:axId val="142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23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7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516940158100865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view="pageBreakPreview" topLeftCell="A9" zoomScale="60" zoomScaleNormal="60" workbookViewId="0">
      <selection activeCell="V4" sqref="V4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8" x14ac:dyDescent="0.25">
      <c r="A2" s="22" t="s">
        <v>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8" x14ac:dyDescent="0.25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8.5" customHeight="1" x14ac:dyDescent="0.2">
      <c r="C4" s="20"/>
      <c r="G4" s="5"/>
    </row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tabSelected="1" view="pageBreakPreview" zoomScale="60" zoomScaleNormal="100" workbookViewId="0">
      <pane xSplit="1" topLeftCell="N1" activePane="topRight" state="frozen"/>
      <selection sqref="A1:U1"/>
      <selection pane="topRight" activeCell="N6" sqref="N6"/>
    </sheetView>
  </sheetViews>
  <sheetFormatPr defaultRowHeight="12.75" x14ac:dyDescent="0.2"/>
  <cols>
    <col min="1" max="1" width="27.7109375" customWidth="1"/>
    <col min="2" max="2" width="12.85546875" hidden="1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2" width="10.7109375" hidden="1" customWidth="1"/>
    <col min="13" max="13" width="8.28515625" hidden="1" customWidth="1"/>
    <col min="14" max="14" width="2.28515625" customWidth="1"/>
    <col min="15" max="17" width="10.7109375" customWidth="1"/>
    <col min="18" max="18" width="2.28515625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customWidth="1"/>
    <col min="34" max="34" width="2.28515625" customWidth="1"/>
    <col min="35" max="37" width="10.7109375" customWidth="1"/>
    <col min="38" max="38" width="2.28515625" customWidth="1"/>
    <col min="39" max="41" width="10.7109375" customWidth="1"/>
    <col min="42" max="42" width="2.28515625" customWidth="1"/>
    <col min="43" max="45" width="10.7109375" customWidth="1"/>
    <col min="46" max="46" width="2.28515625" customWidth="1"/>
    <col min="47" max="49" width="10.7109375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customWidth="1"/>
    <col min="63" max="65" width="10.7109375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3" t="s">
        <v>66</v>
      </c>
      <c r="P6" s="23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3" t="s">
        <v>66</v>
      </c>
      <c r="BP6" s="23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72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12</v>
      </c>
      <c r="AC9" s="3">
        <f>AB9-AA9</f>
        <v>12</v>
      </c>
      <c r="AE9" s="3">
        <f>((S9*30)+(W9*30)+(AA9*30))/90</f>
        <v>0</v>
      </c>
      <c r="AF9" s="3">
        <f>((T9*30)+(X9*30)+(AB9*30))/90</f>
        <v>10.333333333333334</v>
      </c>
      <c r="AG9" s="3">
        <f>AF9-AE9</f>
        <v>10.333333333333334</v>
      </c>
      <c r="AI9" s="3">
        <v>0</v>
      </c>
      <c r="AJ9" s="3">
        <v>15</v>
      </c>
      <c r="AK9" s="3">
        <f>AJ9-AI9</f>
        <v>15</v>
      </c>
      <c r="AM9" s="3">
        <v>0</v>
      </c>
      <c r="AN9" s="3">
        <v>22</v>
      </c>
      <c r="AO9" s="3">
        <f>AN9-AM9</f>
        <v>22</v>
      </c>
      <c r="AQ9" s="3">
        <v>0</v>
      </c>
      <c r="AR9" s="3">
        <v>8</v>
      </c>
      <c r="AS9" s="3">
        <f>AR9-AQ9</f>
        <v>8</v>
      </c>
      <c r="AU9" s="3">
        <f t="shared" ref="AU9:AV11" si="0">((AI9*30)+(AM9*30)+(AQ9*30))/90</f>
        <v>0</v>
      </c>
      <c r="AV9" s="3">
        <f t="shared" si="0"/>
        <v>15</v>
      </c>
      <c r="AW9" s="3">
        <f>AV9-AU9</f>
        <v>15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 t="shared" ref="BO9:BP11" si="1">ROUND((((C9*30)+(G9*30)+(K9*30)+(S9*30)+(W9*30)+(AA9*30)+(AI9*30)+(AM9*30)+(AQ9*30))/270),0)</f>
        <v>0</v>
      </c>
      <c r="BP9" s="3">
        <f t="shared" si="1"/>
        <v>10</v>
      </c>
      <c r="BQ9" s="3">
        <f t="shared" ref="BQ9:BQ18" si="2">BP9-BO9</f>
        <v>10</v>
      </c>
      <c r="BR9" s="5">
        <f>BQ9/BP9</f>
        <v>1</v>
      </c>
    </row>
    <row r="10" spans="1:70" ht="12.75" customHeight="1" x14ac:dyDescent="0.2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3">
        <f t="shared" ref="Q10:Q27" si="5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6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si="0"/>
        <v>0</v>
      </c>
      <c r="AV10" s="3">
        <f t="shared" si="0"/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7">((AY10*30)+(BC10*30)+(BG10*30))/90</f>
        <v>0</v>
      </c>
      <c r="BL10" s="3">
        <f t="shared" ref="BL10:BL18" si="8">((AZ10*30)+(BD10*30)+(BH10*30))/90</f>
        <v>0</v>
      </c>
      <c r="BM10" s="3">
        <f>BL10-BK10</f>
        <v>0</v>
      </c>
      <c r="BO10" s="3">
        <f t="shared" si="1"/>
        <v>0</v>
      </c>
      <c r="BP10" s="3">
        <f t="shared" si="1"/>
        <v>0</v>
      </c>
      <c r="BQ10" s="3">
        <f t="shared" si="2"/>
        <v>0</v>
      </c>
      <c r="BR10" s="5">
        <v>0</v>
      </c>
    </row>
    <row r="11" spans="1:70" x14ac:dyDescent="0.2">
      <c r="A11" t="s">
        <v>59</v>
      </c>
      <c r="C11" s="3">
        <v>0</v>
      </c>
      <c r="D11" s="3">
        <v>196</v>
      </c>
      <c r="E11" s="3">
        <f t="shared" ref="E11:E18" si="9">D11-C11</f>
        <v>196</v>
      </c>
      <c r="F11" s="5"/>
      <c r="G11" s="3">
        <v>0</v>
      </c>
      <c r="H11" s="3">
        <v>186</v>
      </c>
      <c r="I11" s="3">
        <f t="shared" ref="I11:I18" si="10">H11-G11</f>
        <v>186</v>
      </c>
      <c r="K11" s="3">
        <v>152</v>
      </c>
      <c r="L11" s="3">
        <v>227</v>
      </c>
      <c r="M11" s="3">
        <f t="shared" ref="M11:M18" si="11">L11-K11</f>
        <v>75</v>
      </c>
      <c r="O11" s="3">
        <f t="shared" si="3"/>
        <v>51</v>
      </c>
      <c r="P11" s="3">
        <f t="shared" si="4"/>
        <v>203</v>
      </c>
      <c r="Q11" s="3">
        <f t="shared" si="5"/>
        <v>152</v>
      </c>
      <c r="S11" s="3">
        <v>154</v>
      </c>
      <c r="T11" s="3">
        <v>196</v>
      </c>
      <c r="U11" s="3">
        <f t="shared" ref="U11:U18" si="12">T11-S11</f>
        <v>42</v>
      </c>
      <c r="W11" s="3">
        <v>233</v>
      </c>
      <c r="X11" s="3">
        <v>222</v>
      </c>
      <c r="Y11" s="3">
        <f t="shared" ref="Y11:Y18" si="13">X11-W11</f>
        <v>-11</v>
      </c>
      <c r="AA11" s="3">
        <v>265</v>
      </c>
      <c r="AB11" s="3">
        <v>272</v>
      </c>
      <c r="AC11" s="3">
        <f t="shared" ref="AC11:AC18" si="14">AB11-AA11</f>
        <v>7</v>
      </c>
      <c r="AE11" s="3">
        <f t="shared" si="6"/>
        <v>217.33333333333334</v>
      </c>
      <c r="AF11" s="3">
        <f>((T11*30)+(X11*30)+(AB11*30))/90</f>
        <v>230</v>
      </c>
      <c r="AG11" s="3">
        <f t="shared" ref="AG11:AG18" si="15">AF11-AE11</f>
        <v>12.666666666666657</v>
      </c>
      <c r="AI11" s="3">
        <v>250</v>
      </c>
      <c r="AJ11" s="3">
        <v>225</v>
      </c>
      <c r="AK11" s="3">
        <f t="shared" ref="AK11:AK18" si="16">AJ11-AI11</f>
        <v>-25</v>
      </c>
      <c r="AM11" s="3">
        <v>209</v>
      </c>
      <c r="AN11" s="3">
        <v>238</v>
      </c>
      <c r="AO11" s="3">
        <f t="shared" ref="AO11:AO18" si="17">AN11-AM11</f>
        <v>29</v>
      </c>
      <c r="AQ11" s="3">
        <v>271</v>
      </c>
      <c r="AR11" s="3">
        <v>325</v>
      </c>
      <c r="AS11" s="3">
        <f t="shared" ref="AS11:AS18" si="18">AR11-AQ11</f>
        <v>54</v>
      </c>
      <c r="AU11" s="3">
        <f t="shared" si="0"/>
        <v>243.33333333333334</v>
      </c>
      <c r="AV11" s="3">
        <f t="shared" si="0"/>
        <v>262.66666666666669</v>
      </c>
      <c r="AW11" s="3">
        <f t="shared" ref="AW11:AW18" si="19">AV11-AU11</f>
        <v>19.333333333333343</v>
      </c>
      <c r="AY11" s="3">
        <v>193</v>
      </c>
      <c r="AZ11" s="3">
        <v>0</v>
      </c>
      <c r="BA11" s="3">
        <f t="shared" ref="BA11:BA18" si="20">AZ11-AY11</f>
        <v>-193</v>
      </c>
      <c r="BC11" s="3">
        <v>213</v>
      </c>
      <c r="BD11" s="3">
        <v>0</v>
      </c>
      <c r="BE11" s="3">
        <f t="shared" ref="BE11:BE18" si="21">BD11-BC11</f>
        <v>-213</v>
      </c>
      <c r="BG11" s="3">
        <v>113</v>
      </c>
      <c r="BH11" s="3">
        <v>0</v>
      </c>
      <c r="BI11" s="3">
        <f t="shared" ref="BI11:BI18" si="22">BH11-BG11</f>
        <v>-113</v>
      </c>
      <c r="BK11" s="3">
        <f t="shared" si="7"/>
        <v>173</v>
      </c>
      <c r="BL11" s="3">
        <f t="shared" si="8"/>
        <v>0</v>
      </c>
      <c r="BM11" s="3">
        <f t="shared" ref="BM11:BM18" si="23">BL11-BK11</f>
        <v>-173</v>
      </c>
      <c r="BO11" s="3">
        <f t="shared" si="1"/>
        <v>170</v>
      </c>
      <c r="BP11" s="3">
        <f t="shared" si="1"/>
        <v>232</v>
      </c>
      <c r="BQ11" s="3">
        <f t="shared" si="2"/>
        <v>62</v>
      </c>
      <c r="BR11" s="5">
        <f>BQ11/BP11</f>
        <v>0.26724137931034481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61</v>
      </c>
      <c r="C14" s="3">
        <v>0</v>
      </c>
      <c r="D14" s="3">
        <f>675-19</f>
        <v>656</v>
      </c>
      <c r="E14" s="3">
        <f t="shared" si="9"/>
        <v>656</v>
      </c>
      <c r="F14" s="5"/>
      <c r="G14" s="3">
        <v>0</v>
      </c>
      <c r="H14" s="3">
        <f>910-4</f>
        <v>906</v>
      </c>
      <c r="I14" s="3">
        <f t="shared" si="10"/>
        <v>906</v>
      </c>
      <c r="K14" s="3">
        <v>269</v>
      </c>
      <c r="L14" s="3">
        <f>924-12</f>
        <v>912</v>
      </c>
      <c r="M14" s="3">
        <f t="shared" si="11"/>
        <v>643</v>
      </c>
      <c r="O14" s="3">
        <f t="shared" si="3"/>
        <v>90</v>
      </c>
      <c r="P14" s="3">
        <f t="shared" si="4"/>
        <v>825</v>
      </c>
      <c r="Q14" s="3">
        <f t="shared" si="5"/>
        <v>735</v>
      </c>
      <c r="S14" s="3">
        <v>247</v>
      </c>
      <c r="T14" s="3">
        <f>771-12</f>
        <v>759</v>
      </c>
      <c r="U14" s="3">
        <f t="shared" si="12"/>
        <v>512</v>
      </c>
      <c r="W14" s="3">
        <v>318</v>
      </c>
      <c r="X14" s="3">
        <f>890-10</f>
        <v>880</v>
      </c>
      <c r="Y14" s="3">
        <f t="shared" si="13"/>
        <v>562</v>
      </c>
      <c r="AA14" s="3">
        <v>437</v>
      </c>
      <c r="AB14" s="3">
        <v>1208</v>
      </c>
      <c r="AC14" s="3">
        <f t="shared" si="14"/>
        <v>771</v>
      </c>
      <c r="AE14" s="3">
        <f t="shared" si="6"/>
        <v>334</v>
      </c>
      <c r="AF14" s="3">
        <f>((T14*30)+(X14*30)+(AB14*30))/90</f>
        <v>949</v>
      </c>
      <c r="AG14" s="3">
        <f t="shared" si="15"/>
        <v>615</v>
      </c>
      <c r="AI14" s="3">
        <v>440</v>
      </c>
      <c r="AJ14" s="3">
        <v>1070</v>
      </c>
      <c r="AK14" s="3">
        <f t="shared" si="16"/>
        <v>630</v>
      </c>
      <c r="AM14" s="3">
        <v>492</v>
      </c>
      <c r="AN14" s="3">
        <v>800</v>
      </c>
      <c r="AO14" s="3">
        <f t="shared" si="17"/>
        <v>308</v>
      </c>
      <c r="AQ14" s="3">
        <v>567</v>
      </c>
      <c r="AR14" s="3">
        <v>758</v>
      </c>
      <c r="AS14" s="3">
        <f t="shared" si="18"/>
        <v>191</v>
      </c>
      <c r="AU14" s="3">
        <f t="shared" ref="AU14:AV18" si="24">((AI14*30)+(AM14*30)+(AQ14*30))/90</f>
        <v>499.66666666666669</v>
      </c>
      <c r="AV14" s="3">
        <f t="shared" si="24"/>
        <v>876</v>
      </c>
      <c r="AW14" s="3">
        <f t="shared" si="19"/>
        <v>376.33333333333331</v>
      </c>
      <c r="AY14" s="3">
        <v>498</v>
      </c>
      <c r="AZ14" s="3">
        <v>0</v>
      </c>
      <c r="BA14" s="3">
        <f t="shared" si="20"/>
        <v>-498</v>
      </c>
      <c r="BC14" s="3">
        <v>684</v>
      </c>
      <c r="BD14" s="3">
        <v>0</v>
      </c>
      <c r="BE14" s="3">
        <f t="shared" si="21"/>
        <v>-684</v>
      </c>
      <c r="BG14" s="3">
        <v>533</v>
      </c>
      <c r="BH14" s="3">
        <v>0</v>
      </c>
      <c r="BI14" s="3">
        <f t="shared" si="22"/>
        <v>-533</v>
      </c>
      <c r="BK14" s="3">
        <f t="shared" si="7"/>
        <v>571.66666666666663</v>
      </c>
      <c r="BL14" s="3">
        <f t="shared" si="8"/>
        <v>0</v>
      </c>
      <c r="BM14" s="3">
        <f t="shared" si="23"/>
        <v>-571.66666666666663</v>
      </c>
      <c r="BO14" s="3">
        <f t="shared" ref="BO14:BP18" si="25">ROUND((((C14*30)+(G14*30)+(K14*30)+(S14*30)+(W14*30)+(AA14*30)+(AI14*30)+(AM14*30)+(AQ14*30))/270),0)</f>
        <v>308</v>
      </c>
      <c r="BP14" s="3">
        <f t="shared" si="25"/>
        <v>883</v>
      </c>
      <c r="BQ14" s="3">
        <f t="shared" si="2"/>
        <v>575</v>
      </c>
      <c r="BR14" s="5">
        <f>BQ14/BP14</f>
        <v>0.65118912797281991</v>
      </c>
    </row>
    <row r="15" spans="1:70" x14ac:dyDescent="0.2">
      <c r="A15" t="s">
        <v>62</v>
      </c>
      <c r="C15" s="3">
        <v>0</v>
      </c>
      <c r="D15" s="3">
        <v>632</v>
      </c>
      <c r="E15" s="3">
        <f t="shared" si="9"/>
        <v>632</v>
      </c>
      <c r="F15" s="5"/>
      <c r="G15" s="3">
        <v>0</v>
      </c>
      <c r="H15" s="3">
        <v>773</v>
      </c>
      <c r="I15" s="3">
        <f t="shared" si="10"/>
        <v>773</v>
      </c>
      <c r="K15" s="3">
        <v>223</v>
      </c>
      <c r="L15" s="3">
        <v>850</v>
      </c>
      <c r="M15" s="3">
        <f t="shared" si="11"/>
        <v>627</v>
      </c>
      <c r="O15" s="3">
        <f t="shared" si="3"/>
        <v>74</v>
      </c>
      <c r="P15" s="3">
        <f t="shared" si="4"/>
        <v>752</v>
      </c>
      <c r="Q15" s="3">
        <f t="shared" si="5"/>
        <v>678</v>
      </c>
      <c r="S15" s="3">
        <v>255</v>
      </c>
      <c r="T15" s="3">
        <v>873</v>
      </c>
      <c r="U15" s="3">
        <f t="shared" si="12"/>
        <v>618</v>
      </c>
      <c r="W15" s="3">
        <v>282</v>
      </c>
      <c r="X15" s="3">
        <v>858</v>
      </c>
      <c r="Y15" s="3">
        <f t="shared" si="13"/>
        <v>576</v>
      </c>
      <c r="AA15" s="3">
        <v>374</v>
      </c>
      <c r="AB15" s="3">
        <v>1086</v>
      </c>
      <c r="AC15" s="3">
        <f t="shared" si="14"/>
        <v>712</v>
      </c>
      <c r="AE15" s="3">
        <f t="shared" si="6"/>
        <v>303.66666666666669</v>
      </c>
      <c r="AF15" s="3">
        <f>((T15*30)+(X15*30)+(AB15*30))/90</f>
        <v>939</v>
      </c>
      <c r="AG15" s="3">
        <f t="shared" si="15"/>
        <v>635.33333333333326</v>
      </c>
      <c r="AI15" s="3">
        <v>359</v>
      </c>
      <c r="AJ15" s="3">
        <v>959</v>
      </c>
      <c r="AK15" s="3">
        <f t="shared" si="16"/>
        <v>600</v>
      </c>
      <c r="AM15" s="3">
        <v>402</v>
      </c>
      <c r="AN15" s="3">
        <v>880</v>
      </c>
      <c r="AO15" s="3">
        <f t="shared" si="17"/>
        <v>478</v>
      </c>
      <c r="AQ15" s="3">
        <v>528</v>
      </c>
      <c r="AR15" s="3">
        <v>915</v>
      </c>
      <c r="AS15" s="3">
        <f t="shared" si="18"/>
        <v>387</v>
      </c>
      <c r="AU15" s="3">
        <f t="shared" si="24"/>
        <v>429.66666666666669</v>
      </c>
      <c r="AV15" s="3">
        <f t="shared" si="24"/>
        <v>918</v>
      </c>
      <c r="AW15" s="3">
        <f t="shared" si="19"/>
        <v>488.33333333333331</v>
      </c>
      <c r="AY15" s="3">
        <v>591</v>
      </c>
      <c r="AZ15" s="3">
        <v>0</v>
      </c>
      <c r="BA15" s="3">
        <f t="shared" si="20"/>
        <v>-591</v>
      </c>
      <c r="BC15" s="3">
        <v>937</v>
      </c>
      <c r="BD15" s="3">
        <v>0</v>
      </c>
      <c r="BE15" s="3">
        <f t="shared" si="21"/>
        <v>-937</v>
      </c>
      <c r="BG15" s="3">
        <v>777</v>
      </c>
      <c r="BH15" s="3">
        <v>0</v>
      </c>
      <c r="BI15" s="3">
        <f t="shared" si="22"/>
        <v>-777</v>
      </c>
      <c r="BK15" s="3">
        <f t="shared" si="7"/>
        <v>768.33333333333337</v>
      </c>
      <c r="BL15" s="3">
        <f t="shared" si="8"/>
        <v>0</v>
      </c>
      <c r="BM15" s="3">
        <f t="shared" si="23"/>
        <v>-768.33333333333337</v>
      </c>
      <c r="BO15" s="3">
        <f t="shared" si="25"/>
        <v>269</v>
      </c>
      <c r="BP15" s="3">
        <f t="shared" si="25"/>
        <v>870</v>
      </c>
      <c r="BQ15" s="3">
        <f t="shared" si="2"/>
        <v>601</v>
      </c>
      <c r="BR15" s="5">
        <f>BQ15/BP15</f>
        <v>0.69080459770114944</v>
      </c>
    </row>
    <row r="16" spans="1:70" x14ac:dyDescent="0.2">
      <c r="A16" t="s">
        <v>63</v>
      </c>
      <c r="C16" s="3">
        <v>0</v>
      </c>
      <c r="D16" s="3">
        <v>453</v>
      </c>
      <c r="E16" s="3">
        <f t="shared" si="9"/>
        <v>453</v>
      </c>
      <c r="F16" s="5"/>
      <c r="G16" s="3">
        <v>0</v>
      </c>
      <c r="H16" s="3">
        <v>421</v>
      </c>
      <c r="I16" s="3">
        <f t="shared" si="10"/>
        <v>421</v>
      </c>
      <c r="K16" s="3">
        <v>192</v>
      </c>
      <c r="L16" s="3">
        <v>413</v>
      </c>
      <c r="M16" s="3">
        <f t="shared" si="11"/>
        <v>221</v>
      </c>
      <c r="O16" s="3">
        <f t="shared" si="3"/>
        <v>64</v>
      </c>
      <c r="P16" s="3">
        <f t="shared" si="4"/>
        <v>429</v>
      </c>
      <c r="Q16" s="3">
        <f t="shared" si="5"/>
        <v>365</v>
      </c>
      <c r="S16" s="3">
        <v>189</v>
      </c>
      <c r="T16" s="3">
        <v>461</v>
      </c>
      <c r="U16" s="3">
        <f t="shared" si="12"/>
        <v>272</v>
      </c>
      <c r="W16" s="3">
        <v>321</v>
      </c>
      <c r="X16" s="3">
        <v>508</v>
      </c>
      <c r="Y16" s="3">
        <f t="shared" si="13"/>
        <v>187</v>
      </c>
      <c r="AA16" s="3">
        <v>310</v>
      </c>
      <c r="AB16" s="3">
        <v>515</v>
      </c>
      <c r="AC16" s="3">
        <f t="shared" si="14"/>
        <v>205</v>
      </c>
      <c r="AE16" s="3">
        <f t="shared" si="6"/>
        <v>273.33333333333331</v>
      </c>
      <c r="AF16" s="3">
        <f>((T16*30)+(X16*30)+(AB16*30))/90</f>
        <v>494.66666666666669</v>
      </c>
      <c r="AG16" s="3">
        <f>AF16-AE16+0.2</f>
        <v>221.53333333333336</v>
      </c>
      <c r="AI16" s="3">
        <v>327</v>
      </c>
      <c r="AJ16" s="3">
        <v>453</v>
      </c>
      <c r="AK16" s="3">
        <f t="shared" si="16"/>
        <v>126</v>
      </c>
      <c r="AM16" s="3">
        <v>355</v>
      </c>
      <c r="AN16" s="3">
        <v>505</v>
      </c>
      <c r="AO16" s="3">
        <f t="shared" si="17"/>
        <v>150</v>
      </c>
      <c r="AQ16" s="3">
        <v>388</v>
      </c>
      <c r="AR16" s="3">
        <v>526</v>
      </c>
      <c r="AS16" s="3">
        <f t="shared" si="18"/>
        <v>138</v>
      </c>
      <c r="AU16" s="3">
        <f t="shared" si="24"/>
        <v>356.66666666666669</v>
      </c>
      <c r="AV16" s="3">
        <f t="shared" si="24"/>
        <v>494.66666666666669</v>
      </c>
      <c r="AW16" s="3">
        <f t="shared" si="19"/>
        <v>138</v>
      </c>
      <c r="AY16" s="3">
        <v>328</v>
      </c>
      <c r="AZ16" s="3">
        <v>0</v>
      </c>
      <c r="BA16" s="3">
        <f t="shared" si="20"/>
        <v>-328</v>
      </c>
      <c r="BC16" s="3">
        <v>510</v>
      </c>
      <c r="BD16" s="3">
        <v>0</v>
      </c>
      <c r="BE16" s="3">
        <f t="shared" si="21"/>
        <v>-510</v>
      </c>
      <c r="BG16" s="3">
        <v>477</v>
      </c>
      <c r="BH16" s="3">
        <v>0</v>
      </c>
      <c r="BI16" s="3">
        <f t="shared" si="22"/>
        <v>-477</v>
      </c>
      <c r="BK16" s="3">
        <f t="shared" si="7"/>
        <v>438.33333333333331</v>
      </c>
      <c r="BL16" s="3">
        <f t="shared" si="8"/>
        <v>0</v>
      </c>
      <c r="BM16" s="3">
        <f t="shared" si="23"/>
        <v>-438.33333333333331</v>
      </c>
      <c r="BO16" s="3">
        <f t="shared" si="25"/>
        <v>231</v>
      </c>
      <c r="BP16" s="3">
        <f t="shared" si="25"/>
        <v>473</v>
      </c>
      <c r="BQ16" s="3">
        <f t="shared" si="2"/>
        <v>242</v>
      </c>
      <c r="BR16" s="5">
        <f>BQ16/BP16</f>
        <v>0.51162790697674421</v>
      </c>
    </row>
    <row r="17" spans="1:70" x14ac:dyDescent="0.2">
      <c r="A17" t="s">
        <v>64</v>
      </c>
      <c r="C17" s="3">
        <v>0</v>
      </c>
      <c r="D17" s="3">
        <v>138</v>
      </c>
      <c r="E17" s="3">
        <f t="shared" si="9"/>
        <v>138</v>
      </c>
      <c r="F17" s="5"/>
      <c r="G17" s="3">
        <v>0</v>
      </c>
      <c r="H17" s="3">
        <v>107</v>
      </c>
      <c r="I17" s="3">
        <f t="shared" si="10"/>
        <v>107</v>
      </c>
      <c r="K17" s="3">
        <v>39</v>
      </c>
      <c r="L17" s="3">
        <v>99</v>
      </c>
      <c r="M17" s="3">
        <f t="shared" si="11"/>
        <v>60</v>
      </c>
      <c r="O17" s="3">
        <f t="shared" si="3"/>
        <v>13</v>
      </c>
      <c r="P17" s="3">
        <f t="shared" si="4"/>
        <v>115</v>
      </c>
      <c r="Q17" s="3">
        <f t="shared" si="5"/>
        <v>102</v>
      </c>
      <c r="S17" s="3">
        <v>52</v>
      </c>
      <c r="T17" s="3">
        <v>87</v>
      </c>
      <c r="U17" s="3">
        <f t="shared" si="12"/>
        <v>35</v>
      </c>
      <c r="W17" s="3">
        <v>70</v>
      </c>
      <c r="X17" s="3">
        <v>97</v>
      </c>
      <c r="Y17" s="3">
        <f t="shared" si="13"/>
        <v>27</v>
      </c>
      <c r="AA17" s="3">
        <v>80</v>
      </c>
      <c r="AB17" s="3">
        <v>138</v>
      </c>
      <c r="AC17" s="3">
        <f t="shared" si="14"/>
        <v>58</v>
      </c>
      <c r="AE17" s="3">
        <f t="shared" si="6"/>
        <v>67.333333333333329</v>
      </c>
      <c r="AF17" s="3">
        <f>((T17*30)+(X17*30)+(AB17*30))/60+0.25</f>
        <v>161.25</v>
      </c>
      <c r="AG17" s="3">
        <f>AF17-AE17+0.2</f>
        <v>94.116666666666674</v>
      </c>
      <c r="AI17" s="3">
        <v>70</v>
      </c>
      <c r="AJ17" s="3">
        <v>124</v>
      </c>
      <c r="AK17" s="3">
        <f t="shared" si="16"/>
        <v>54</v>
      </c>
      <c r="AM17" s="3">
        <v>53</v>
      </c>
      <c r="AN17" s="3">
        <v>105</v>
      </c>
      <c r="AO17" s="3">
        <f t="shared" si="17"/>
        <v>52</v>
      </c>
      <c r="AQ17" s="3">
        <v>57</v>
      </c>
      <c r="AR17" s="3">
        <v>136</v>
      </c>
      <c r="AS17" s="3">
        <f t="shared" si="18"/>
        <v>79</v>
      </c>
      <c r="AU17" s="3">
        <f t="shared" si="24"/>
        <v>60</v>
      </c>
      <c r="AV17" s="3">
        <f t="shared" si="24"/>
        <v>121.66666666666667</v>
      </c>
      <c r="AW17" s="3">
        <f t="shared" si="19"/>
        <v>61.666666666666671</v>
      </c>
      <c r="AY17" s="3">
        <v>59</v>
      </c>
      <c r="AZ17" s="3">
        <v>0</v>
      </c>
      <c r="BA17" s="3">
        <f t="shared" si="20"/>
        <v>-59</v>
      </c>
      <c r="BC17" s="3">
        <v>72</v>
      </c>
      <c r="BD17" s="3">
        <v>0</v>
      </c>
      <c r="BE17" s="3">
        <f t="shared" si="21"/>
        <v>-72</v>
      </c>
      <c r="BG17" s="3">
        <v>74</v>
      </c>
      <c r="BH17" s="3">
        <v>0</v>
      </c>
      <c r="BI17" s="3">
        <f t="shared" si="22"/>
        <v>-74</v>
      </c>
      <c r="BK17" s="3">
        <f t="shared" si="7"/>
        <v>68.333333333333329</v>
      </c>
      <c r="BL17" s="3">
        <f t="shared" si="8"/>
        <v>0</v>
      </c>
      <c r="BM17" s="3">
        <f t="shared" si="23"/>
        <v>-68.333333333333329</v>
      </c>
      <c r="BO17" s="3">
        <f t="shared" si="25"/>
        <v>47</v>
      </c>
      <c r="BP17" s="3">
        <f t="shared" si="25"/>
        <v>115</v>
      </c>
      <c r="BQ17" s="3">
        <f t="shared" si="2"/>
        <v>68</v>
      </c>
      <c r="BR17" s="5">
        <v>0</v>
      </c>
    </row>
    <row r="18" spans="1:70" x14ac:dyDescent="0.2">
      <c r="A18" t="s">
        <v>65</v>
      </c>
      <c r="C18" s="3">
        <v>0</v>
      </c>
      <c r="D18" s="3">
        <v>619</v>
      </c>
      <c r="E18" s="3">
        <f t="shared" si="9"/>
        <v>619</v>
      </c>
      <c r="F18" s="5"/>
      <c r="G18" s="3">
        <v>0</v>
      </c>
      <c r="H18" s="3">
        <v>586</v>
      </c>
      <c r="I18" s="3">
        <f t="shared" si="10"/>
        <v>586</v>
      </c>
      <c r="K18" s="3">
        <v>165</v>
      </c>
      <c r="L18" s="3">
        <f>551+15</f>
        <v>566</v>
      </c>
      <c r="M18" s="3">
        <f t="shared" si="11"/>
        <v>401</v>
      </c>
      <c r="O18" s="3">
        <f t="shared" si="3"/>
        <v>55</v>
      </c>
      <c r="P18" s="3">
        <f t="shared" si="4"/>
        <v>590</v>
      </c>
      <c r="Q18" s="3">
        <f t="shared" si="5"/>
        <v>535</v>
      </c>
      <c r="S18" s="3">
        <v>182</v>
      </c>
      <c r="T18" s="3">
        <f>576+15</f>
        <v>591</v>
      </c>
      <c r="U18" s="3">
        <f t="shared" si="12"/>
        <v>409</v>
      </c>
      <c r="W18" s="3">
        <v>358</v>
      </c>
      <c r="X18" s="3">
        <f>656+23</f>
        <v>679</v>
      </c>
      <c r="Y18" s="3">
        <f t="shared" si="13"/>
        <v>321</v>
      </c>
      <c r="AA18" s="3">
        <v>486</v>
      </c>
      <c r="AB18" s="3">
        <f>797+28</f>
        <v>825</v>
      </c>
      <c r="AC18" s="3">
        <f t="shared" si="14"/>
        <v>339</v>
      </c>
      <c r="AE18" s="3">
        <f t="shared" si="6"/>
        <v>342</v>
      </c>
      <c r="AF18" s="3">
        <f>((T18*30)+(X18*30)+(AB18*30))/90</f>
        <v>698.33333333333337</v>
      </c>
      <c r="AG18" s="3">
        <f t="shared" si="15"/>
        <v>356.33333333333337</v>
      </c>
      <c r="AI18" s="3">
        <v>398</v>
      </c>
      <c r="AJ18" s="3">
        <f>775+27</f>
        <v>802</v>
      </c>
      <c r="AK18" s="3">
        <f t="shared" si="16"/>
        <v>404</v>
      </c>
      <c r="AM18" s="3">
        <v>407</v>
      </c>
      <c r="AN18" s="3">
        <v>774</v>
      </c>
      <c r="AO18" s="3">
        <f t="shared" si="17"/>
        <v>367</v>
      </c>
      <c r="AQ18" s="3">
        <v>481</v>
      </c>
      <c r="AR18" s="3">
        <v>600</v>
      </c>
      <c r="AS18" s="3">
        <f t="shared" si="18"/>
        <v>119</v>
      </c>
      <c r="AU18" s="3">
        <f t="shared" si="24"/>
        <v>428.66666666666669</v>
      </c>
      <c r="AV18" s="3">
        <f t="shared" si="24"/>
        <v>725.33333333333337</v>
      </c>
      <c r="AW18" s="3">
        <f t="shared" si="19"/>
        <v>296.66666666666669</v>
      </c>
      <c r="AY18" s="3">
        <v>494</v>
      </c>
      <c r="AZ18" s="3">
        <v>0</v>
      </c>
      <c r="BA18" s="3">
        <f t="shared" si="20"/>
        <v>-494</v>
      </c>
      <c r="BC18" s="3">
        <v>714</v>
      </c>
      <c r="BD18" s="3">
        <v>0</v>
      </c>
      <c r="BE18" s="3">
        <f t="shared" si="21"/>
        <v>-714</v>
      </c>
      <c r="BG18" s="3">
        <v>658</v>
      </c>
      <c r="BH18" s="3">
        <v>0</v>
      </c>
      <c r="BI18" s="3">
        <f t="shared" si="22"/>
        <v>-658</v>
      </c>
      <c r="BK18" s="3">
        <f t="shared" si="7"/>
        <v>622</v>
      </c>
      <c r="BL18" s="3">
        <f t="shared" si="8"/>
        <v>0</v>
      </c>
      <c r="BM18" s="3">
        <f t="shared" si="23"/>
        <v>-622</v>
      </c>
      <c r="BO18" s="3">
        <f t="shared" si="25"/>
        <v>275</v>
      </c>
      <c r="BP18" s="3">
        <f t="shared" si="25"/>
        <v>671</v>
      </c>
      <c r="BQ18" s="3">
        <f t="shared" si="2"/>
        <v>396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6">((S21*30)+(W21*30)+(AA21*30))/90</f>
        <v>0</v>
      </c>
      <c r="AF21" s="3">
        <f t="shared" si="26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7">((AI21*30)+(AM21*30)+(AQ21*30))/90</f>
        <v>0</v>
      </c>
      <c r="AV21" s="3">
        <f t="shared" si="27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8">((AY21*30)+(BC21*30)+(BG21*30))/90</f>
        <v>0</v>
      </c>
      <c r="BL21" s="3">
        <f t="shared" si="28"/>
        <v>0</v>
      </c>
      <c r="BM21" s="3">
        <f>BL21-BK21</f>
        <v>0</v>
      </c>
      <c r="BO21" s="3">
        <f t="shared" ref="BO21:BP24" si="29">ROUND((((C21*30)+(G21*30)+(K21*30)+(S21*30)+(W21*30)+(AA21*30)+(AI21*30)+(AM21*30)+(AQ21*30))/270),0)</f>
        <v>0</v>
      </c>
      <c r="BP21" s="3">
        <f t="shared" si="29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40</v>
      </c>
      <c r="E22" s="3">
        <f>D22-C22</f>
        <v>40</v>
      </c>
      <c r="F22" s="5"/>
      <c r="G22" s="3">
        <v>0</v>
      </c>
      <c r="H22" s="3">
        <v>42</v>
      </c>
      <c r="I22" s="3">
        <f>H22-G22</f>
        <v>42</v>
      </c>
      <c r="K22" s="3">
        <v>17</v>
      </c>
      <c r="L22" s="3">
        <v>68</v>
      </c>
      <c r="M22" s="3">
        <f>L22-K22</f>
        <v>51</v>
      </c>
      <c r="O22" s="3">
        <f t="shared" si="3"/>
        <v>6</v>
      </c>
      <c r="P22" s="3">
        <f t="shared" si="4"/>
        <v>50</v>
      </c>
      <c r="Q22" s="3">
        <f t="shared" si="5"/>
        <v>44</v>
      </c>
      <c r="S22" s="3">
        <v>15</v>
      </c>
      <c r="T22" s="3">
        <v>76</v>
      </c>
      <c r="U22" s="3">
        <f>T22-S22</f>
        <v>61</v>
      </c>
      <c r="W22" s="3">
        <v>15</v>
      </c>
      <c r="X22" s="3">
        <v>79</v>
      </c>
      <c r="Y22" s="3">
        <f>X22-W22</f>
        <v>64</v>
      </c>
      <c r="AA22" s="3">
        <v>12</v>
      </c>
      <c r="AB22" s="3">
        <v>123</v>
      </c>
      <c r="AC22" s="3">
        <f>AB22-AA22</f>
        <v>111</v>
      </c>
      <c r="AE22" s="3">
        <f t="shared" si="26"/>
        <v>14</v>
      </c>
      <c r="AF22" s="3">
        <f t="shared" si="26"/>
        <v>92.666666666666671</v>
      </c>
      <c r="AG22" s="3">
        <f>AF22-AE22+0.25</f>
        <v>78.916666666666671</v>
      </c>
      <c r="AI22" s="3">
        <v>24</v>
      </c>
      <c r="AJ22" s="3">
        <v>106</v>
      </c>
      <c r="AK22" s="3">
        <f>AJ22-AI22</f>
        <v>82</v>
      </c>
      <c r="AM22" s="3">
        <v>24</v>
      </c>
      <c r="AN22" s="3">
        <v>167</v>
      </c>
      <c r="AO22" s="3">
        <f>AN22-AM22</f>
        <v>143</v>
      </c>
      <c r="AQ22" s="3">
        <v>23</v>
      </c>
      <c r="AR22" s="3">
        <v>123</v>
      </c>
      <c r="AS22" s="3">
        <f>AR22-AQ22</f>
        <v>100</v>
      </c>
      <c r="AU22" s="3">
        <f t="shared" si="27"/>
        <v>23.666666666666668</v>
      </c>
      <c r="AV22" s="3">
        <f t="shared" si="27"/>
        <v>132</v>
      </c>
      <c r="AW22" s="3">
        <f>AV22-AU22</f>
        <v>108.33333333333333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8"/>
        <v>27</v>
      </c>
      <c r="BL22" s="3">
        <f t="shared" si="28"/>
        <v>0</v>
      </c>
      <c r="BM22" s="3">
        <f>BL22-BK22</f>
        <v>-27</v>
      </c>
      <c r="BO22" s="3">
        <f t="shared" si="29"/>
        <v>14</v>
      </c>
      <c r="BP22" s="3">
        <f t="shared" si="29"/>
        <v>92</v>
      </c>
      <c r="BQ22" s="3">
        <f>BP22-BO22</f>
        <v>78</v>
      </c>
      <c r="BR22" s="5">
        <f>BQ22/BP22</f>
        <v>0.84782608695652173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3"/>
        <v>8</v>
      </c>
      <c r="P23" s="3">
        <f t="shared" si="4"/>
        <v>99</v>
      </c>
      <c r="Q23" s="3">
        <f t="shared" si="5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114</v>
      </c>
      <c r="Y23" s="3">
        <f>X23-W23</f>
        <v>87</v>
      </c>
      <c r="AA23" s="3">
        <v>21</v>
      </c>
      <c r="AB23" s="3">
        <v>213</v>
      </c>
      <c r="AC23" s="3">
        <f>AB23-AA23</f>
        <v>192</v>
      </c>
      <c r="AE23" s="3">
        <f t="shared" si="26"/>
        <v>25.666666666666668</v>
      </c>
      <c r="AF23" s="3">
        <f t="shared" si="26"/>
        <v>144.33333333333334</v>
      </c>
      <c r="AG23" s="3">
        <f>AF23-AE23-0.2</f>
        <v>118.46666666666667</v>
      </c>
      <c r="AI23" s="3">
        <v>40</v>
      </c>
      <c r="AJ23" s="3">
        <v>195</v>
      </c>
      <c r="AK23" s="3">
        <f>AJ23-AI23</f>
        <v>155</v>
      </c>
      <c r="AM23" s="3">
        <v>49</v>
      </c>
      <c r="AN23" s="3">
        <v>192</v>
      </c>
      <c r="AO23" s="3">
        <f>AN23-AM23</f>
        <v>143</v>
      </c>
      <c r="AQ23" s="3">
        <v>49</v>
      </c>
      <c r="AR23" s="3">
        <v>161</v>
      </c>
      <c r="AS23" s="3">
        <f>AR23-AQ23</f>
        <v>112</v>
      </c>
      <c r="AU23" s="3">
        <f t="shared" si="27"/>
        <v>46</v>
      </c>
      <c r="AV23" s="3">
        <f t="shared" si="27"/>
        <v>182.66666666666666</v>
      </c>
      <c r="AW23" s="3">
        <f>AV23-AU23</f>
        <v>136.66666666666666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8"/>
        <v>67</v>
      </c>
      <c r="BL23" s="3">
        <f t="shared" si="28"/>
        <v>0</v>
      </c>
      <c r="BM23" s="3">
        <f>BL23-BK23</f>
        <v>-67</v>
      </c>
      <c r="BO23" s="3">
        <f t="shared" si="29"/>
        <v>27</v>
      </c>
      <c r="BP23" s="3">
        <f t="shared" si="29"/>
        <v>142</v>
      </c>
      <c r="BQ23" s="3">
        <f>BP23-BO23</f>
        <v>115</v>
      </c>
      <c r="BR23" s="5">
        <f>BQ23/BP23</f>
        <v>0.8098591549295775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3"/>
        <v>9</v>
      </c>
      <c r="P24" s="3">
        <f t="shared" si="4"/>
        <v>146</v>
      </c>
      <c r="Q24" s="3">
        <f t="shared" si="5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191</v>
      </c>
      <c r="Y24" s="3">
        <f>X24-W24</f>
        <v>175</v>
      </c>
      <c r="AA24" s="3">
        <v>16</v>
      </c>
      <c r="AB24" s="3">
        <v>326</v>
      </c>
      <c r="AC24" s="3">
        <f>AB24-AA24</f>
        <v>310</v>
      </c>
      <c r="AE24" s="3">
        <f t="shared" si="26"/>
        <v>16.666666666666668</v>
      </c>
      <c r="AF24" s="3">
        <f t="shared" si="26"/>
        <v>241.33333333333334</v>
      </c>
      <c r="AG24" s="3">
        <f>AF24-AE24-0.2</f>
        <v>224.4666666666667</v>
      </c>
      <c r="AI24" s="3">
        <v>26</v>
      </c>
      <c r="AJ24" s="3">
        <v>336</v>
      </c>
      <c r="AK24" s="3">
        <f>AJ24-AI24</f>
        <v>310</v>
      </c>
      <c r="AM24" s="3">
        <v>40</v>
      </c>
      <c r="AN24" s="3">
        <v>310</v>
      </c>
      <c r="AO24" s="3">
        <f>AN24-AM24</f>
        <v>270</v>
      </c>
      <c r="AQ24" s="3">
        <v>70</v>
      </c>
      <c r="AR24" s="3">
        <v>333</v>
      </c>
      <c r="AS24" s="3">
        <f>AR24-AQ24</f>
        <v>263</v>
      </c>
      <c r="AU24" s="3">
        <f t="shared" si="27"/>
        <v>45.333333333333336</v>
      </c>
      <c r="AV24" s="3">
        <f t="shared" si="27"/>
        <v>326.33333333333331</v>
      </c>
      <c r="AW24" s="3">
        <f>AV24-AU24</f>
        <v>281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8"/>
        <v>66.333333333333329</v>
      </c>
      <c r="BL24" s="3">
        <f t="shared" si="28"/>
        <v>0</v>
      </c>
      <c r="BM24" s="3">
        <f>BL24-BK24</f>
        <v>-66.333333333333329</v>
      </c>
      <c r="BO24" s="3">
        <f t="shared" si="29"/>
        <v>24</v>
      </c>
      <c r="BP24" s="3">
        <f t="shared" si="29"/>
        <v>238</v>
      </c>
      <c r="BQ24" s="3">
        <f>BP24-BO24</f>
        <v>214</v>
      </c>
      <c r="BR24" s="5">
        <f>BQ24/BP24</f>
        <v>0.89915966386554624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3"/>
        <v>14</v>
      </c>
      <c r="P27" s="4">
        <f t="shared" si="4"/>
        <v>106</v>
      </c>
      <c r="Q27" s="4">
        <f t="shared" si="5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79+73+42</f>
        <v>194</v>
      </c>
      <c r="Y27" s="4">
        <f>X27-W27</f>
        <v>159</v>
      </c>
      <c r="AA27" s="4">
        <f>16+14+17</f>
        <v>47</v>
      </c>
      <c r="AB27" s="4">
        <f>123+108+72</f>
        <v>303</v>
      </c>
      <c r="AC27" s="4">
        <f>AB27-AA27</f>
        <v>256</v>
      </c>
      <c r="AE27" s="4">
        <f>((S27*30)+(W27*30)+(AA27*30))/90</f>
        <v>49.333333333333336</v>
      </c>
      <c r="AF27" s="4">
        <f>((T27*30)+(X27*30)+(AB27*30))/90</f>
        <v>224.66666666666666</v>
      </c>
      <c r="AG27" s="4">
        <f>AF27-AE27+0.25</f>
        <v>175.58333333333331</v>
      </c>
      <c r="AI27" s="4">
        <f>16+21+26</f>
        <v>63</v>
      </c>
      <c r="AJ27" s="4">
        <f>106+90+66</f>
        <v>262</v>
      </c>
      <c r="AK27" s="4">
        <f>AJ27-AI27</f>
        <v>199</v>
      </c>
      <c r="AM27" s="4">
        <f>20+23+33</f>
        <v>76</v>
      </c>
      <c r="AN27" s="4">
        <v>381</v>
      </c>
      <c r="AO27" s="4">
        <f>AN27-AM27</f>
        <v>305</v>
      </c>
      <c r="AQ27" s="4">
        <f>42+31+40</f>
        <v>113</v>
      </c>
      <c r="AR27" s="4">
        <v>500</v>
      </c>
      <c r="AS27" s="4">
        <f>AR27-AQ27</f>
        <v>387</v>
      </c>
      <c r="AU27" s="4">
        <f>((AI27*30)+(AM27*30)+(AQ27*30))/90</f>
        <v>84</v>
      </c>
      <c r="AV27" s="4">
        <f>((AJ27*30)+(AN27*30)+(AR27*30))/90</f>
        <v>381</v>
      </c>
      <c r="AW27" s="4">
        <f>AV27-AU27</f>
        <v>297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4">
        <f>((AY27*30)+(BC27*30)+(BG27*30))/90</f>
        <v>116</v>
      </c>
      <c r="BL27" s="4">
        <f>((AZ27*30)+(BD27*30)+(BH27*30))/90</f>
        <v>0</v>
      </c>
      <c r="BM27" s="4">
        <f>BL27-BK27</f>
        <v>-116</v>
      </c>
      <c r="BN27" s="17"/>
      <c r="BO27" s="4">
        <f>ROUND((((C27*30)+(G27*30)+(K27*30)+(S27*30)+(W27*30)+(AA27*30)+(AI27*30)+(AM27*30)+(AQ27*30))/270),0)</f>
        <v>49</v>
      </c>
      <c r="BP27" s="4">
        <f>ROUND((((D27*30)+(H27*30)+(L27*30)+(T27*30)+(X27*30)+(AB27*30)+(AJ27*30)+(AN27*30)+(AR27*30))/270),0)</f>
        <v>237</v>
      </c>
      <c r="BQ27" s="4">
        <f>BP27-BO27</f>
        <v>188</v>
      </c>
      <c r="BR27" s="5"/>
    </row>
    <row r="28" spans="1:70" s="1" customFormat="1" x14ac:dyDescent="0.2">
      <c r="C28" s="10">
        <f>SUM(C9:C27)</f>
        <v>0</v>
      </c>
      <c r="D28" s="10">
        <f>SUM(D9:D27)</f>
        <v>3032</v>
      </c>
      <c r="E28" s="10">
        <f>SUM(E9:E27)</f>
        <v>3032</v>
      </c>
      <c r="F28" s="11"/>
      <c r="G28" s="10">
        <f>SUM(G9:G27)</f>
        <v>0</v>
      </c>
      <c r="H28" s="10">
        <f>SUM(H9:H27)</f>
        <v>3397</v>
      </c>
      <c r="I28" s="10">
        <f>SUM(I9:I27)</f>
        <v>3397</v>
      </c>
      <c r="K28" s="10">
        <f>SUM(K9:K27)</f>
        <v>1149</v>
      </c>
      <c r="L28" s="10">
        <f>SUM(L9:L27)</f>
        <v>3531</v>
      </c>
      <c r="M28" s="10">
        <f>SUM(M9:M27)</f>
        <v>2382</v>
      </c>
      <c r="O28" s="10">
        <f>SUM(O9:O27)</f>
        <v>384</v>
      </c>
      <c r="P28" s="10">
        <f>SUM(P9:P27)</f>
        <v>3320</v>
      </c>
      <c r="Q28" s="10">
        <f>SUM(Q9:Q27)</f>
        <v>2936</v>
      </c>
      <c r="S28" s="10">
        <f>SUM(S9:S27)</f>
        <v>1207</v>
      </c>
      <c r="T28" s="10">
        <f>SUM(T9:T27)</f>
        <v>3543</v>
      </c>
      <c r="U28" s="10">
        <f>SUM(U9:U27)</f>
        <v>2336</v>
      </c>
      <c r="W28" s="10">
        <f>SUM(W9:W27)</f>
        <v>1675</v>
      </c>
      <c r="X28" s="10">
        <f>SUM(X9:X27)</f>
        <v>3831</v>
      </c>
      <c r="Y28" s="10">
        <f>SUM(Y9:Y27)</f>
        <v>2156</v>
      </c>
      <c r="AA28" s="10">
        <f>SUM(AA9:AA27)</f>
        <v>2048</v>
      </c>
      <c r="AB28" s="10">
        <f>SUM(AB9:AB27)</f>
        <v>5021</v>
      </c>
      <c r="AC28" s="10">
        <f>SUM(AC9:AC27)</f>
        <v>2973</v>
      </c>
      <c r="AE28" s="10">
        <f>SUM(AE9:AE27)</f>
        <v>1643.3333333333333</v>
      </c>
      <c r="AF28" s="10">
        <f>SUM(AF9:AF27)</f>
        <v>4185.583333333333</v>
      </c>
      <c r="AG28" s="10">
        <f>SUM(AG9:AG27)</f>
        <v>2542.75</v>
      </c>
      <c r="AI28" s="10">
        <f>SUM(AI9:AI27)</f>
        <v>1997</v>
      </c>
      <c r="AJ28" s="10">
        <f>SUM(AJ9:AJ27)</f>
        <v>4547</v>
      </c>
      <c r="AK28" s="10">
        <f>SUM(AK9:AK27)</f>
        <v>2550</v>
      </c>
      <c r="AM28" s="10">
        <f>SUM(AM9:AM27)</f>
        <v>2107</v>
      </c>
      <c r="AN28" s="10">
        <f>SUM(AN9:AN27)</f>
        <v>4374</v>
      </c>
      <c r="AO28" s="10">
        <f>SUM(AO9:AO27)</f>
        <v>2267</v>
      </c>
      <c r="AQ28" s="10">
        <f>SUM(AQ9:AQ27)</f>
        <v>2547</v>
      </c>
      <c r="AR28" s="10">
        <f>SUM(AR9:AR27)</f>
        <v>4385</v>
      </c>
      <c r="AS28" s="10">
        <f>SUM(AS9:AS27)</f>
        <v>1838</v>
      </c>
      <c r="AU28" s="10">
        <f>SUM(AU9:AU27)</f>
        <v>2217.0000000000005</v>
      </c>
      <c r="AV28" s="10">
        <f>SUM(AV9:AV27)</f>
        <v>4435.3333333333339</v>
      </c>
      <c r="AW28" s="10">
        <f>SUM(AW9:AW27)</f>
        <v>2218.3333333333335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1414</v>
      </c>
      <c r="BP28" s="10">
        <f>SUM(BP9:BP27)</f>
        <v>3963</v>
      </c>
      <c r="BQ28" s="10">
        <f>SUM(BQ9:BQ27)</f>
        <v>2549</v>
      </c>
      <c r="BR28" s="11">
        <f>BQ28/BP28</f>
        <v>0.64319959626545542</v>
      </c>
    </row>
  </sheetData>
  <mergeCells count="2">
    <mergeCell ref="O6:P6"/>
    <mergeCell ref="BO6:BP6"/>
  </mergeCells>
  <phoneticPr fontId="0" type="noConversion"/>
  <printOptions horizontalCentered="1"/>
  <pageMargins left="0.2" right="0.2" top="0.54" bottom="0.23" header="0.17" footer="0.19"/>
  <pageSetup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view="pageBreakPreview" zoomScale="60" zoomScaleNormal="100" workbookViewId="0">
      <pane xSplit="1" topLeftCell="AV1" activePane="topRight" state="frozen"/>
      <selection activeCell="BO11" sqref="BO11"/>
      <selection pane="topRight" activeCell="R9" sqref="R9"/>
    </sheetView>
  </sheetViews>
  <sheetFormatPr defaultRowHeight="12.75" x14ac:dyDescent="0.2"/>
  <cols>
    <col min="1" max="1" width="33.5703125" customWidth="1"/>
    <col min="2" max="2" width="10.42578125" hidden="1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customWidth="1"/>
    <col min="15" max="17" width="11.7109375" customWidth="1"/>
    <col min="18" max="18" width="2.28515625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customWidth="1"/>
    <col min="38" max="38" width="2.28515625" customWidth="1"/>
    <col min="39" max="41" width="11.7109375" customWidth="1"/>
    <col min="42" max="42" width="2.28515625" customWidth="1"/>
    <col min="43" max="45" width="11.7109375" customWidth="1"/>
    <col min="46" max="46" width="2.28515625" customWidth="1"/>
    <col min="47" max="49" width="11.7109375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customWidth="1"/>
    <col min="63" max="65" width="11.7109375" customWidth="1"/>
    <col min="66" max="66" width="2.140625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54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4"/>
      <c r="P6" s="24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3" t="s">
        <v>66</v>
      </c>
      <c r="BP6" s="23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12</v>
      </c>
      <c r="AB9" s="13">
        <f>$BT9</f>
        <v>9</v>
      </c>
      <c r="AC9" s="13">
        <f>-(AB9-AA9)</f>
        <v>3</v>
      </c>
      <c r="AE9" s="3">
        <f>'Year Over Year'!AF9</f>
        <v>10.333333333333334</v>
      </c>
      <c r="AF9" s="3">
        <f>((T9+X9+AB9)*30)/90</f>
        <v>9</v>
      </c>
      <c r="AG9" s="13">
        <f>-(AF9-AE9)</f>
        <v>1.3333333333333339</v>
      </c>
      <c r="AI9" s="3">
        <f>'Year Over Year'!AJ9</f>
        <v>15</v>
      </c>
      <c r="AJ9" s="13">
        <f>$BT9</f>
        <v>9</v>
      </c>
      <c r="AK9" s="13">
        <f>-(AJ9-AI9)</f>
        <v>6</v>
      </c>
      <c r="AM9" s="3">
        <f>'Year Over Year'!AN9</f>
        <v>22</v>
      </c>
      <c r="AN9" s="13">
        <f>$BT9</f>
        <v>9</v>
      </c>
      <c r="AO9" s="13">
        <f>-(AN9-AM9)</f>
        <v>13</v>
      </c>
      <c r="AQ9" s="3">
        <f>'Year Over Year'!AR9</f>
        <v>8</v>
      </c>
      <c r="AR9" s="13">
        <f>$BT9</f>
        <v>9</v>
      </c>
      <c r="AS9" s="13">
        <f>-(AR9-AQ9)</f>
        <v>-1</v>
      </c>
      <c r="AU9" s="3">
        <f>AI9+AM9+AQ9</f>
        <v>45</v>
      </c>
      <c r="AV9" s="3">
        <f>AJ9+AN9+AR9</f>
        <v>27</v>
      </c>
      <c r="AW9" s="13">
        <f>-(AV9-AU9)</f>
        <v>18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10</v>
      </c>
      <c r="BP9" s="13">
        <f>ROUND((((D9*30)+(H9*30)+(L9*30)+(T9*30)+(X9*30)+(AB9*30)+(AJ9*30)+(AN9*30)+(AR9*30))/270),0)</f>
        <v>9</v>
      </c>
      <c r="BQ9" s="13">
        <f>-(BP9-BO9)</f>
        <v>1</v>
      </c>
      <c r="BR9" s="14">
        <f>BQ9/BP9</f>
        <v>0.1111111111111111</v>
      </c>
      <c r="BT9" s="13">
        <v>9</v>
      </c>
    </row>
    <row r="10" spans="1:72" ht="12.75" customHeight="1" x14ac:dyDescent="0.2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'Year Over Year'!BP10</f>
        <v>0</v>
      </c>
      <c r="BP10" s="13">
        <f>ROUND((((D10*30)+(H10*30)+(L10*30)+(T10*30)+(X10*30)+(AB10*30)+(AJ10*30)+(AN10*30)+(AR10*30))/270),0)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222</v>
      </c>
      <c r="X11" s="13">
        <f t="shared" ref="X11:X27" si="23">$BT11</f>
        <v>220</v>
      </c>
      <c r="Y11" s="13">
        <f t="shared" si="6"/>
        <v>2</v>
      </c>
      <c r="AA11" s="3">
        <f>'Year Over Year'!AB11</f>
        <v>272</v>
      </c>
      <c r="AB11" s="13">
        <f t="shared" ref="AB11:AB27" si="24">$BT11</f>
        <v>220</v>
      </c>
      <c r="AC11" s="13">
        <f t="shared" si="7"/>
        <v>52</v>
      </c>
      <c r="AE11" s="3">
        <f>'Year Over Year'!AF11</f>
        <v>230</v>
      </c>
      <c r="AF11" s="3">
        <f>((T11+X11+AB11)*30)/90</f>
        <v>220</v>
      </c>
      <c r="AG11" s="13">
        <f t="shared" si="8"/>
        <v>10</v>
      </c>
      <c r="AI11" s="3">
        <f>'Year Over Year'!AJ11</f>
        <v>225</v>
      </c>
      <c r="AJ11" s="13">
        <f t="shared" ref="AJ11:AJ27" si="25">$BT11</f>
        <v>220</v>
      </c>
      <c r="AK11" s="13">
        <f t="shared" si="9"/>
        <v>5</v>
      </c>
      <c r="AM11" s="3">
        <f>'Year Over Year'!AN11</f>
        <v>238</v>
      </c>
      <c r="AN11" s="13">
        <f t="shared" ref="AN11:AN27" si="26">$BT11</f>
        <v>220</v>
      </c>
      <c r="AO11" s="13">
        <f t="shared" si="10"/>
        <v>18</v>
      </c>
      <c r="AQ11" s="3">
        <f>'Year Over Year'!AR11</f>
        <v>325</v>
      </c>
      <c r="AR11" s="13">
        <f t="shared" ref="AR11:AR27" si="27">$BT11</f>
        <v>220</v>
      </c>
      <c r="AS11" s="13">
        <f t="shared" si="11"/>
        <v>105</v>
      </c>
      <c r="AU11" s="3">
        <f t="shared" si="12"/>
        <v>788</v>
      </c>
      <c r="AV11" s="3">
        <f t="shared" si="13"/>
        <v>660</v>
      </c>
      <c r="AW11" s="13">
        <f t="shared" si="14"/>
        <v>128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232</v>
      </c>
      <c r="BP11" s="13">
        <f>ROUND((((D11*30)+(H11*30)+(L11*30)+(T11*30)+(X11*30)+(AB11*30)+(AJ11*30)+(AN11*30)+(AR11*30))/270),0)</f>
        <v>220</v>
      </c>
      <c r="BQ11" s="13">
        <f t="shared" si="21"/>
        <v>12</v>
      </c>
      <c r="BR11" s="14">
        <f t="shared" ref="BR11:BR24" si="31">BQ11/BP11</f>
        <v>5.4545454545454543E-2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61</v>
      </c>
      <c r="C14" s="3">
        <f>'Year Over Year'!D14</f>
        <v>656</v>
      </c>
      <c r="D14" s="13">
        <v>660</v>
      </c>
      <c r="E14" s="13">
        <f t="shared" si="1"/>
        <v>-4</v>
      </c>
      <c r="F14" s="14"/>
      <c r="G14" s="3">
        <f>'Year Over Year'!H14</f>
        <v>906</v>
      </c>
      <c r="H14" s="13">
        <f>660*1.1</f>
        <v>726.00000000000011</v>
      </c>
      <c r="I14" s="13">
        <f t="shared" si="2"/>
        <v>179.99999999999989</v>
      </c>
      <c r="K14" s="3">
        <f>'Year Over Year'!L14</f>
        <v>912</v>
      </c>
      <c r="L14" s="13">
        <f>726*1.1</f>
        <v>798.6</v>
      </c>
      <c r="M14" s="13">
        <f t="shared" si="3"/>
        <v>113.39999999999998</v>
      </c>
      <c r="O14" s="3">
        <f t="shared" ref="O14:P18" si="32">ROUND((((C14*30)+(G14*30)+(K14*30))/90),0)</f>
        <v>825</v>
      </c>
      <c r="P14" s="3">
        <f t="shared" si="32"/>
        <v>728</v>
      </c>
      <c r="Q14" s="13">
        <f t="shared" si="4"/>
        <v>97</v>
      </c>
      <c r="S14" s="3">
        <f>'Year Over Year'!T14</f>
        <v>759</v>
      </c>
      <c r="T14" s="13">
        <f>799*1.1</f>
        <v>878.90000000000009</v>
      </c>
      <c r="U14" s="13">
        <f t="shared" si="5"/>
        <v>-119.90000000000009</v>
      </c>
      <c r="W14" s="3">
        <f>'Year Over Year'!X14</f>
        <v>880</v>
      </c>
      <c r="X14" s="13">
        <f>879*1.1</f>
        <v>966.90000000000009</v>
      </c>
      <c r="Y14" s="13">
        <f t="shared" si="6"/>
        <v>-86.900000000000091</v>
      </c>
      <c r="AA14" s="3">
        <f>'Year Over Year'!AB14</f>
        <v>1208</v>
      </c>
      <c r="AB14" s="13">
        <f>967*1.1</f>
        <v>1063.7</v>
      </c>
      <c r="AC14" s="13">
        <f t="shared" si="7"/>
        <v>144.29999999999995</v>
      </c>
      <c r="AE14" s="3">
        <f>'Year Over Year'!AF14</f>
        <v>949</v>
      </c>
      <c r="AF14" s="3">
        <f>((T14+X14+AB14)*30)/90</f>
        <v>969.83333333333337</v>
      </c>
      <c r="AG14" s="13">
        <f t="shared" si="8"/>
        <v>-20.833333333333371</v>
      </c>
      <c r="AI14" s="3">
        <f>'Year Over Year'!AJ14</f>
        <v>1070</v>
      </c>
      <c r="AJ14" s="13">
        <f>1064*1.1</f>
        <v>1170.4000000000001</v>
      </c>
      <c r="AK14" s="13">
        <f t="shared" si="9"/>
        <v>-100.40000000000009</v>
      </c>
      <c r="AM14" s="3">
        <f>'Year Over Year'!AN14</f>
        <v>800</v>
      </c>
      <c r="AN14" s="13">
        <f>1170*1.1</f>
        <v>1287</v>
      </c>
      <c r="AO14" s="13">
        <f t="shared" si="10"/>
        <v>-487</v>
      </c>
      <c r="AQ14" s="3">
        <f>'Year Over Year'!AR14</f>
        <v>758</v>
      </c>
      <c r="AR14" s="13">
        <f>1287*1.1</f>
        <v>1415.7</v>
      </c>
      <c r="AS14" s="13">
        <f t="shared" si="11"/>
        <v>-657.7</v>
      </c>
      <c r="AU14" s="3">
        <f t="shared" si="12"/>
        <v>2628</v>
      </c>
      <c r="AV14" s="3">
        <f t="shared" si="13"/>
        <v>3873.1000000000004</v>
      </c>
      <c r="AW14" s="13">
        <f t="shared" si="14"/>
        <v>-1245.1000000000004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883</v>
      </c>
      <c r="BP14" s="13">
        <f>ROUND((((D14*30)+(H14*30)+(L14*30)+(T14*30)+(X14*30)+(AB14*30)+(AJ14*30)+(AN14*30)+(AR14*30))/270),0)</f>
        <v>996</v>
      </c>
      <c r="BQ14" s="13">
        <f t="shared" si="21"/>
        <v>-113</v>
      </c>
      <c r="BR14" s="14">
        <v>0</v>
      </c>
      <c r="BT14" s="13">
        <v>1883</v>
      </c>
    </row>
    <row r="15" spans="1:72" x14ac:dyDescent="0.2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858</v>
      </c>
      <c r="X15" s="13">
        <f t="shared" si="23"/>
        <v>650</v>
      </c>
      <c r="Y15" s="13">
        <f t="shared" si="6"/>
        <v>208</v>
      </c>
      <c r="AA15" s="3">
        <f>'Year Over Year'!AB15</f>
        <v>1086</v>
      </c>
      <c r="AB15" s="13">
        <f t="shared" si="24"/>
        <v>650</v>
      </c>
      <c r="AC15" s="13">
        <f t="shared" si="7"/>
        <v>436</v>
      </c>
      <c r="AE15" s="3">
        <f>'Year Over Year'!AF15</f>
        <v>939</v>
      </c>
      <c r="AF15" s="3">
        <f>((T15+X15+AB15)*30)/90</f>
        <v>650</v>
      </c>
      <c r="AG15" s="13">
        <f t="shared" si="8"/>
        <v>289</v>
      </c>
      <c r="AI15" s="3">
        <f>'Year Over Year'!AJ15</f>
        <v>959</v>
      </c>
      <c r="AJ15" s="13">
        <f t="shared" si="25"/>
        <v>650</v>
      </c>
      <c r="AK15" s="13">
        <f t="shared" si="9"/>
        <v>309</v>
      </c>
      <c r="AM15" s="3">
        <f>'Year Over Year'!AN15</f>
        <v>880</v>
      </c>
      <c r="AN15" s="13">
        <f t="shared" si="26"/>
        <v>650</v>
      </c>
      <c r="AO15" s="13">
        <f t="shared" si="10"/>
        <v>230</v>
      </c>
      <c r="AQ15" s="3">
        <f>'Year Over Year'!AR15</f>
        <v>915</v>
      </c>
      <c r="AR15" s="13">
        <f t="shared" si="27"/>
        <v>650</v>
      </c>
      <c r="AS15" s="13">
        <f t="shared" si="11"/>
        <v>265</v>
      </c>
      <c r="AU15" s="3">
        <f t="shared" si="12"/>
        <v>2754</v>
      </c>
      <c r="AV15" s="3">
        <f t="shared" si="13"/>
        <v>1950</v>
      </c>
      <c r="AW15" s="13">
        <f t="shared" si="14"/>
        <v>804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870</v>
      </c>
      <c r="BP15" s="13">
        <f>ROUND((((D15*30)+(H15*30)+(L15*30)+(T15*30)+(X15*30)+(AB15*30)+(AJ15*30)+(AN15*30)+(AR15*30))/270),0)</f>
        <v>650</v>
      </c>
      <c r="BQ15" s="13">
        <f t="shared" si="21"/>
        <v>220</v>
      </c>
      <c r="BR15" s="14">
        <f t="shared" si="31"/>
        <v>0.33846153846153848</v>
      </c>
      <c r="BT15" s="13">
        <v>650</v>
      </c>
    </row>
    <row r="16" spans="1:72" x14ac:dyDescent="0.2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508</v>
      </c>
      <c r="X16" s="13">
        <f t="shared" si="23"/>
        <v>440</v>
      </c>
      <c r="Y16" s="13">
        <f t="shared" si="6"/>
        <v>68</v>
      </c>
      <c r="AA16" s="3">
        <f>'Year Over Year'!AB16</f>
        <v>515</v>
      </c>
      <c r="AB16" s="13">
        <f t="shared" si="24"/>
        <v>440</v>
      </c>
      <c r="AC16" s="13">
        <f t="shared" si="7"/>
        <v>75</v>
      </c>
      <c r="AE16" s="3">
        <f>'Year Over Year'!AF16</f>
        <v>494.66666666666669</v>
      </c>
      <c r="AF16" s="3">
        <f>((T16+X16+AB16)*30)/90</f>
        <v>440</v>
      </c>
      <c r="AG16" s="13">
        <f t="shared" si="8"/>
        <v>54.666666666666686</v>
      </c>
      <c r="AI16" s="3">
        <f>'Year Over Year'!AJ16</f>
        <v>453</v>
      </c>
      <c r="AJ16" s="13">
        <f t="shared" si="25"/>
        <v>440</v>
      </c>
      <c r="AK16" s="13">
        <f t="shared" si="9"/>
        <v>13</v>
      </c>
      <c r="AM16" s="3">
        <f>'Year Over Year'!AN16</f>
        <v>505</v>
      </c>
      <c r="AN16" s="13">
        <f t="shared" si="26"/>
        <v>440</v>
      </c>
      <c r="AO16" s="13">
        <f t="shared" si="10"/>
        <v>65</v>
      </c>
      <c r="AQ16" s="3">
        <f>'Year Over Year'!AR16</f>
        <v>526</v>
      </c>
      <c r="AR16" s="13">
        <f t="shared" si="27"/>
        <v>440</v>
      </c>
      <c r="AS16" s="13">
        <f t="shared" si="11"/>
        <v>86</v>
      </c>
      <c r="AU16" s="3">
        <f t="shared" si="12"/>
        <v>1484</v>
      </c>
      <c r="AV16" s="3">
        <f t="shared" si="13"/>
        <v>1320</v>
      </c>
      <c r="AW16" s="13">
        <f t="shared" si="14"/>
        <v>164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473</v>
      </c>
      <c r="BP16" s="13">
        <f>ROUND((((D16*30)+(H16*30)+(L16*30)+(T16*30)+(X16*30)+(AB16*30)+(AJ16*30)+(AN16*30)+(AR16*30))/270),0)</f>
        <v>440</v>
      </c>
      <c r="BQ16" s="13">
        <f t="shared" si="21"/>
        <v>33</v>
      </c>
      <c r="BR16" s="14">
        <f t="shared" si="31"/>
        <v>7.4999999999999997E-2</v>
      </c>
      <c r="BT16" s="13">
        <v>440</v>
      </c>
    </row>
    <row r="17" spans="1:72" x14ac:dyDescent="0.2">
      <c r="A17" t="s">
        <v>64</v>
      </c>
      <c r="C17" s="3">
        <f>'Year Over Year'!D17</f>
        <v>138</v>
      </c>
      <c r="D17" s="13">
        <f t="shared" si="33"/>
        <v>80</v>
      </c>
      <c r="E17" s="13">
        <f t="shared" si="1"/>
        <v>58</v>
      </c>
      <c r="F17" s="14"/>
      <c r="G17" s="3">
        <f>'Year Over Year'!H17</f>
        <v>107</v>
      </c>
      <c r="H17" s="13">
        <f t="shared" si="34"/>
        <v>80</v>
      </c>
      <c r="I17" s="13">
        <f t="shared" si="2"/>
        <v>27</v>
      </c>
      <c r="K17" s="3">
        <f>'Year Over Year'!L17</f>
        <v>99</v>
      </c>
      <c r="L17" s="13">
        <f t="shared" si="35"/>
        <v>80</v>
      </c>
      <c r="M17" s="13">
        <f t="shared" si="3"/>
        <v>19</v>
      </c>
      <c r="O17" s="3">
        <f t="shared" si="32"/>
        <v>115</v>
      </c>
      <c r="P17" s="3">
        <f t="shared" si="32"/>
        <v>80</v>
      </c>
      <c r="Q17" s="13">
        <f t="shared" si="4"/>
        <v>35</v>
      </c>
      <c r="S17" s="3">
        <f>'Year Over Year'!T17</f>
        <v>87</v>
      </c>
      <c r="T17" s="13">
        <f t="shared" si="22"/>
        <v>80</v>
      </c>
      <c r="U17" s="13">
        <f t="shared" si="5"/>
        <v>7</v>
      </c>
      <c r="W17" s="3">
        <f>'Year Over Year'!X17</f>
        <v>97</v>
      </c>
      <c r="X17" s="13">
        <f t="shared" si="23"/>
        <v>80</v>
      </c>
      <c r="Y17" s="13">
        <f t="shared" si="6"/>
        <v>17</v>
      </c>
      <c r="AA17" s="3">
        <f>'Year Over Year'!AB17</f>
        <v>138</v>
      </c>
      <c r="AB17" s="13">
        <f t="shared" si="24"/>
        <v>80</v>
      </c>
      <c r="AC17" s="13">
        <f t="shared" si="7"/>
        <v>58</v>
      </c>
      <c r="AE17" s="3">
        <f>'Year Over Year'!AF17</f>
        <v>161.25</v>
      </c>
      <c r="AF17" s="3">
        <f>((T17+X17+AB17)*30)/90</f>
        <v>80</v>
      </c>
      <c r="AG17" s="13">
        <f t="shared" si="8"/>
        <v>81.25</v>
      </c>
      <c r="AI17" s="3">
        <f>'Year Over Year'!AJ17</f>
        <v>124</v>
      </c>
      <c r="AJ17" s="13">
        <f t="shared" si="25"/>
        <v>80</v>
      </c>
      <c r="AK17" s="13">
        <f t="shared" si="9"/>
        <v>44</v>
      </c>
      <c r="AM17" s="3">
        <f>'Year Over Year'!AN17</f>
        <v>105</v>
      </c>
      <c r="AN17" s="13">
        <f t="shared" si="26"/>
        <v>80</v>
      </c>
      <c r="AO17" s="13">
        <f t="shared" si="10"/>
        <v>25</v>
      </c>
      <c r="AQ17" s="3">
        <f>'Year Over Year'!AR17</f>
        <v>136</v>
      </c>
      <c r="AR17" s="13">
        <f t="shared" si="27"/>
        <v>80</v>
      </c>
      <c r="AS17" s="13">
        <f t="shared" si="11"/>
        <v>56</v>
      </c>
      <c r="AU17" s="3">
        <f t="shared" si="12"/>
        <v>365</v>
      </c>
      <c r="AV17" s="3">
        <f t="shared" si="13"/>
        <v>240</v>
      </c>
      <c r="AW17" s="13">
        <f t="shared" si="14"/>
        <v>125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115</v>
      </c>
      <c r="BP17" s="13">
        <f>ROUND((((D17*30)+(H17*30)+(L17*30)+(T17*30)+(X17*30)+(AB17*30)+(AJ17*30)+(AN17*30)+(AR17*30))/270),0)</f>
        <v>80</v>
      </c>
      <c r="BQ17" s="13">
        <f t="shared" si="21"/>
        <v>35</v>
      </c>
      <c r="BR17" s="14">
        <f t="shared" si="31"/>
        <v>0.4375</v>
      </c>
      <c r="BT17" s="13">
        <v>80</v>
      </c>
    </row>
    <row r="18" spans="1:72" x14ac:dyDescent="0.2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679</v>
      </c>
      <c r="X18" s="13">
        <f t="shared" si="23"/>
        <v>1136</v>
      </c>
      <c r="Y18" s="13">
        <f t="shared" si="6"/>
        <v>-457</v>
      </c>
      <c r="AA18" s="3">
        <f>'Year Over Year'!AB18</f>
        <v>825</v>
      </c>
      <c r="AB18" s="13">
        <f t="shared" si="24"/>
        <v>1136</v>
      </c>
      <c r="AC18" s="13">
        <f t="shared" si="7"/>
        <v>-311</v>
      </c>
      <c r="AE18" s="3">
        <f>'Year Over Year'!AF18</f>
        <v>698.33333333333337</v>
      </c>
      <c r="AF18" s="3">
        <f>((T18+X18+AB18)*30)/90</f>
        <v>1136</v>
      </c>
      <c r="AG18" s="13">
        <f t="shared" si="8"/>
        <v>-437.66666666666663</v>
      </c>
      <c r="AI18" s="3">
        <f>'Year Over Year'!AJ18</f>
        <v>802</v>
      </c>
      <c r="AJ18" s="13">
        <f t="shared" si="25"/>
        <v>1136</v>
      </c>
      <c r="AK18" s="13">
        <f t="shared" si="9"/>
        <v>-334</v>
      </c>
      <c r="AM18" s="3">
        <f>'Year Over Year'!AN18</f>
        <v>774</v>
      </c>
      <c r="AN18" s="13">
        <f t="shared" si="26"/>
        <v>1136</v>
      </c>
      <c r="AO18" s="13">
        <f t="shared" si="10"/>
        <v>-362</v>
      </c>
      <c r="AQ18" s="3">
        <f>'Year Over Year'!AR18</f>
        <v>600</v>
      </c>
      <c r="AR18" s="13">
        <f t="shared" si="27"/>
        <v>1136</v>
      </c>
      <c r="AS18" s="13">
        <f t="shared" si="11"/>
        <v>-536</v>
      </c>
      <c r="AU18" s="3">
        <f t="shared" si="12"/>
        <v>2176</v>
      </c>
      <c r="AV18" s="3">
        <f t="shared" si="13"/>
        <v>3408</v>
      </c>
      <c r="AW18" s="13">
        <f t="shared" si="14"/>
        <v>-1232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671</v>
      </c>
      <c r="BP18" s="13">
        <f>ROUND((((D18*30)+(H18*30)+(L18*30)+(T18*30)+(X18*30)+(AB18*30)+(AJ18*30)+(AN18*30)+(AR18*30))/270),0)</f>
        <v>1136</v>
      </c>
      <c r="BQ18" s="13">
        <f>-(BP18-BO18)</f>
        <v>-465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Year'!AJ21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ROUND((((D21*30)+(H21*30)+(L21*30)+(T21*30)+(X21*30)+(AB21*30)+(AJ21*30)+(AN21*30)+(AR21*30))/270),0)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40</v>
      </c>
      <c r="D22" s="13">
        <f t="shared" si="33"/>
        <v>100</v>
      </c>
      <c r="E22" s="13">
        <f>-(D22-C22)</f>
        <v>-60</v>
      </c>
      <c r="F22" s="14"/>
      <c r="G22" s="3">
        <f>'Year Over Year'!H22</f>
        <v>42</v>
      </c>
      <c r="H22" s="13">
        <f t="shared" si="34"/>
        <v>100</v>
      </c>
      <c r="I22" s="13">
        <f>-(H22-G22)</f>
        <v>-58</v>
      </c>
      <c r="K22" s="3">
        <f>'Year Over Year'!L22</f>
        <v>68</v>
      </c>
      <c r="L22" s="13">
        <f t="shared" si="35"/>
        <v>100</v>
      </c>
      <c r="M22" s="13">
        <f>-(L22-K22)</f>
        <v>-32</v>
      </c>
      <c r="O22" s="3">
        <f t="shared" si="36"/>
        <v>50</v>
      </c>
      <c r="P22" s="3">
        <f t="shared" si="36"/>
        <v>100</v>
      </c>
      <c r="Q22" s="13">
        <f>-(P22-O22)</f>
        <v>-50</v>
      </c>
      <c r="S22" s="3">
        <f>'Year Over Year'!T22</f>
        <v>76</v>
      </c>
      <c r="T22" s="13">
        <f t="shared" si="22"/>
        <v>100</v>
      </c>
      <c r="U22" s="13">
        <f>-(T22-S22)</f>
        <v>-24</v>
      </c>
      <c r="W22" s="3">
        <f>'Year Over Year'!X22</f>
        <v>79</v>
      </c>
      <c r="X22" s="13">
        <f t="shared" si="23"/>
        <v>100</v>
      </c>
      <c r="Y22" s="13">
        <f>-(X22-W22)</f>
        <v>-21</v>
      </c>
      <c r="AA22" s="3">
        <f>'Year Over Year'!AB22</f>
        <v>123</v>
      </c>
      <c r="AB22" s="13">
        <f t="shared" si="24"/>
        <v>100</v>
      </c>
      <c r="AC22" s="13">
        <f>-(AB22-AA22)</f>
        <v>23</v>
      </c>
      <c r="AE22" s="3">
        <f>'Year Over Year'!AF22</f>
        <v>92.666666666666671</v>
      </c>
      <c r="AF22" s="3">
        <f>((T22+X22+AB22)*30)/90</f>
        <v>100</v>
      </c>
      <c r="AG22" s="13">
        <f>-(AF22-AE22)</f>
        <v>-7.3333333333333286</v>
      </c>
      <c r="AI22" s="3">
        <f>'Year Over Year'!AJ22</f>
        <v>106</v>
      </c>
      <c r="AJ22" s="13">
        <f t="shared" si="25"/>
        <v>100</v>
      </c>
      <c r="AK22" s="13">
        <f>-(AJ22-AI22)</f>
        <v>6</v>
      </c>
      <c r="AM22" s="3">
        <f>'Year Over Year'!AN22</f>
        <v>167</v>
      </c>
      <c r="AN22" s="13">
        <f t="shared" si="26"/>
        <v>100</v>
      </c>
      <c r="AO22" s="13">
        <f>-(AN22-AM22)</f>
        <v>67</v>
      </c>
      <c r="AQ22" s="3">
        <f>'Year Over Year'!AR22</f>
        <v>123</v>
      </c>
      <c r="AR22" s="13">
        <f t="shared" si="27"/>
        <v>100</v>
      </c>
      <c r="AS22" s="13">
        <f>-(AR22-AQ22)</f>
        <v>23</v>
      </c>
      <c r="AU22" s="3">
        <f t="shared" si="12"/>
        <v>396</v>
      </c>
      <c r="AV22" s="3">
        <f t="shared" si="13"/>
        <v>300</v>
      </c>
      <c r="AW22" s="13">
        <f>-(AV22-AU22)</f>
        <v>96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92</v>
      </c>
      <c r="BP22" s="13">
        <f>ROUND((((D22*30)+(H22*30)+(L22*30)+(T22*30)+(X22*30)+(AB22*30)+(AJ22*30)+(AN22*30)+(AR22*30))/270),0)</f>
        <v>100</v>
      </c>
      <c r="BQ22" s="13">
        <f t="shared" si="21"/>
        <v>-8</v>
      </c>
      <c r="BR22" s="14">
        <f t="shared" si="31"/>
        <v>-0.08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114</v>
      </c>
      <c r="X23" s="13">
        <f t="shared" si="23"/>
        <v>130</v>
      </c>
      <c r="Y23" s="13">
        <f>-(X23-W23)</f>
        <v>-16</v>
      </c>
      <c r="AA23" s="3">
        <f>'Year Over Year'!AB23</f>
        <v>213</v>
      </c>
      <c r="AB23" s="13">
        <f t="shared" si="24"/>
        <v>130</v>
      </c>
      <c r="AC23" s="13">
        <f>-(AB23-AA23)</f>
        <v>83</v>
      </c>
      <c r="AE23" s="3">
        <f>'Year Over Year'!AF23</f>
        <v>144.33333333333334</v>
      </c>
      <c r="AF23" s="3">
        <f>((T23+X23+AB23)*30)/90</f>
        <v>130</v>
      </c>
      <c r="AG23" s="13">
        <f>-(AF23-AE23)</f>
        <v>14.333333333333343</v>
      </c>
      <c r="AI23" s="3">
        <f>'Year Over Year'!AJ23</f>
        <v>195</v>
      </c>
      <c r="AJ23" s="13">
        <f t="shared" si="25"/>
        <v>130</v>
      </c>
      <c r="AK23" s="13">
        <f>-(AJ23-AI23)</f>
        <v>65</v>
      </c>
      <c r="AM23" s="3">
        <f>'Year Over Year'!AN23</f>
        <v>192</v>
      </c>
      <c r="AN23" s="13">
        <f t="shared" si="26"/>
        <v>130</v>
      </c>
      <c r="AO23" s="13">
        <f>-(AN23-AM23)</f>
        <v>62</v>
      </c>
      <c r="AQ23" s="3">
        <f>'Year Over Year'!AR23</f>
        <v>161</v>
      </c>
      <c r="AR23" s="13">
        <f t="shared" si="27"/>
        <v>130</v>
      </c>
      <c r="AS23" s="13">
        <f>-(AR23-AQ23)</f>
        <v>31</v>
      </c>
      <c r="AU23" s="3">
        <f t="shared" si="12"/>
        <v>548</v>
      </c>
      <c r="AV23" s="3">
        <f t="shared" si="13"/>
        <v>390</v>
      </c>
      <c r="AW23" s="13">
        <f>-(AV23-AU23)</f>
        <v>158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142</v>
      </c>
      <c r="BP23" s="13">
        <f>ROUND((((D23*30)+(H23*30)+(L23*30)+(T23*30)+(X23*30)+(AB23*30)+(AJ23*30)+(AN23*30)+(AR23*30))/270),0)</f>
        <v>130</v>
      </c>
      <c r="BQ23" s="13">
        <f t="shared" si="21"/>
        <v>12</v>
      </c>
      <c r="BR23" s="14">
        <f t="shared" si="31"/>
        <v>9.2307692307692313E-2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191</v>
      </c>
      <c r="X24" s="13">
        <f t="shared" si="23"/>
        <v>250</v>
      </c>
      <c r="Y24" s="13">
        <f>-(X24-W24)</f>
        <v>-59</v>
      </c>
      <c r="AA24" s="3">
        <f>'Year Over Year'!AB24</f>
        <v>326</v>
      </c>
      <c r="AB24" s="13">
        <f t="shared" si="24"/>
        <v>250</v>
      </c>
      <c r="AC24" s="13">
        <f>-(AB24-AA24)</f>
        <v>76</v>
      </c>
      <c r="AE24" s="3">
        <f>'Year Over Year'!AF24</f>
        <v>241.33333333333334</v>
      </c>
      <c r="AF24" s="3">
        <f>((T24+X24+AB24)*30)/90</f>
        <v>250</v>
      </c>
      <c r="AG24" s="13">
        <f>-(AF24-AE24)</f>
        <v>-8.6666666666666572</v>
      </c>
      <c r="AI24" s="3">
        <f>'Year Over Year'!AJ24</f>
        <v>336</v>
      </c>
      <c r="AJ24" s="13">
        <f t="shared" si="25"/>
        <v>250</v>
      </c>
      <c r="AK24" s="13">
        <f>-(AJ24-AI24)</f>
        <v>86</v>
      </c>
      <c r="AM24" s="3">
        <f>'Year Over Year'!AN24</f>
        <v>310</v>
      </c>
      <c r="AN24" s="13">
        <f t="shared" si="26"/>
        <v>250</v>
      </c>
      <c r="AO24" s="13">
        <f>-(AN24-AM24)</f>
        <v>60</v>
      </c>
      <c r="AQ24" s="3">
        <f>'Year Over Year'!AR24</f>
        <v>333</v>
      </c>
      <c r="AR24" s="13">
        <f t="shared" si="27"/>
        <v>250</v>
      </c>
      <c r="AS24" s="13">
        <f>-(AR24-AQ24)</f>
        <v>83</v>
      </c>
      <c r="AU24" s="3">
        <f t="shared" si="12"/>
        <v>979</v>
      </c>
      <c r="AV24" s="3">
        <f t="shared" si="13"/>
        <v>750</v>
      </c>
      <c r="AW24" s="13">
        <f>-(AV24-AU24)</f>
        <v>229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238</v>
      </c>
      <c r="BP24" s="13">
        <f>ROUND((((D24*30)+(H24*30)+(L24*30)+(T24*30)+(X24*30)+(AB24*30)+(AJ24*30)+(AN24*30)+(AR24*30))/270),0)</f>
        <v>250</v>
      </c>
      <c r="BQ24" s="13">
        <f t="shared" si="21"/>
        <v>-12</v>
      </c>
      <c r="BR24" s="14">
        <f t="shared" si="31"/>
        <v>-4.8000000000000001E-2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Year'!AJ26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194</v>
      </c>
      <c r="X27" s="15">
        <f t="shared" si="23"/>
        <v>100</v>
      </c>
      <c r="Y27" s="15">
        <f>-(X27-W27)</f>
        <v>94</v>
      </c>
      <c r="AA27" s="4">
        <f>'Year Over Year'!AB27</f>
        <v>303</v>
      </c>
      <c r="AB27" s="15">
        <f t="shared" si="24"/>
        <v>100</v>
      </c>
      <c r="AC27" s="13">
        <f>-(AB27-AA27)</f>
        <v>203</v>
      </c>
      <c r="AE27" s="4">
        <f>'Year Over Year'!AF27</f>
        <v>224.66666666666666</v>
      </c>
      <c r="AF27" s="4">
        <f>((T27+X27+AB27)*30)/90</f>
        <v>100</v>
      </c>
      <c r="AG27" s="15">
        <f>-(AF27-AE27)</f>
        <v>124.66666666666666</v>
      </c>
      <c r="AI27" s="4">
        <f>'Year Over Year'!AJ27</f>
        <v>262</v>
      </c>
      <c r="AJ27" s="15">
        <f t="shared" si="25"/>
        <v>100</v>
      </c>
      <c r="AK27" s="15">
        <f>-(AJ27-AI27)</f>
        <v>162</v>
      </c>
      <c r="AM27" s="4">
        <f>'Year Over Year'!AN27</f>
        <v>381</v>
      </c>
      <c r="AN27" s="15">
        <f t="shared" si="26"/>
        <v>100</v>
      </c>
      <c r="AO27" s="15">
        <f>-(AN27-AM27)</f>
        <v>281</v>
      </c>
      <c r="AQ27" s="4">
        <f>'Year Over Year'!AR27</f>
        <v>500</v>
      </c>
      <c r="AR27" s="15">
        <f t="shared" si="27"/>
        <v>100</v>
      </c>
      <c r="AS27" s="15">
        <f>-(AR27-AQ27)</f>
        <v>400</v>
      </c>
      <c r="AU27" s="4">
        <f t="shared" si="12"/>
        <v>1143</v>
      </c>
      <c r="AV27" s="4">
        <f t="shared" si="13"/>
        <v>300</v>
      </c>
      <c r="AW27" s="15">
        <f>-(AV27-AU27)</f>
        <v>843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4">
        <f t="shared" si="18"/>
        <v>0</v>
      </c>
      <c r="BL27" s="4">
        <f t="shared" si="19"/>
        <v>300</v>
      </c>
      <c r="BM27" s="15">
        <f>-(BL27-BK27)</f>
        <v>-300</v>
      </c>
      <c r="BO27" s="15">
        <f>'Year Over Year'!BP27</f>
        <v>237</v>
      </c>
      <c r="BP27" s="15">
        <f>ROUND((((D27*30)+(H27*30)+(L27*30)+(T27*30)+(X27*30)+(AB27*30)+(AJ27*30)+(AN27*30)+(AR27*30))/270),0)</f>
        <v>100</v>
      </c>
      <c r="BQ27" s="15">
        <f>-(BP27-BO27)</f>
        <v>137</v>
      </c>
      <c r="BR27" s="14"/>
      <c r="BT27" s="15">
        <v>100</v>
      </c>
    </row>
    <row r="28" spans="1:72" s="1" customFormat="1" x14ac:dyDescent="0.2">
      <c r="C28" s="10">
        <f>SUM(C9:C27)</f>
        <v>3032</v>
      </c>
      <c r="D28" s="10">
        <f>SUM(D9:D27)</f>
        <v>3795</v>
      </c>
      <c r="E28" s="10">
        <f>SUM(E9:E27)</f>
        <v>-763</v>
      </c>
      <c r="F28" s="11"/>
      <c r="G28" s="10">
        <f>SUM(G9:G27)</f>
        <v>3397</v>
      </c>
      <c r="H28" s="10">
        <f>SUM(H9:H27)</f>
        <v>3861</v>
      </c>
      <c r="I28" s="10">
        <f>SUM(I9:I27)</f>
        <v>-464.00000000000011</v>
      </c>
      <c r="K28" s="10">
        <f>SUM(K9:K27)</f>
        <v>3531</v>
      </c>
      <c r="L28" s="10">
        <f>SUM(L9:L27)</f>
        <v>3933.6</v>
      </c>
      <c r="M28" s="10">
        <f>SUM(M9:M27)</f>
        <v>-402.6</v>
      </c>
      <c r="O28" s="10">
        <f>SUM(O9:O27)</f>
        <v>3320</v>
      </c>
      <c r="P28" s="10">
        <f>SUM(P9:P27)</f>
        <v>3863</v>
      </c>
      <c r="Q28" s="10">
        <f>SUM(Q9:Q27)</f>
        <v>-543</v>
      </c>
      <c r="S28" s="10">
        <f>SUM(S9:S27)</f>
        <v>3543</v>
      </c>
      <c r="T28" s="10">
        <f>SUM(T9:T27)</f>
        <v>4013.9</v>
      </c>
      <c r="U28" s="10">
        <f>SUM(U9:U27)</f>
        <v>-470.90000000000009</v>
      </c>
      <c r="W28" s="10">
        <f>SUM(W9:W27)</f>
        <v>3831</v>
      </c>
      <c r="X28" s="10">
        <f>SUM(X9:X27)</f>
        <v>4101.8999999999996</v>
      </c>
      <c r="Y28" s="10">
        <f>SUM(Y9:Y27)</f>
        <v>-270.90000000000009</v>
      </c>
      <c r="AA28" s="10">
        <f>SUM(AA9:AA27)</f>
        <v>5021</v>
      </c>
      <c r="AB28" s="10">
        <f>SUM(AB9:AB27)</f>
        <v>4198.7</v>
      </c>
      <c r="AC28" s="10">
        <f>SUM(AC9:AC27)</f>
        <v>822.3</v>
      </c>
      <c r="AE28" s="10">
        <f>SUM(AE9:AE27)</f>
        <v>4185.583333333333</v>
      </c>
      <c r="AF28" s="10">
        <f>SUM(AF9:AF27)</f>
        <v>4104.8333333333339</v>
      </c>
      <c r="AG28" s="10">
        <f>SUM(AG9:AG27)</f>
        <v>80.750000000000014</v>
      </c>
      <c r="AI28" s="10">
        <f>SUM(AI9:AI27)</f>
        <v>4547</v>
      </c>
      <c r="AJ28" s="10">
        <f>SUM(AJ9:AJ27)</f>
        <v>4305.3999999999996</v>
      </c>
      <c r="AK28" s="10">
        <f>SUM(AK9:AK27)</f>
        <v>241.59999999999991</v>
      </c>
      <c r="AM28" s="10">
        <f>SUM(AM9:AM27)</f>
        <v>4374</v>
      </c>
      <c r="AN28" s="10">
        <f>SUM(AN9:AN27)</f>
        <v>4422</v>
      </c>
      <c r="AO28" s="10">
        <f>SUM(AO9:AO27)</f>
        <v>-48</v>
      </c>
      <c r="AQ28" s="10">
        <f>SUM(AQ9:AQ27)</f>
        <v>4385</v>
      </c>
      <c r="AR28" s="10">
        <f>SUM(AR9:AR27)</f>
        <v>4550.7</v>
      </c>
      <c r="AS28" s="10">
        <f>SUM(AS9:AS27)</f>
        <v>-165.70000000000005</v>
      </c>
      <c r="AU28" s="10">
        <f>SUM(AU9:AU27)</f>
        <v>13306</v>
      </c>
      <c r="AV28" s="10">
        <f>SUM(AV9:AV27)</f>
        <v>13278.1</v>
      </c>
      <c r="AW28" s="10">
        <f>SUM(AW9:AW27)</f>
        <v>27.899999999999636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3963</v>
      </c>
      <c r="BP28" s="10">
        <f>SUM(BP9:BP27)</f>
        <v>4131</v>
      </c>
      <c r="BQ28" s="10">
        <f>SUM(BQ9:BQ27)</f>
        <v>-168</v>
      </c>
      <c r="BR28" s="11">
        <f>BQ28/BP28</f>
        <v>-4.0668119099491647E-2</v>
      </c>
      <c r="BT28" s="10">
        <f>SUM(BT9:BT27)</f>
        <v>5018</v>
      </c>
    </row>
    <row r="31" spans="1:72" x14ac:dyDescent="0.2">
      <c r="A31" t="s">
        <v>69</v>
      </c>
    </row>
    <row r="32" spans="1:72" x14ac:dyDescent="0.2">
      <c r="A32" t="s">
        <v>70</v>
      </c>
    </row>
  </sheetData>
  <mergeCells count="2">
    <mergeCell ref="O6:P6"/>
    <mergeCell ref="BO6:BP6"/>
  </mergeCells>
  <phoneticPr fontId="0" type="noConversion"/>
  <printOptions horizontalCentered="1"/>
  <pageMargins left="0.27" right="0.2" top="1" bottom="0.25" header="1" footer="0.19"/>
  <pageSetup scale="3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chart</vt:lpstr>
      <vt:lpstr>Year Over Year</vt:lpstr>
      <vt:lpstr>Plan Comp</vt:lpstr>
      <vt:lpstr>chart!Print_Area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2001-10-22T18:37:50Z</cp:lastPrinted>
  <dcterms:created xsi:type="dcterms:W3CDTF">2001-02-23T21:22:57Z</dcterms:created>
  <dcterms:modified xsi:type="dcterms:W3CDTF">2014-09-03T10:56:44Z</dcterms:modified>
</cp:coreProperties>
</file>