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5480" windowHeight="8550"/>
  </bookViews>
  <sheets>
    <sheet name="Orig Sched" sheetId="1" r:id="rId1"/>
    <sheet name="Summary Sched" sheetId="2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Sched'!$A$1:$L$21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A2" i="1" l="1"/>
  <c r="M10" i="1"/>
  <c r="AA10" i="1"/>
  <c r="G14" i="2" s="1"/>
  <c r="N11" i="1"/>
  <c r="M11" i="1" s="1"/>
  <c r="M60" i="1" s="1"/>
  <c r="AA11" i="1"/>
  <c r="M12" i="1"/>
  <c r="S12" i="1"/>
  <c r="AA12" i="1"/>
  <c r="M13" i="1"/>
  <c r="AA13" i="1"/>
  <c r="M14" i="1"/>
  <c r="AA14" i="1"/>
  <c r="M15" i="1"/>
  <c r="AA15" i="1"/>
  <c r="M16" i="1"/>
  <c r="AA16" i="1"/>
  <c r="M17" i="1"/>
  <c r="AA17" i="1"/>
  <c r="M18" i="1"/>
  <c r="AA18" i="1"/>
  <c r="M19" i="1"/>
  <c r="AA19" i="1"/>
  <c r="M20" i="1"/>
  <c r="AA20" i="1"/>
  <c r="I21" i="1"/>
  <c r="M21" i="1"/>
  <c r="AA21" i="1"/>
  <c r="M22" i="1"/>
  <c r="AA22" i="1"/>
  <c r="M23" i="1"/>
  <c r="AA23" i="1"/>
  <c r="M24" i="1"/>
  <c r="AA24" i="1"/>
  <c r="M25" i="1"/>
  <c r="AA25" i="1"/>
  <c r="M26" i="1"/>
  <c r="AA26" i="1"/>
  <c r="M27" i="1"/>
  <c r="AA27" i="1"/>
  <c r="M28" i="1"/>
  <c r="AA28" i="1"/>
  <c r="I29" i="1"/>
  <c r="N29" i="1"/>
  <c r="M29" i="1" s="1"/>
  <c r="AA29" i="1"/>
  <c r="M30" i="1"/>
  <c r="AA30" i="1"/>
  <c r="M31" i="1"/>
  <c r="AA31" i="1"/>
  <c r="M32" i="1"/>
  <c r="AA32" i="1"/>
  <c r="M33" i="1"/>
  <c r="AA33" i="1"/>
  <c r="M34" i="1"/>
  <c r="AA34" i="1"/>
  <c r="M35" i="1"/>
  <c r="AA35" i="1"/>
  <c r="M36" i="1"/>
  <c r="AA36" i="1"/>
  <c r="M37" i="1"/>
  <c r="AA37" i="1"/>
  <c r="M38" i="1"/>
  <c r="AA38" i="1"/>
  <c r="M39" i="1"/>
  <c r="AA39" i="1"/>
  <c r="M40" i="1"/>
  <c r="AA40" i="1"/>
  <c r="M41" i="1"/>
  <c r="AA41" i="1"/>
  <c r="M42" i="1"/>
  <c r="AA42" i="1"/>
  <c r="M43" i="1"/>
  <c r="AA43" i="1"/>
  <c r="M44" i="1"/>
  <c r="AA44" i="1"/>
  <c r="M45" i="1"/>
  <c r="AA45" i="1"/>
  <c r="M46" i="1"/>
  <c r="AA46" i="1"/>
  <c r="M47" i="1"/>
  <c r="AA47" i="1"/>
  <c r="M48" i="1"/>
  <c r="AA48" i="1"/>
  <c r="M49" i="1"/>
  <c r="AA49" i="1"/>
  <c r="M50" i="1"/>
  <c r="AA50" i="1"/>
  <c r="M51" i="1"/>
  <c r="AA51" i="1"/>
  <c r="M52" i="1"/>
  <c r="AA52" i="1"/>
  <c r="M53" i="1"/>
  <c r="AA53" i="1"/>
  <c r="M54" i="1"/>
  <c r="AA54" i="1"/>
  <c r="M55" i="1"/>
  <c r="AA55" i="1"/>
  <c r="M56" i="1"/>
  <c r="AA56" i="1"/>
  <c r="M57" i="1"/>
  <c r="AA57" i="1"/>
  <c r="M58" i="1"/>
  <c r="AA58" i="1"/>
  <c r="M59" i="1"/>
  <c r="AA59" i="1"/>
  <c r="I60" i="1"/>
  <c r="K60" i="1"/>
  <c r="N60" i="1"/>
  <c r="G13" i="2" l="1"/>
  <c r="I16" i="2"/>
  <c r="G20" i="2"/>
  <c r="G16" i="2"/>
  <c r="I19" i="2"/>
  <c r="I15" i="2"/>
  <c r="I17" i="2"/>
  <c r="G17" i="2"/>
  <c r="I20" i="2"/>
  <c r="G19" i="2"/>
  <c r="G15" i="2"/>
  <c r="I18" i="2"/>
  <c r="I14" i="2"/>
  <c r="I13" i="2"/>
  <c r="G18" i="2"/>
  <c r="I21" i="2" l="1"/>
  <c r="G21" i="2"/>
</calcChain>
</file>

<file path=xl/sharedStrings.xml><?xml version="1.0" encoding="utf-8"?>
<sst xmlns="http://schemas.openxmlformats.org/spreadsheetml/2006/main" count="279" uniqueCount="144">
  <si>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</si>
  <si>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</si>
  <si>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</si>
  <si>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</si>
  <si>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</si>
  <si>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</si>
  <si>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</si>
  <si>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</si>
  <si>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</si>
  <si>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</si>
  <si>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</si>
  <si>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</si>
  <si>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</si>
  <si>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</si>
  <si>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</si>
  <si>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</si>
  <si>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</si>
  <si>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</si>
  <si>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</si>
  <si>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</si>
  <si>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</si>
  <si>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</si>
  <si>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</si>
  <si>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</si>
  <si>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FT-CENT</t>
  </si>
  <si>
    <t>FT-INTRACENTRAL1</t>
  </si>
  <si>
    <t>EMW</t>
  </si>
  <si>
    <t>FT-TEXAS</t>
  </si>
  <si>
    <t>FT-HPLC</t>
  </si>
  <si>
    <t>FT-EOLTX</t>
  </si>
  <si>
    <t>FT-WEST</t>
  </si>
  <si>
    <t>FT-DENVER</t>
  </si>
  <si>
    <t>GD-CENTRAL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</si>
  <si>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</si>
  <si>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</si>
  <si>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</si>
  <si>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</si>
  <si>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</si>
  <si>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</si>
  <si>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</si>
  <si>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</si>
  <si>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</si>
  <si>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</si>
  <si>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</si>
  <si>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</si>
  <si>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</si>
  <si>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</si>
  <si>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</si>
  <si>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</si>
  <si>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</si>
  <si>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</si>
  <si>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</si>
  <si>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</si>
  <si>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</si>
  <si>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</si>
  <si>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</si>
  <si>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</si>
  <si>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</si>
  <si>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</si>
  <si>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MGMT-WEST</t>
  </si>
  <si>
    <t>Dave Fuller</t>
  </si>
  <si>
    <t>Fuller</t>
  </si>
  <si>
    <t>Tyrell Harrison</t>
  </si>
  <si>
    <t>Harrison</t>
  </si>
  <si>
    <t>Phillip Polsky</t>
  </si>
  <si>
    <t>Polsky</t>
  </si>
  <si>
    <t>Origination Summary Schedule - May-01</t>
  </si>
  <si>
    <t>V70861</t>
  </si>
  <si>
    <t>Tucson</t>
  </si>
  <si>
    <t>S</t>
  </si>
  <si>
    <t>06/01-10/01</t>
  </si>
  <si>
    <t>NX1</t>
  </si>
  <si>
    <t>NG-Price</t>
  </si>
  <si>
    <t>Gas Origination - West</t>
  </si>
  <si>
    <t>City of Pasadena (May Transport)</t>
  </si>
  <si>
    <t>2,430/day</t>
  </si>
  <si>
    <t>GD-NEW</t>
  </si>
  <si>
    <t>B</t>
  </si>
  <si>
    <t>May01</t>
  </si>
  <si>
    <t>PG&amp;E/Topock</t>
  </si>
  <si>
    <t>QS5478.W</t>
  </si>
  <si>
    <t>Citizens Communications</t>
  </si>
  <si>
    <t>Daily Vols</t>
  </si>
  <si>
    <t>GD-NEWJR</t>
  </si>
  <si>
    <t>Nov01-Mar01</t>
  </si>
  <si>
    <t>IF-ELPO/SJ</t>
  </si>
  <si>
    <t>V80973</t>
  </si>
  <si>
    <t>PaloAlto</t>
  </si>
  <si>
    <t>11/01-02/02</t>
  </si>
  <si>
    <t>var</t>
  </si>
  <si>
    <t>107321-06-DF</t>
  </si>
  <si>
    <t>107321-07-TH</t>
  </si>
  <si>
    <t>107321-08-PP</t>
  </si>
  <si>
    <t>V85231.1</t>
  </si>
  <si>
    <t>E prime</t>
  </si>
  <si>
    <t>Various</t>
  </si>
  <si>
    <t>FT-Nwest</t>
  </si>
  <si>
    <t>10/01-4/02</t>
  </si>
  <si>
    <t>various</t>
  </si>
  <si>
    <t>if-cig/rkymtn</t>
  </si>
  <si>
    <t>V89671</t>
  </si>
  <si>
    <t>5000/day</t>
  </si>
  <si>
    <t>s</t>
  </si>
  <si>
    <t>6/1/01-6/30/01</t>
  </si>
  <si>
    <t>NGI-PGE/CG</t>
  </si>
  <si>
    <t>excelon energy</t>
  </si>
  <si>
    <t>FT-Denver</t>
  </si>
  <si>
    <t>if-psco</t>
  </si>
  <si>
    <t>Sinclair Oil</t>
  </si>
  <si>
    <t>Rainbow Gas</t>
  </si>
  <si>
    <t>3102/d</t>
  </si>
  <si>
    <t>Dominion E&amp;P</t>
  </si>
  <si>
    <t>5733/d</t>
  </si>
  <si>
    <t>if-cig/wic</t>
  </si>
  <si>
    <t>V97927.1</t>
  </si>
  <si>
    <t>Arizona Public Service</t>
  </si>
  <si>
    <t>Jun01</t>
  </si>
  <si>
    <t>V98141</t>
  </si>
  <si>
    <t>IF-WAHA-TX</t>
  </si>
  <si>
    <t>Transport Model (84 to 87)</t>
  </si>
  <si>
    <t>NWPL</t>
  </si>
  <si>
    <t>36,100/day</t>
  </si>
  <si>
    <t>T</t>
  </si>
  <si>
    <t>Sep01 - Apr03</t>
  </si>
  <si>
    <t>Rox to Socal</t>
  </si>
  <si>
    <t>VA0763.1</t>
  </si>
  <si>
    <t>10,000/day</t>
  </si>
  <si>
    <t>IF-ELPO/PERMIAN</t>
  </si>
  <si>
    <t>VA2303</t>
  </si>
  <si>
    <t>if-elpo/sj</t>
  </si>
  <si>
    <t>6369993/V49670.2</t>
  </si>
  <si>
    <t>Smurfit-Stone Container Corporation</t>
  </si>
  <si>
    <t>NGI-SOCAL</t>
  </si>
  <si>
    <t>NA4410</t>
  </si>
  <si>
    <t>06/01-02/02</t>
  </si>
  <si>
    <t>VA5249/796406</t>
  </si>
  <si>
    <t>Sep01 - Apr02</t>
  </si>
  <si>
    <t>IF-NWPL_ROCKY_M  to NGI-SOCAL</t>
  </si>
  <si>
    <t>Transport Sierra Pacific Power Company &amp; Cinergy Marketing &amp; Trading LLC</t>
  </si>
  <si>
    <t>VA7823.1</t>
  </si>
  <si>
    <t>1000/d</t>
  </si>
  <si>
    <t>VA7344</t>
  </si>
  <si>
    <t>AES</t>
  </si>
  <si>
    <t>09/01-12/01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</si>
</sst>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6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0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0" xfId="5" applyNumberFormat="1" applyFont="1" applyAlignment="1">
      <alignment horizontal="left"/>
    </xf>
    <xf numFmtId="164" fontId="5" fillId="0" borderId="0" xfId="5" applyFont="1" applyAlignment="1">
      <alignment horizontal="center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4" fillId="0" borderId="0" xfId="5" quotePrefix="1" applyFont="1"/>
    <xf numFmtId="164" fontId="15" fillId="0" borderId="0" xfId="5" applyFont="1" applyAlignment="1">
      <alignment horizontal="left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tabSelected="1" zoomScale="75" workbookViewId="0">
      <selection activeCell="F34" sqref="F34"/>
    </sheetView>
  </sheetViews>
  <sheetFormatPr defaultColWidth="8.42578125" defaultRowHeight="12.75" customHeight="1" x14ac:dyDescent="0.3"/>
  <cols>
    <col min="1" max="1" width="13.140625" style="36" customWidth="1"/>
    <col min="2" max="2" width="3.28515625" style="6" customWidth="1"/>
    <col min="3" max="3" width="9.5703125" style="22" customWidth="1"/>
    <col min="4" max="4" width="2.5703125" style="6" customWidth="1"/>
    <col min="5" max="5" width="24.85546875" style="58" customWidth="1"/>
    <col min="6" max="6" width="3.28515625" style="6" customWidth="1"/>
    <col min="7" max="7" width="17.85546875" style="6" customWidth="1"/>
    <col min="8" max="8" width="2.42578125" customWidth="1"/>
    <col min="9" max="9" width="12" style="64" bestFit="1" customWidth="1"/>
    <col min="10" max="10" width="1.7109375" style="65" customWidth="1"/>
    <col min="11" max="11" width="13.42578125" style="64" bestFit="1" customWidth="1"/>
    <col min="12" max="12" width="3.140625" style="11" customWidth="1"/>
    <col min="13" max="13" width="25.85546875" style="41" customWidth="1"/>
    <col min="14" max="14" width="14.42578125" style="12" customWidth="1"/>
    <col min="15" max="15" width="14.42578125" style="6" customWidth="1"/>
    <col min="16" max="16" width="12.5703125" style="55" bestFit="1" customWidth="1"/>
    <col min="17" max="17" width="7.28515625" style="36" customWidth="1"/>
    <col min="18" max="18" width="9.5703125" style="6" bestFit="1" customWidth="1"/>
    <col min="19" max="19" width="8.7109375" style="6" bestFit="1" customWidth="1"/>
    <col min="20" max="20" width="18" style="6" bestFit="1" customWidth="1"/>
    <col min="21" max="21" width="1.5703125" style="6" customWidth="1"/>
    <col min="22" max="22" width="23.7109375" style="49" customWidth="1"/>
    <col min="23" max="23" width="5" style="6" customWidth="1"/>
    <col min="24" max="24" width="2.42578125" style="6" customWidth="1"/>
    <col min="25" max="25" width="6.7109375" style="6" customWidth="1"/>
    <col min="26" max="26" width="2.42578125" style="6" customWidth="1"/>
    <col min="27" max="27" width="7.140625" style="6" bestFit="1" customWidth="1"/>
    <col min="28" max="28" width="2.42578125" style="6" customWidth="1"/>
    <col min="29" max="29" width="17.85546875" style="6" customWidth="1"/>
    <col min="30" max="30" width="3.28515625" style="6" customWidth="1"/>
    <col min="31" max="31" width="13.5703125" style="6" customWidth="1"/>
    <col min="32" max="32" width="3.28515625" style="6" customWidth="1"/>
    <col min="33" max="33" width="11" style="6" customWidth="1"/>
    <col min="34" max="34" width="2.42578125" style="6" customWidth="1"/>
    <col min="35" max="35" width="5" style="6" customWidth="1"/>
    <col min="36" max="36" width="1.5703125" style="6" customWidth="1"/>
    <col min="37" max="37" width="5.85546875" style="6" customWidth="1"/>
    <col min="38" max="38" width="3.28515625" style="6" customWidth="1"/>
    <col min="39" max="39" width="9.28515625" style="6" customWidth="1"/>
    <col min="40" max="40" width="2.42578125" style="6" customWidth="1"/>
    <col min="41" max="41" width="11" style="6" customWidth="1"/>
    <col min="42" max="16384" width="8.42578125" style="6"/>
  </cols>
  <sheetData>
    <row r="1" spans="1:32" ht="12.75" customHeight="1" x14ac:dyDescent="0.3">
      <c r="A1" s="75" t="s">
        <v>0</v>
      </c>
      <c r="B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8.75" x14ac:dyDescent="0.3">
      <c r="A2" s="82">
        <f ca="1">TODAY()</f>
        <v>41885</v>
      </c>
      <c r="B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8.75" x14ac:dyDescent="0.3">
      <c r="A3" s="29" t="s">
        <v>19</v>
      </c>
      <c r="B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C6" s="154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Q6" s="56"/>
      <c r="V6" s="49"/>
    </row>
    <row r="7" spans="1:32" s="13" customFormat="1" ht="12.75" customHeight="1" x14ac:dyDescent="0.3">
      <c r="A7" s="74"/>
      <c r="B7" s="15"/>
      <c r="C7" s="74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Q7" s="56"/>
      <c r="V7" s="49"/>
    </row>
    <row r="8" spans="1:32" s="13" customFormat="1" ht="18.75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20</v>
      </c>
      <c r="Q8" s="57" t="s">
        <v>33</v>
      </c>
      <c r="R8" s="19" t="s">
        <v>34</v>
      </c>
      <c r="S8" s="19" t="s">
        <v>35</v>
      </c>
      <c r="T8" s="19" t="s">
        <v>36</v>
      </c>
      <c r="V8" s="50" t="s">
        <v>21</v>
      </c>
    </row>
    <row r="9" spans="1:32" ht="12.75" customHeight="1" x14ac:dyDescent="0.25">
      <c r="C9" s="23"/>
      <c r="M9" s="44" t="s">
        <v>17</v>
      </c>
      <c r="V9" s="51"/>
    </row>
    <row r="10" spans="1:32" ht="12.75" customHeight="1" x14ac:dyDescent="0.25">
      <c r="A10" s="36" t="s">
        <v>67</v>
      </c>
      <c r="C10" s="23">
        <v>37012</v>
      </c>
      <c r="E10" s="58" t="s">
        <v>68</v>
      </c>
      <c r="G10" s="6" t="s">
        <v>73</v>
      </c>
      <c r="I10" s="64">
        <v>3060000</v>
      </c>
      <c r="J10" s="64"/>
      <c r="L10" s="48"/>
      <c r="M10" s="45">
        <f t="shared" ref="M10:M32" si="0">N10/1000</f>
        <v>287.60000000000002</v>
      </c>
      <c r="N10" s="53">
        <v>287600</v>
      </c>
      <c r="O10" s="22" t="s">
        <v>54</v>
      </c>
      <c r="P10" s="36" t="s">
        <v>72</v>
      </c>
      <c r="Q10" s="36" t="s">
        <v>69</v>
      </c>
      <c r="R10" s="6" t="s">
        <v>70</v>
      </c>
      <c r="S10" s="22">
        <v>4.875</v>
      </c>
      <c r="T10" s="22" t="s">
        <v>71</v>
      </c>
      <c r="U10" s="25"/>
      <c r="V10" s="51" t="s">
        <v>26</v>
      </c>
      <c r="AA10" s="6">
        <f t="shared" ref="AA10:AA26" si="1">N10</f>
        <v>287600</v>
      </c>
      <c r="AB10" s="6">
        <v>1</v>
      </c>
    </row>
    <row r="11" spans="1:32" ht="12.75" customHeight="1" x14ac:dyDescent="0.25">
      <c r="C11" s="23">
        <v>37013</v>
      </c>
      <c r="E11" s="58" t="s">
        <v>74</v>
      </c>
      <c r="G11" s="6" t="s">
        <v>73</v>
      </c>
      <c r="H11" s="6"/>
      <c r="I11" s="64" t="s">
        <v>75</v>
      </c>
      <c r="J11" s="68"/>
      <c r="M11" s="45">
        <f t="shared" si="0"/>
        <v>6.7797000000000001</v>
      </c>
      <c r="N11" s="53">
        <f>2430*31*0.09</f>
        <v>6779.7</v>
      </c>
      <c r="O11" s="22" t="s">
        <v>54</v>
      </c>
      <c r="P11" s="36" t="s">
        <v>76</v>
      </c>
      <c r="Q11" s="36" t="s">
        <v>77</v>
      </c>
      <c r="R11" s="157" t="s">
        <v>78</v>
      </c>
      <c r="S11" s="6">
        <v>2.4</v>
      </c>
      <c r="T11" s="22" t="s">
        <v>79</v>
      </c>
      <c r="V11" s="51" t="s">
        <v>24</v>
      </c>
      <c r="AA11" s="6">
        <f t="shared" si="1"/>
        <v>6779.7</v>
      </c>
      <c r="AB11" s="6">
        <v>1</v>
      </c>
    </row>
    <row r="12" spans="1:32" ht="12.75" customHeight="1" x14ac:dyDescent="0.25">
      <c r="A12" s="36" t="s">
        <v>80</v>
      </c>
      <c r="C12" s="23">
        <v>37014</v>
      </c>
      <c r="E12" s="58" t="s">
        <v>81</v>
      </c>
      <c r="G12" s="6" t="s">
        <v>73</v>
      </c>
      <c r="H12" s="6"/>
      <c r="I12" s="64" t="s">
        <v>82</v>
      </c>
      <c r="J12" s="64"/>
      <c r="M12" s="45">
        <f t="shared" si="0"/>
        <v>0.33900000000000002</v>
      </c>
      <c r="N12" s="53">
        <v>339</v>
      </c>
      <c r="O12" s="22" t="s">
        <v>54</v>
      </c>
      <c r="P12" s="36" t="s">
        <v>83</v>
      </c>
      <c r="Q12" s="36" t="s">
        <v>69</v>
      </c>
      <c r="R12" s="6" t="s">
        <v>84</v>
      </c>
      <c r="S12" s="6">
        <f>5.01-0.16</f>
        <v>4.8499999999999996</v>
      </c>
      <c r="T12" s="22" t="s">
        <v>85</v>
      </c>
      <c r="V12" s="51" t="s">
        <v>31</v>
      </c>
      <c r="AA12" s="6">
        <f t="shared" si="1"/>
        <v>339</v>
      </c>
      <c r="AB12" s="6">
        <v>1</v>
      </c>
    </row>
    <row r="13" spans="1:32" ht="12.75" customHeight="1" x14ac:dyDescent="0.25">
      <c r="A13" s="36" t="s">
        <v>80</v>
      </c>
      <c r="C13" s="23">
        <v>37014</v>
      </c>
      <c r="E13" s="58" t="s">
        <v>81</v>
      </c>
      <c r="G13" s="6" t="s">
        <v>73</v>
      </c>
      <c r="I13" s="64">
        <v>67860</v>
      </c>
      <c r="J13" s="64"/>
      <c r="M13" s="45">
        <f t="shared" si="0"/>
        <v>0.66</v>
      </c>
      <c r="N13" s="53">
        <v>660</v>
      </c>
      <c r="O13" s="22" t="s">
        <v>54</v>
      </c>
      <c r="P13" s="36" t="s">
        <v>72</v>
      </c>
      <c r="Q13" s="36" t="s">
        <v>69</v>
      </c>
      <c r="R13" s="23"/>
      <c r="T13" s="22"/>
      <c r="V13" s="51" t="s">
        <v>22</v>
      </c>
      <c r="AA13" s="6">
        <f t="shared" si="1"/>
        <v>660</v>
      </c>
      <c r="AB13" s="6">
        <v>1</v>
      </c>
    </row>
    <row r="14" spans="1:32" ht="12.75" customHeight="1" x14ac:dyDescent="0.25">
      <c r="A14" s="36" t="s">
        <v>86</v>
      </c>
      <c r="C14" s="23">
        <v>37018</v>
      </c>
      <c r="E14" s="58" t="s">
        <v>87</v>
      </c>
      <c r="G14" s="6" t="s">
        <v>73</v>
      </c>
      <c r="I14" s="64">
        <v>270000</v>
      </c>
      <c r="J14" s="64"/>
      <c r="M14" s="45">
        <f>N14/1000</f>
        <v>21.27</v>
      </c>
      <c r="N14" s="53">
        <v>21270</v>
      </c>
      <c r="O14" s="22" t="s">
        <v>54</v>
      </c>
      <c r="P14" s="36" t="s">
        <v>72</v>
      </c>
      <c r="Q14" s="36" t="s">
        <v>69</v>
      </c>
      <c r="R14" s="23" t="s">
        <v>88</v>
      </c>
      <c r="S14" s="6" t="s">
        <v>89</v>
      </c>
      <c r="T14" s="22"/>
      <c r="V14" s="51" t="s">
        <v>22</v>
      </c>
      <c r="AA14" s="6">
        <f>N14</f>
        <v>21270</v>
      </c>
      <c r="AB14" s="6">
        <v>1</v>
      </c>
    </row>
    <row r="15" spans="1:32" s="22" customFormat="1" ht="12.75" customHeight="1" x14ac:dyDescent="0.25">
      <c r="A15" s="36" t="s">
        <v>93</v>
      </c>
      <c r="B15" s="6"/>
      <c r="C15" s="23">
        <v>37021</v>
      </c>
      <c r="D15" s="6"/>
      <c r="E15" s="158" t="s">
        <v>94</v>
      </c>
      <c r="F15" s="6"/>
      <c r="G15" s="6" t="s">
        <v>73</v>
      </c>
      <c r="H15" s="6"/>
      <c r="I15" s="64" t="s">
        <v>95</v>
      </c>
      <c r="J15" s="64"/>
      <c r="K15" s="64"/>
      <c r="L15" s="48"/>
      <c r="M15" s="45">
        <f>N15/1000</f>
        <v>2.298</v>
      </c>
      <c r="N15" s="53">
        <v>2298</v>
      </c>
      <c r="O15" s="22" t="s">
        <v>61</v>
      </c>
      <c r="P15" s="36" t="s">
        <v>96</v>
      </c>
      <c r="Q15" s="36" t="s">
        <v>69</v>
      </c>
      <c r="R15" s="22" t="s">
        <v>97</v>
      </c>
      <c r="S15" s="22" t="s">
        <v>98</v>
      </c>
      <c r="T15" s="22" t="s">
        <v>99</v>
      </c>
      <c r="V15" s="51" t="s">
        <v>29</v>
      </c>
      <c r="AA15" s="6">
        <f t="shared" si="1"/>
        <v>2298</v>
      </c>
      <c r="AB15" s="6">
        <v>1</v>
      </c>
    </row>
    <row r="16" spans="1:32" s="22" customFormat="1" ht="12.75" customHeight="1" x14ac:dyDescent="0.25">
      <c r="A16" s="36" t="s">
        <v>100</v>
      </c>
      <c r="B16" s="6"/>
      <c r="C16" s="23">
        <v>37021</v>
      </c>
      <c r="D16" s="6"/>
      <c r="E16" s="158" t="s">
        <v>94</v>
      </c>
      <c r="F16" s="6"/>
      <c r="G16" s="6" t="s">
        <v>73</v>
      </c>
      <c r="H16" s="6"/>
      <c r="I16" s="64" t="s">
        <v>101</v>
      </c>
      <c r="J16" s="64"/>
      <c r="K16" s="64"/>
      <c r="L16" s="48"/>
      <c r="M16" s="45">
        <f>N16/1000</f>
        <v>1.5</v>
      </c>
      <c r="N16" s="53">
        <v>1500</v>
      </c>
      <c r="O16" s="22" t="s">
        <v>51</v>
      </c>
      <c r="P16" s="36" t="s">
        <v>59</v>
      </c>
      <c r="Q16" s="36" t="s">
        <v>102</v>
      </c>
      <c r="R16" s="22" t="s">
        <v>103</v>
      </c>
      <c r="S16" s="22">
        <v>4.7699999999999996</v>
      </c>
      <c r="T16" s="22" t="s">
        <v>104</v>
      </c>
      <c r="V16" s="51" t="s">
        <v>28</v>
      </c>
      <c r="AA16" s="6">
        <f t="shared" si="1"/>
        <v>1500</v>
      </c>
      <c r="AB16" s="6">
        <v>1</v>
      </c>
    </row>
    <row r="17" spans="1:28" s="22" customFormat="1" ht="12.75" customHeight="1" x14ac:dyDescent="0.25">
      <c r="A17" s="36">
        <v>753000</v>
      </c>
      <c r="B17" s="6"/>
      <c r="C17" s="23">
        <v>37022</v>
      </c>
      <c r="D17" s="6"/>
      <c r="E17" s="58" t="s">
        <v>105</v>
      </c>
      <c r="F17" s="6"/>
      <c r="G17" s="6" t="s">
        <v>73</v>
      </c>
      <c r="I17" s="64" t="s">
        <v>98</v>
      </c>
      <c r="J17" s="65"/>
      <c r="K17" s="64"/>
      <c r="L17" s="11"/>
      <c r="M17" s="45">
        <f t="shared" si="0"/>
        <v>2.33</v>
      </c>
      <c r="N17" s="53">
        <v>2330</v>
      </c>
      <c r="O17" s="22" t="s">
        <v>51</v>
      </c>
      <c r="P17" s="36" t="s">
        <v>106</v>
      </c>
      <c r="Q17" s="36" t="s">
        <v>69</v>
      </c>
      <c r="R17" s="22">
        <v>37012</v>
      </c>
      <c r="S17" s="22">
        <v>0.18</v>
      </c>
      <c r="T17" s="6" t="s">
        <v>107</v>
      </c>
      <c r="V17" s="51" t="s">
        <v>25</v>
      </c>
      <c r="AA17" s="6">
        <f t="shared" si="1"/>
        <v>2330</v>
      </c>
      <c r="AB17" s="6">
        <v>1</v>
      </c>
    </row>
    <row r="18" spans="1:28" s="22" customFormat="1" ht="12.75" customHeight="1" x14ac:dyDescent="0.25">
      <c r="A18" s="36">
        <v>752984</v>
      </c>
      <c r="B18" s="6"/>
      <c r="C18" s="23">
        <v>37022</v>
      </c>
      <c r="D18" s="6"/>
      <c r="E18" s="58" t="s">
        <v>108</v>
      </c>
      <c r="F18" s="6"/>
      <c r="G18" s="6" t="s">
        <v>73</v>
      </c>
      <c r="I18" s="64" t="s">
        <v>95</v>
      </c>
      <c r="J18" s="65"/>
      <c r="K18" s="64"/>
      <c r="L18" s="11"/>
      <c r="M18" s="45">
        <f t="shared" si="0"/>
        <v>6.2</v>
      </c>
      <c r="N18" s="53">
        <v>6200</v>
      </c>
      <c r="O18" s="22" t="s">
        <v>51</v>
      </c>
      <c r="P18" s="36" t="s">
        <v>106</v>
      </c>
      <c r="Q18" s="36" t="s">
        <v>69</v>
      </c>
      <c r="R18" s="22">
        <v>37012</v>
      </c>
      <c r="S18" s="22" t="s">
        <v>98</v>
      </c>
      <c r="T18" s="6" t="s">
        <v>99</v>
      </c>
      <c r="V18" s="51" t="s">
        <v>25</v>
      </c>
      <c r="AA18" s="6">
        <f t="shared" si="1"/>
        <v>6200</v>
      </c>
      <c r="AB18" s="6">
        <v>1</v>
      </c>
    </row>
    <row r="19" spans="1:28" s="22" customFormat="1" ht="12.75" customHeight="1" x14ac:dyDescent="0.25">
      <c r="A19" s="153">
        <v>754222</v>
      </c>
      <c r="B19" s="6"/>
      <c r="C19" s="26">
        <v>37022</v>
      </c>
      <c r="D19" s="6"/>
      <c r="E19" s="58" t="s">
        <v>109</v>
      </c>
      <c r="F19" s="6"/>
      <c r="G19" s="6" t="s">
        <v>73</v>
      </c>
      <c r="I19" s="64" t="s">
        <v>110</v>
      </c>
      <c r="J19" s="65"/>
      <c r="K19" s="64"/>
      <c r="L19" s="11"/>
      <c r="M19" s="45">
        <f t="shared" si="0"/>
        <v>4.8079999999999998</v>
      </c>
      <c r="N19" s="53">
        <v>4808</v>
      </c>
      <c r="O19" s="22" t="s">
        <v>51</v>
      </c>
      <c r="P19" s="36" t="s">
        <v>106</v>
      </c>
      <c r="Q19" s="36" t="s">
        <v>69</v>
      </c>
      <c r="R19" s="22">
        <v>37012</v>
      </c>
      <c r="S19" s="22">
        <v>-0.31</v>
      </c>
      <c r="V19" s="51" t="s">
        <v>38</v>
      </c>
      <c r="AA19" s="6">
        <f t="shared" si="1"/>
        <v>4808</v>
      </c>
      <c r="AB19" s="6">
        <v>1</v>
      </c>
    </row>
    <row r="20" spans="1:28" s="22" customFormat="1" ht="12.75" customHeight="1" x14ac:dyDescent="0.25">
      <c r="A20" s="153">
        <v>754337</v>
      </c>
      <c r="B20" s="6"/>
      <c r="C20" s="26">
        <v>37022</v>
      </c>
      <c r="D20" s="6"/>
      <c r="E20" s="58" t="s">
        <v>111</v>
      </c>
      <c r="F20" s="6"/>
      <c r="G20" s="6" t="s">
        <v>73</v>
      </c>
      <c r="I20" s="64"/>
      <c r="J20" s="65"/>
      <c r="K20" s="64" t="s">
        <v>112</v>
      </c>
      <c r="L20" s="11"/>
      <c r="M20" s="45">
        <f t="shared" si="0"/>
        <v>1.7769999999999999</v>
      </c>
      <c r="N20" s="53">
        <v>1777</v>
      </c>
      <c r="O20" s="22" t="s">
        <v>51</v>
      </c>
      <c r="P20" s="36" t="s">
        <v>106</v>
      </c>
      <c r="Q20" s="36" t="s">
        <v>77</v>
      </c>
      <c r="R20" s="35">
        <v>37012</v>
      </c>
      <c r="S20" s="22">
        <v>0.06</v>
      </c>
      <c r="T20" s="22" t="s">
        <v>113</v>
      </c>
      <c r="V20" s="51" t="s">
        <v>23</v>
      </c>
      <c r="AA20" s="6">
        <f t="shared" si="1"/>
        <v>1777</v>
      </c>
      <c r="AB20" s="6">
        <v>1</v>
      </c>
    </row>
    <row r="21" spans="1:28" s="22" customFormat="1" ht="12.75" customHeight="1" x14ac:dyDescent="0.25">
      <c r="A21" s="153" t="s">
        <v>114</v>
      </c>
      <c r="B21" s="6"/>
      <c r="C21" s="26">
        <v>37026</v>
      </c>
      <c r="D21" s="6"/>
      <c r="E21" s="58" t="s">
        <v>115</v>
      </c>
      <c r="F21" s="6"/>
      <c r="G21" s="6" t="s">
        <v>73</v>
      </c>
      <c r="I21" s="64">
        <f>-5000*30</f>
        <v>-150000</v>
      </c>
      <c r="J21" s="65"/>
      <c r="K21" s="64"/>
      <c r="L21" s="11"/>
      <c r="M21" s="45">
        <f t="shared" si="0"/>
        <v>0</v>
      </c>
      <c r="N21" s="53">
        <v>0</v>
      </c>
      <c r="O21" s="22" t="s">
        <v>54</v>
      </c>
      <c r="P21" s="36" t="s">
        <v>83</v>
      </c>
      <c r="Q21" s="36" t="s">
        <v>69</v>
      </c>
      <c r="R21" s="35" t="s">
        <v>116</v>
      </c>
      <c r="S21" s="22">
        <v>3.8</v>
      </c>
      <c r="T21" s="22" t="s">
        <v>85</v>
      </c>
      <c r="V21" s="51" t="s">
        <v>38</v>
      </c>
      <c r="AA21" s="6">
        <f t="shared" si="1"/>
        <v>0</v>
      </c>
      <c r="AB21" s="6">
        <v>1</v>
      </c>
    </row>
    <row r="22" spans="1:28" s="22" customFormat="1" ht="12.75" customHeight="1" x14ac:dyDescent="0.25">
      <c r="A22" s="153" t="s">
        <v>117</v>
      </c>
      <c r="B22" s="6"/>
      <c r="C22" s="26">
        <v>37026</v>
      </c>
      <c r="D22" s="6"/>
      <c r="E22" s="58" t="s">
        <v>115</v>
      </c>
      <c r="F22" s="6"/>
      <c r="G22" s="6" t="s">
        <v>73</v>
      </c>
      <c r="I22" s="64"/>
      <c r="J22" s="65"/>
      <c r="K22" s="64">
        <v>150000</v>
      </c>
      <c r="L22" s="11"/>
      <c r="M22" s="45">
        <f>N22/1000</f>
        <v>0</v>
      </c>
      <c r="N22" s="53">
        <v>0</v>
      </c>
      <c r="O22" s="22" t="s">
        <v>54</v>
      </c>
      <c r="P22" s="36" t="s">
        <v>27</v>
      </c>
      <c r="Q22" s="36" t="s">
        <v>77</v>
      </c>
      <c r="R22" s="35" t="s">
        <v>116</v>
      </c>
      <c r="S22" s="22">
        <v>4.5149999999999997</v>
      </c>
      <c r="T22" s="22" t="s">
        <v>118</v>
      </c>
      <c r="V22" s="51" t="s">
        <v>23</v>
      </c>
      <c r="AA22" s="6">
        <f t="shared" si="1"/>
        <v>0</v>
      </c>
      <c r="AB22" s="6">
        <v>1</v>
      </c>
    </row>
    <row r="23" spans="1:28" s="22" customFormat="1" ht="12.75" customHeight="1" x14ac:dyDescent="0.25">
      <c r="A23" s="36" t="s">
        <v>119</v>
      </c>
      <c r="B23" s="6"/>
      <c r="C23" s="26">
        <v>37027</v>
      </c>
      <c r="D23" s="6"/>
      <c r="E23" s="58" t="s">
        <v>120</v>
      </c>
      <c r="F23" s="6"/>
      <c r="G23" s="24" t="s">
        <v>73</v>
      </c>
      <c r="I23" s="64" t="s">
        <v>121</v>
      </c>
      <c r="J23" s="65"/>
      <c r="K23" s="64" t="s">
        <v>121</v>
      </c>
      <c r="L23" s="11"/>
      <c r="M23" s="45">
        <f t="shared" si="0"/>
        <v>-14000</v>
      </c>
      <c r="N23" s="53">
        <v>-14000000</v>
      </c>
      <c r="O23" s="22" t="s">
        <v>39</v>
      </c>
      <c r="P23" s="36" t="s">
        <v>76</v>
      </c>
      <c r="Q23" s="36" t="s">
        <v>122</v>
      </c>
      <c r="R23" s="35" t="s">
        <v>123</v>
      </c>
      <c r="S23" s="22" t="s">
        <v>95</v>
      </c>
      <c r="T23" s="22" t="s">
        <v>124</v>
      </c>
      <c r="V23" s="51" t="s">
        <v>23</v>
      </c>
      <c r="AA23" s="6">
        <f t="shared" si="1"/>
        <v>-14000000</v>
      </c>
      <c r="AB23" s="6">
        <v>1</v>
      </c>
    </row>
    <row r="24" spans="1:28" s="22" customFormat="1" ht="12.75" customHeight="1" x14ac:dyDescent="0.25">
      <c r="A24" s="36" t="s">
        <v>119</v>
      </c>
      <c r="B24" s="6"/>
      <c r="C24" s="26">
        <v>37027</v>
      </c>
      <c r="D24" s="6"/>
      <c r="E24" s="58" t="s">
        <v>120</v>
      </c>
      <c r="F24" s="6"/>
      <c r="G24" s="24" t="s">
        <v>73</v>
      </c>
      <c r="I24" s="64" t="s">
        <v>121</v>
      </c>
      <c r="J24" s="65"/>
      <c r="K24" s="64" t="s">
        <v>121</v>
      </c>
      <c r="L24" s="11"/>
      <c r="M24" s="45">
        <f t="shared" si="0"/>
        <v>8000</v>
      </c>
      <c r="N24" s="53">
        <v>8000000</v>
      </c>
      <c r="O24" s="22" t="s">
        <v>48</v>
      </c>
      <c r="P24" s="36" t="s">
        <v>76</v>
      </c>
      <c r="Q24" s="36" t="s">
        <v>122</v>
      </c>
      <c r="R24" s="35" t="s">
        <v>123</v>
      </c>
      <c r="S24" s="22" t="s">
        <v>95</v>
      </c>
      <c r="T24" s="22" t="s">
        <v>124</v>
      </c>
      <c r="V24" s="51" t="s">
        <v>27</v>
      </c>
      <c r="AA24" s="6">
        <f t="shared" si="1"/>
        <v>8000000</v>
      </c>
      <c r="AB24" s="6">
        <v>1</v>
      </c>
    </row>
    <row r="25" spans="1:28" s="22" customFormat="1" ht="12.75" customHeight="1" x14ac:dyDescent="0.25">
      <c r="A25" s="36" t="s">
        <v>119</v>
      </c>
      <c r="B25" s="6"/>
      <c r="C25" s="26">
        <v>37027</v>
      </c>
      <c r="D25" s="6"/>
      <c r="E25" s="58" t="s">
        <v>120</v>
      </c>
      <c r="F25" s="6"/>
      <c r="G25" s="24" t="s">
        <v>73</v>
      </c>
      <c r="I25" s="64" t="s">
        <v>121</v>
      </c>
      <c r="J25" s="65"/>
      <c r="K25" s="64" t="s">
        <v>121</v>
      </c>
      <c r="L25" s="11"/>
      <c r="M25" s="45">
        <f t="shared" si="0"/>
        <v>4000</v>
      </c>
      <c r="N25" s="53">
        <v>4000000</v>
      </c>
      <c r="O25" s="22" t="s">
        <v>51</v>
      </c>
      <c r="P25" s="36" t="s">
        <v>76</v>
      </c>
      <c r="Q25" s="36" t="s">
        <v>122</v>
      </c>
      <c r="R25" s="35" t="s">
        <v>123</v>
      </c>
      <c r="S25" s="22" t="s">
        <v>95</v>
      </c>
      <c r="T25" s="22" t="s">
        <v>124</v>
      </c>
      <c r="V25" s="51" t="s">
        <v>30</v>
      </c>
      <c r="AA25" s="6">
        <f t="shared" si="1"/>
        <v>4000000</v>
      </c>
      <c r="AB25" s="6">
        <v>1</v>
      </c>
    </row>
    <row r="26" spans="1:28" s="22" customFormat="1" ht="12.75" customHeight="1" x14ac:dyDescent="0.25">
      <c r="A26" s="36" t="s">
        <v>119</v>
      </c>
      <c r="B26" s="6"/>
      <c r="C26" s="26">
        <v>37027</v>
      </c>
      <c r="D26" s="6"/>
      <c r="E26" s="58" t="s">
        <v>120</v>
      </c>
      <c r="F26" s="6"/>
      <c r="G26" s="24" t="s">
        <v>73</v>
      </c>
      <c r="I26" s="64" t="s">
        <v>121</v>
      </c>
      <c r="J26" s="65"/>
      <c r="K26" s="64" t="s">
        <v>121</v>
      </c>
      <c r="L26" s="11"/>
      <c r="M26" s="45">
        <f t="shared" si="0"/>
        <v>2000</v>
      </c>
      <c r="N26" s="53">
        <v>2000000</v>
      </c>
      <c r="O26" s="22" t="s">
        <v>63</v>
      </c>
      <c r="P26" s="36" t="s">
        <v>76</v>
      </c>
      <c r="Q26" s="36" t="s">
        <v>122</v>
      </c>
      <c r="R26" s="35" t="s">
        <v>123</v>
      </c>
      <c r="S26" s="22" t="s">
        <v>95</v>
      </c>
      <c r="T26" s="22" t="s">
        <v>124</v>
      </c>
      <c r="V26" s="51" t="s">
        <v>32</v>
      </c>
      <c r="AA26" s="6">
        <f t="shared" si="1"/>
        <v>2000000</v>
      </c>
      <c r="AB26" s="6">
        <v>1</v>
      </c>
    </row>
    <row r="27" spans="1:28" ht="12.75" customHeight="1" x14ac:dyDescent="0.3">
      <c r="A27" s="77" t="s">
        <v>125</v>
      </c>
      <c r="C27" s="26">
        <v>37027</v>
      </c>
      <c r="E27" s="58" t="s">
        <v>115</v>
      </c>
      <c r="G27" s="24" t="s">
        <v>73</v>
      </c>
      <c r="H27" s="22"/>
      <c r="I27" s="156"/>
      <c r="K27" s="64" t="s">
        <v>126</v>
      </c>
      <c r="M27" s="45">
        <f t="shared" si="0"/>
        <v>0</v>
      </c>
      <c r="N27" s="53">
        <v>0</v>
      </c>
      <c r="O27" s="22" t="s">
        <v>54</v>
      </c>
      <c r="P27" s="36" t="s">
        <v>76</v>
      </c>
      <c r="Q27" s="36" t="s">
        <v>77</v>
      </c>
      <c r="R27" s="35" t="s">
        <v>116</v>
      </c>
      <c r="S27" s="22">
        <v>-0.01</v>
      </c>
      <c r="T27" s="22" t="s">
        <v>127</v>
      </c>
      <c r="AA27" s="6">
        <f t="shared" ref="AA27:AA39" si="2">N27</f>
        <v>0</v>
      </c>
      <c r="AB27" s="6">
        <v>1</v>
      </c>
    </row>
    <row r="28" spans="1:28" ht="12.75" customHeight="1" x14ac:dyDescent="0.3">
      <c r="A28" s="77" t="s">
        <v>128</v>
      </c>
      <c r="C28" s="26">
        <v>37027</v>
      </c>
      <c r="E28" s="58" t="s">
        <v>68</v>
      </c>
      <c r="G28" s="24" t="s">
        <v>73</v>
      </c>
      <c r="H28" s="22"/>
      <c r="I28" s="156">
        <v>1530000</v>
      </c>
      <c r="M28" s="45">
        <f>N28/1000</f>
        <v>166.85</v>
      </c>
      <c r="N28" s="53">
        <v>166850</v>
      </c>
      <c r="O28" s="22" t="s">
        <v>54</v>
      </c>
      <c r="P28" s="36" t="s">
        <v>72</v>
      </c>
      <c r="Q28" s="36" t="s">
        <v>69</v>
      </c>
      <c r="R28" s="22" t="s">
        <v>70</v>
      </c>
      <c r="S28" s="22">
        <v>4.5149999999999997</v>
      </c>
      <c r="T28" s="22" t="s">
        <v>129</v>
      </c>
      <c r="AA28" s="6">
        <f>N28</f>
        <v>166850</v>
      </c>
      <c r="AB28" s="6">
        <v>1</v>
      </c>
    </row>
    <row r="29" spans="1:28" ht="18" customHeight="1" x14ac:dyDescent="0.3">
      <c r="A29" s="77" t="s">
        <v>130</v>
      </c>
      <c r="C29" s="26">
        <v>37028</v>
      </c>
      <c r="E29" s="58" t="s">
        <v>131</v>
      </c>
      <c r="G29" s="24" t="s">
        <v>73</v>
      </c>
      <c r="H29" s="22"/>
      <c r="I29" s="64">
        <f>7500*30</f>
        <v>225000</v>
      </c>
      <c r="M29" s="45">
        <f t="shared" si="0"/>
        <v>11.25</v>
      </c>
      <c r="N29" s="53">
        <f>0.05*7500*30</f>
        <v>11250</v>
      </c>
      <c r="O29" s="22" t="s">
        <v>54</v>
      </c>
      <c r="P29" s="36" t="s">
        <v>76</v>
      </c>
      <c r="Q29" s="36" t="s">
        <v>69</v>
      </c>
      <c r="R29" s="35" t="s">
        <v>116</v>
      </c>
      <c r="S29" s="22">
        <v>0.1</v>
      </c>
      <c r="T29" s="22" t="s">
        <v>132</v>
      </c>
      <c r="AA29" s="6">
        <f t="shared" si="2"/>
        <v>11250</v>
      </c>
      <c r="AB29" s="6">
        <v>1</v>
      </c>
    </row>
    <row r="30" spans="1:28" s="22" customFormat="1" ht="12.75" customHeight="1" x14ac:dyDescent="0.25">
      <c r="A30" s="77" t="s">
        <v>133</v>
      </c>
      <c r="B30" s="6"/>
      <c r="C30" s="26">
        <v>37028</v>
      </c>
      <c r="D30" s="6"/>
      <c r="E30" s="58" t="s">
        <v>108</v>
      </c>
      <c r="F30" s="6"/>
      <c r="G30" s="6" t="s">
        <v>73</v>
      </c>
      <c r="I30" s="64">
        <v>2000</v>
      </c>
      <c r="J30" s="64"/>
      <c r="K30" s="64"/>
      <c r="L30" s="11"/>
      <c r="M30" s="45">
        <f t="shared" si="0"/>
        <v>10.755000000000001</v>
      </c>
      <c r="N30" s="53">
        <v>10755</v>
      </c>
      <c r="O30" s="22" t="s">
        <v>51</v>
      </c>
      <c r="P30" s="36" t="s">
        <v>72</v>
      </c>
      <c r="Q30" s="36" t="s">
        <v>69</v>
      </c>
      <c r="R30" s="22" t="s">
        <v>134</v>
      </c>
      <c r="V30" s="51" t="s">
        <v>59</v>
      </c>
      <c r="AA30" s="6">
        <f t="shared" si="2"/>
        <v>10755</v>
      </c>
      <c r="AB30" s="6">
        <v>1</v>
      </c>
    </row>
    <row r="31" spans="1:28" s="22" customFormat="1" ht="12" customHeight="1" x14ac:dyDescent="0.25">
      <c r="A31" s="36" t="s">
        <v>135</v>
      </c>
      <c r="B31" s="6"/>
      <c r="C31" s="26">
        <v>37028</v>
      </c>
      <c r="D31" s="6"/>
      <c r="E31" s="58" t="s">
        <v>138</v>
      </c>
      <c r="F31" s="6"/>
      <c r="G31" s="6" t="s">
        <v>73</v>
      </c>
      <c r="I31" s="64">
        <v>726000</v>
      </c>
      <c r="J31" s="65"/>
      <c r="K31" s="64">
        <v>726000</v>
      </c>
      <c r="L31" s="11"/>
      <c r="M31" s="45">
        <f t="shared" si="0"/>
        <v>39.04</v>
      </c>
      <c r="N31" s="53">
        <v>39040</v>
      </c>
      <c r="O31" s="22" t="s">
        <v>39</v>
      </c>
      <c r="P31" s="36" t="s">
        <v>76</v>
      </c>
      <c r="Q31" s="36" t="s">
        <v>122</v>
      </c>
      <c r="R31" s="35" t="s">
        <v>136</v>
      </c>
      <c r="S31" s="22">
        <v>-0.95</v>
      </c>
      <c r="T31" s="22" t="s">
        <v>137</v>
      </c>
      <c r="V31" s="51" t="s">
        <v>37</v>
      </c>
      <c r="AA31" s="6">
        <f t="shared" si="2"/>
        <v>39040</v>
      </c>
      <c r="AB31" s="6">
        <v>1</v>
      </c>
    </row>
    <row r="32" spans="1:28" s="22" customFormat="1" ht="12.75" customHeight="1" x14ac:dyDescent="0.25">
      <c r="A32" s="77" t="s">
        <v>139</v>
      </c>
      <c r="B32" s="6"/>
      <c r="C32" s="26">
        <v>37029</v>
      </c>
      <c r="D32" s="6"/>
      <c r="E32" s="58" t="s">
        <v>94</v>
      </c>
      <c r="F32" s="6"/>
      <c r="G32" s="6" t="s">
        <v>73</v>
      </c>
      <c r="I32" s="64" t="s">
        <v>140</v>
      </c>
      <c r="J32" s="64"/>
      <c r="K32" s="64"/>
      <c r="L32" s="11"/>
      <c r="M32" s="45">
        <f t="shared" si="0"/>
        <v>6.4450000000000003</v>
      </c>
      <c r="N32" s="53">
        <v>6445</v>
      </c>
      <c r="O32" s="22" t="s">
        <v>61</v>
      </c>
      <c r="P32" s="36" t="s">
        <v>96</v>
      </c>
      <c r="Q32" s="36" t="s">
        <v>69</v>
      </c>
      <c r="R32" s="22" t="s">
        <v>88</v>
      </c>
      <c r="S32" s="22">
        <v>4.34</v>
      </c>
      <c r="T32" s="22" t="s">
        <v>99</v>
      </c>
      <c r="V32" s="51"/>
      <c r="AA32" s="6">
        <f t="shared" si="2"/>
        <v>6445</v>
      </c>
      <c r="AB32" s="6">
        <v>1</v>
      </c>
    </row>
    <row r="33" spans="1:28" s="22" customFormat="1" ht="12.75" customHeight="1" x14ac:dyDescent="0.25">
      <c r="A33" s="77" t="s">
        <v>141</v>
      </c>
      <c r="B33" s="6"/>
      <c r="C33" s="26">
        <v>37029</v>
      </c>
      <c r="D33" s="6"/>
      <c r="E33" s="58" t="s">
        <v>142</v>
      </c>
      <c r="F33" s="6"/>
      <c r="G33" s="6" t="s">
        <v>73</v>
      </c>
      <c r="I33" s="64">
        <v>1220000</v>
      </c>
      <c r="J33" s="64"/>
      <c r="K33" s="64"/>
      <c r="L33" s="11"/>
      <c r="M33" s="45">
        <f>N33/1000</f>
        <v>11.996</v>
      </c>
      <c r="N33" s="53">
        <v>11996</v>
      </c>
      <c r="O33" s="22" t="s">
        <v>54</v>
      </c>
      <c r="P33" s="36" t="s">
        <v>72</v>
      </c>
      <c r="Q33" s="36" t="s">
        <v>69</v>
      </c>
      <c r="R33" s="22" t="s">
        <v>143</v>
      </c>
      <c r="S33" s="22">
        <v>4.55</v>
      </c>
      <c r="T33" s="22" t="s">
        <v>99</v>
      </c>
      <c r="V33" s="51"/>
      <c r="AA33" s="6">
        <f>N33</f>
        <v>11996</v>
      </c>
      <c r="AB33" s="6">
        <v>1</v>
      </c>
    </row>
    <row r="34" spans="1:28" s="22" customFormat="1" ht="12.75" customHeight="1" x14ac:dyDescent="0.25">
      <c r="A34" s="77"/>
      <c r="B34" s="6"/>
      <c r="C34" s="26"/>
      <c r="D34" s="6"/>
      <c r="E34" s="58"/>
      <c r="F34" s="6"/>
      <c r="G34" s="6"/>
      <c r="I34" s="64"/>
      <c r="J34" s="64"/>
      <c r="K34" s="64"/>
      <c r="L34" s="11"/>
      <c r="M34" s="45">
        <f>N34/1000</f>
        <v>0</v>
      </c>
      <c r="N34" s="53"/>
      <c r="P34" s="36"/>
      <c r="Q34" s="36"/>
      <c r="V34" s="51"/>
      <c r="AA34" s="6">
        <f t="shared" si="2"/>
        <v>0</v>
      </c>
      <c r="AB34" s="6">
        <v>1</v>
      </c>
    </row>
    <row r="35" spans="1:28" s="22" customFormat="1" ht="12.75" customHeight="1" x14ac:dyDescent="0.25">
      <c r="A35" s="77"/>
      <c r="B35" s="6"/>
      <c r="C35" s="26"/>
      <c r="D35" s="6"/>
      <c r="E35" s="58"/>
      <c r="F35" s="6"/>
      <c r="G35" s="6"/>
      <c r="I35" s="64"/>
      <c r="J35" s="64"/>
      <c r="K35" s="64"/>
      <c r="L35" s="11"/>
      <c r="M35" s="45">
        <f>N35/1000</f>
        <v>0</v>
      </c>
      <c r="N35" s="53"/>
      <c r="P35" s="36"/>
      <c r="Q35" s="36"/>
      <c r="V35" s="51"/>
      <c r="AA35" s="6">
        <f t="shared" si="2"/>
        <v>0</v>
      </c>
      <c r="AB35" s="6">
        <v>1</v>
      </c>
    </row>
    <row r="36" spans="1:28" s="22" customFormat="1" ht="12.75" customHeight="1" x14ac:dyDescent="0.25">
      <c r="A36" s="36"/>
      <c r="B36" s="6"/>
      <c r="C36" s="26"/>
      <c r="D36" s="6"/>
      <c r="E36" s="58"/>
      <c r="F36" s="6"/>
      <c r="G36" s="24"/>
      <c r="I36" s="64"/>
      <c r="J36" s="65"/>
      <c r="K36" s="64"/>
      <c r="L36" s="11"/>
      <c r="M36" s="45">
        <f t="shared" ref="M36:M44" si="3">N36/1000</f>
        <v>0</v>
      </c>
      <c r="N36" s="53"/>
      <c r="P36" s="36"/>
      <c r="Q36" s="36"/>
      <c r="V36" s="80"/>
      <c r="AA36" s="6">
        <f t="shared" si="2"/>
        <v>0</v>
      </c>
      <c r="AB36" s="6">
        <v>1</v>
      </c>
    </row>
    <row r="37" spans="1:28" s="22" customFormat="1" ht="12.75" customHeight="1" x14ac:dyDescent="0.25">
      <c r="A37" s="36"/>
      <c r="B37" s="6"/>
      <c r="C37" s="26"/>
      <c r="D37" s="6"/>
      <c r="E37" s="155"/>
      <c r="F37" s="6"/>
      <c r="G37" s="24"/>
      <c r="I37" s="64"/>
      <c r="J37" s="65"/>
      <c r="K37" s="64"/>
      <c r="L37" s="11"/>
      <c r="M37" s="45">
        <f t="shared" si="3"/>
        <v>0</v>
      </c>
      <c r="N37" s="53"/>
      <c r="P37" s="36"/>
      <c r="Q37" s="36"/>
      <c r="V37" s="80"/>
      <c r="AA37" s="6">
        <f t="shared" si="2"/>
        <v>0</v>
      </c>
      <c r="AB37" s="6">
        <v>1</v>
      </c>
    </row>
    <row r="38" spans="1:28" s="22" customFormat="1" ht="12.75" customHeight="1" x14ac:dyDescent="0.25">
      <c r="A38" s="36"/>
      <c r="B38" s="6"/>
      <c r="C38" s="26"/>
      <c r="D38" s="6"/>
      <c r="E38" s="58"/>
      <c r="F38" s="6"/>
      <c r="G38" s="24"/>
      <c r="I38" s="64"/>
      <c r="J38" s="65"/>
      <c r="K38" s="64"/>
      <c r="L38" s="11"/>
      <c r="M38" s="45">
        <f t="shared" si="3"/>
        <v>0</v>
      </c>
      <c r="N38" s="53"/>
      <c r="P38" s="36"/>
      <c r="Q38" s="36"/>
      <c r="R38" s="35"/>
      <c r="V38" s="80"/>
      <c r="AA38" s="6">
        <f t="shared" si="2"/>
        <v>0</v>
      </c>
      <c r="AB38" s="6">
        <v>1</v>
      </c>
    </row>
    <row r="39" spans="1:28" s="22" customFormat="1" ht="12.75" customHeight="1" x14ac:dyDescent="0.25">
      <c r="A39" s="36"/>
      <c r="B39" s="6"/>
      <c r="C39" s="26"/>
      <c r="D39" s="6"/>
      <c r="E39" s="58"/>
      <c r="F39" s="6"/>
      <c r="G39" s="24"/>
      <c r="I39" s="64"/>
      <c r="J39" s="65"/>
      <c r="K39" s="64"/>
      <c r="L39" s="11"/>
      <c r="M39" s="45">
        <f t="shared" si="3"/>
        <v>0</v>
      </c>
      <c r="N39" s="53"/>
      <c r="P39" s="36"/>
      <c r="Q39" s="36"/>
      <c r="R39" s="35"/>
      <c r="V39" s="80"/>
      <c r="AA39" s="6">
        <f t="shared" si="2"/>
        <v>0</v>
      </c>
      <c r="AB39" s="6">
        <v>1</v>
      </c>
    </row>
    <row r="40" spans="1:28" s="22" customFormat="1" ht="12.75" customHeight="1" x14ac:dyDescent="0.25">
      <c r="A40" s="36"/>
      <c r="B40" s="6"/>
      <c r="C40" s="26"/>
      <c r="D40" s="6"/>
      <c r="E40" s="58"/>
      <c r="F40" s="6"/>
      <c r="G40" s="24"/>
      <c r="I40" s="64"/>
      <c r="J40" s="65"/>
      <c r="K40" s="64"/>
      <c r="L40" s="11"/>
      <c r="M40" s="45">
        <f t="shared" si="3"/>
        <v>0</v>
      </c>
      <c r="N40" s="53"/>
      <c r="P40" s="36"/>
      <c r="Q40" s="36"/>
      <c r="R40" s="35"/>
      <c r="V40" s="80"/>
      <c r="AA40" s="6">
        <f t="shared" ref="AA40:AA59" si="4">N40</f>
        <v>0</v>
      </c>
      <c r="AB40" s="6">
        <v>1</v>
      </c>
    </row>
    <row r="41" spans="1:28" s="22" customFormat="1" ht="12.75" customHeight="1" x14ac:dyDescent="0.25">
      <c r="A41" s="36"/>
      <c r="B41" s="6"/>
      <c r="C41" s="26"/>
      <c r="D41" s="6"/>
      <c r="E41" s="58"/>
      <c r="F41" s="6"/>
      <c r="G41" s="24"/>
      <c r="I41" s="64"/>
      <c r="J41" s="65"/>
      <c r="K41" s="64"/>
      <c r="L41" s="11"/>
      <c r="M41" s="45">
        <f>N41/1000</f>
        <v>0</v>
      </c>
      <c r="N41" s="53"/>
      <c r="P41" s="36"/>
      <c r="Q41" s="36"/>
      <c r="R41" s="35"/>
      <c r="V41" s="80"/>
      <c r="AA41" s="6">
        <f t="shared" si="4"/>
        <v>0</v>
      </c>
      <c r="AB41" s="6">
        <v>1</v>
      </c>
    </row>
    <row r="42" spans="1:28" s="22" customFormat="1" ht="12.75" customHeight="1" x14ac:dyDescent="0.25">
      <c r="A42" s="36"/>
      <c r="B42" s="6"/>
      <c r="C42" s="26"/>
      <c r="D42" s="6"/>
      <c r="E42" s="58"/>
      <c r="F42" s="6"/>
      <c r="G42" s="24"/>
      <c r="I42" s="64"/>
      <c r="J42" s="65"/>
      <c r="K42" s="64"/>
      <c r="L42" s="11"/>
      <c r="M42" s="45">
        <f t="shared" si="3"/>
        <v>0</v>
      </c>
      <c r="N42" s="53"/>
      <c r="P42" s="36"/>
      <c r="Q42" s="36"/>
      <c r="V42" s="80"/>
      <c r="AA42" s="6">
        <f t="shared" si="4"/>
        <v>0</v>
      </c>
      <c r="AB42" s="6">
        <v>1</v>
      </c>
    </row>
    <row r="43" spans="1:28" s="22" customFormat="1" ht="12.75" customHeight="1" x14ac:dyDescent="0.25">
      <c r="A43" s="36"/>
      <c r="B43" s="6"/>
      <c r="C43" s="26"/>
      <c r="D43" s="6"/>
      <c r="E43" s="58"/>
      <c r="F43" s="6"/>
      <c r="G43" s="24"/>
      <c r="I43" s="64"/>
      <c r="J43" s="65"/>
      <c r="K43" s="64"/>
      <c r="L43" s="11"/>
      <c r="M43" s="45">
        <f t="shared" si="3"/>
        <v>0</v>
      </c>
      <c r="N43" s="53"/>
      <c r="P43" s="36"/>
      <c r="Q43" s="36"/>
      <c r="V43" s="80"/>
      <c r="AA43" s="6">
        <f t="shared" si="4"/>
        <v>0</v>
      </c>
      <c r="AB43" s="6">
        <v>1</v>
      </c>
    </row>
    <row r="44" spans="1:28" s="22" customFormat="1" ht="12.75" customHeight="1" x14ac:dyDescent="0.25">
      <c r="A44" s="81"/>
      <c r="B44" s="6"/>
      <c r="C44" s="26"/>
      <c r="D44" s="6"/>
      <c r="E44" s="58"/>
      <c r="F44" s="6"/>
      <c r="G44" s="24"/>
      <c r="I44" s="64"/>
      <c r="J44" s="65"/>
      <c r="K44" s="64"/>
      <c r="L44" s="11"/>
      <c r="M44" s="45">
        <f t="shared" si="3"/>
        <v>0</v>
      </c>
      <c r="N44" s="53"/>
      <c r="P44" s="36"/>
      <c r="Q44" s="36"/>
      <c r="V44" s="52"/>
      <c r="AA44" s="6">
        <f t="shared" si="4"/>
        <v>0</v>
      </c>
      <c r="AB44" s="6">
        <v>1</v>
      </c>
    </row>
    <row r="45" spans="1:28" s="22" customFormat="1" ht="12.75" customHeight="1" x14ac:dyDescent="0.25">
      <c r="A45" s="81"/>
      <c r="B45" s="6"/>
      <c r="C45" s="26"/>
      <c r="D45" s="6"/>
      <c r="E45" s="58"/>
      <c r="F45" s="6"/>
      <c r="G45" s="24"/>
      <c r="I45" s="64"/>
      <c r="J45" s="65"/>
      <c r="K45" s="64"/>
      <c r="L45" s="11"/>
      <c r="M45" s="45">
        <f t="shared" ref="M45:M59" si="5">N45/1000</f>
        <v>0</v>
      </c>
      <c r="N45" s="53"/>
      <c r="P45" s="36"/>
      <c r="Q45" s="36"/>
      <c r="V45" s="52"/>
      <c r="AA45" s="6">
        <f t="shared" si="4"/>
        <v>0</v>
      </c>
      <c r="AB45" s="6">
        <v>1</v>
      </c>
    </row>
    <row r="46" spans="1:28" s="22" customFormat="1" ht="12.75" customHeight="1" x14ac:dyDescent="0.25">
      <c r="A46" s="81"/>
      <c r="B46" s="6"/>
      <c r="C46" s="26"/>
      <c r="D46" s="6"/>
      <c r="E46" s="58"/>
      <c r="F46" s="6"/>
      <c r="G46" s="24"/>
      <c r="I46" s="64"/>
      <c r="J46" s="65"/>
      <c r="K46" s="64"/>
      <c r="L46" s="11"/>
      <c r="M46" s="45">
        <f t="shared" si="5"/>
        <v>0</v>
      </c>
      <c r="N46" s="53"/>
      <c r="P46" s="36"/>
      <c r="Q46" s="36"/>
      <c r="R46" s="35"/>
      <c r="V46" s="52"/>
      <c r="AA46" s="6">
        <f t="shared" si="4"/>
        <v>0</v>
      </c>
      <c r="AB46" s="6">
        <v>1</v>
      </c>
    </row>
    <row r="47" spans="1:28" s="22" customFormat="1" ht="12.75" customHeight="1" x14ac:dyDescent="0.25">
      <c r="A47" s="81"/>
      <c r="B47" s="6"/>
      <c r="C47" s="26"/>
      <c r="D47" s="6"/>
      <c r="E47" s="58"/>
      <c r="F47" s="6"/>
      <c r="G47" s="24"/>
      <c r="I47" s="64"/>
      <c r="J47" s="65"/>
      <c r="K47" s="64"/>
      <c r="L47" s="11"/>
      <c r="M47" s="45">
        <f>N47/1000</f>
        <v>0</v>
      </c>
      <c r="N47" s="53"/>
      <c r="P47" s="36"/>
      <c r="Q47" s="36"/>
      <c r="V47" s="52"/>
      <c r="AA47" s="6">
        <f>N47</f>
        <v>0</v>
      </c>
      <c r="AB47" s="6">
        <v>1</v>
      </c>
    </row>
    <row r="48" spans="1:28" s="22" customFormat="1" ht="12.75" customHeight="1" x14ac:dyDescent="0.25">
      <c r="A48" s="81"/>
      <c r="B48" s="6"/>
      <c r="C48" s="26"/>
      <c r="D48" s="6"/>
      <c r="E48" s="58"/>
      <c r="F48" s="6"/>
      <c r="G48" s="24"/>
      <c r="I48" s="64"/>
      <c r="J48" s="65"/>
      <c r="K48" s="64"/>
      <c r="L48" s="11"/>
      <c r="M48" s="45">
        <f t="shared" si="5"/>
        <v>0</v>
      </c>
      <c r="N48" s="53"/>
      <c r="P48" s="36"/>
      <c r="Q48" s="36"/>
      <c r="R48" s="35"/>
      <c r="V48" s="52"/>
      <c r="AA48" s="6">
        <f t="shared" si="4"/>
        <v>0</v>
      </c>
      <c r="AB48" s="6">
        <v>1</v>
      </c>
    </row>
    <row r="49" spans="1:28" s="22" customFormat="1" ht="12.75" customHeight="1" x14ac:dyDescent="0.25">
      <c r="A49" s="81"/>
      <c r="B49" s="6"/>
      <c r="C49" s="26"/>
      <c r="D49" s="6"/>
      <c r="E49" s="58"/>
      <c r="F49" s="6"/>
      <c r="G49" s="24"/>
      <c r="I49" s="64"/>
      <c r="J49" s="64"/>
      <c r="K49" s="64"/>
      <c r="L49" s="11"/>
      <c r="M49" s="45">
        <f>N49/1000</f>
        <v>0</v>
      </c>
      <c r="N49" s="53"/>
      <c r="P49" s="36"/>
      <c r="Q49" s="36"/>
      <c r="R49" s="35"/>
      <c r="V49" s="52"/>
      <c r="AA49" s="6">
        <f t="shared" si="4"/>
        <v>0</v>
      </c>
      <c r="AB49" s="6">
        <v>1</v>
      </c>
    </row>
    <row r="50" spans="1:28" s="22" customFormat="1" ht="12.75" customHeight="1" x14ac:dyDescent="0.25">
      <c r="A50" s="81"/>
      <c r="B50" s="6"/>
      <c r="C50" s="26"/>
      <c r="D50" s="6"/>
      <c r="E50" s="58"/>
      <c r="F50" s="6"/>
      <c r="G50" s="24"/>
      <c r="I50" s="64"/>
      <c r="J50" s="65"/>
      <c r="K50" s="64"/>
      <c r="L50" s="11"/>
      <c r="M50" s="45">
        <f t="shared" si="5"/>
        <v>0</v>
      </c>
      <c r="N50" s="53"/>
      <c r="P50" s="36"/>
      <c r="Q50" s="36"/>
      <c r="R50" s="35"/>
      <c r="V50" s="52"/>
      <c r="AA50" s="6">
        <f t="shared" si="4"/>
        <v>0</v>
      </c>
      <c r="AB50" s="6">
        <v>1</v>
      </c>
    </row>
    <row r="51" spans="1:28" s="22" customFormat="1" ht="12.75" customHeight="1" x14ac:dyDescent="0.25">
      <c r="A51" s="81"/>
      <c r="B51" s="6"/>
      <c r="C51" s="26"/>
      <c r="D51" s="6"/>
      <c r="E51" s="58"/>
      <c r="F51" s="6"/>
      <c r="G51" s="24"/>
      <c r="I51" s="64"/>
      <c r="J51" s="65"/>
      <c r="K51" s="64"/>
      <c r="L51" s="11"/>
      <c r="M51" s="45">
        <f t="shared" si="5"/>
        <v>0</v>
      </c>
      <c r="N51" s="53"/>
      <c r="P51" s="36"/>
      <c r="Q51" s="36"/>
      <c r="V51" s="52"/>
      <c r="AA51" s="6">
        <f t="shared" si="4"/>
        <v>0</v>
      </c>
      <c r="AB51" s="6">
        <v>1</v>
      </c>
    </row>
    <row r="52" spans="1:28" s="22" customFormat="1" ht="12.75" customHeight="1" x14ac:dyDescent="0.25">
      <c r="A52" s="81"/>
      <c r="B52" s="6"/>
      <c r="C52" s="26"/>
      <c r="D52" s="6"/>
      <c r="E52" s="58"/>
      <c r="F52" s="6"/>
      <c r="G52" s="24"/>
      <c r="I52" s="64"/>
      <c r="J52" s="65"/>
      <c r="K52" s="64"/>
      <c r="L52" s="11"/>
      <c r="M52" s="45">
        <f t="shared" si="5"/>
        <v>0</v>
      </c>
      <c r="N52" s="53"/>
      <c r="P52" s="36"/>
      <c r="Q52" s="36"/>
      <c r="V52" s="52"/>
      <c r="AA52" s="6">
        <f t="shared" si="4"/>
        <v>0</v>
      </c>
      <c r="AB52" s="6">
        <v>1</v>
      </c>
    </row>
    <row r="53" spans="1:28" s="22" customFormat="1" ht="12.75" customHeight="1" x14ac:dyDescent="0.25">
      <c r="A53" s="81"/>
      <c r="B53" s="6"/>
      <c r="C53" s="26"/>
      <c r="D53" s="6"/>
      <c r="E53" s="58"/>
      <c r="F53" s="6"/>
      <c r="G53" s="24"/>
      <c r="I53" s="64"/>
      <c r="J53" s="65"/>
      <c r="K53" s="64"/>
      <c r="L53" s="11"/>
      <c r="M53" s="45">
        <f t="shared" si="5"/>
        <v>0</v>
      </c>
      <c r="N53" s="53"/>
      <c r="P53" s="36"/>
      <c r="Q53" s="36"/>
      <c r="V53" s="52"/>
      <c r="AA53" s="6">
        <f t="shared" si="4"/>
        <v>0</v>
      </c>
      <c r="AB53" s="6">
        <v>1</v>
      </c>
    </row>
    <row r="54" spans="1:28" s="22" customFormat="1" ht="12.75" customHeight="1" x14ac:dyDescent="0.25">
      <c r="A54" s="81"/>
      <c r="B54" s="6"/>
      <c r="C54" s="26"/>
      <c r="D54" s="6"/>
      <c r="E54" s="58"/>
      <c r="F54" s="6"/>
      <c r="G54" s="24"/>
      <c r="I54" s="64"/>
      <c r="J54" s="65"/>
      <c r="K54" s="64"/>
      <c r="L54" s="11"/>
      <c r="M54" s="45">
        <f t="shared" si="5"/>
        <v>0</v>
      </c>
      <c r="N54" s="53"/>
      <c r="P54" s="36"/>
      <c r="Q54" s="36"/>
      <c r="V54" s="52"/>
      <c r="AA54" s="6">
        <f t="shared" si="4"/>
        <v>0</v>
      </c>
      <c r="AB54" s="6">
        <v>1</v>
      </c>
    </row>
    <row r="55" spans="1:28" s="22" customFormat="1" ht="12.75" customHeight="1" x14ac:dyDescent="0.25">
      <c r="A55" s="81"/>
      <c r="B55" s="6"/>
      <c r="C55" s="26"/>
      <c r="D55" s="6"/>
      <c r="E55" s="58"/>
      <c r="F55" s="6"/>
      <c r="G55" s="24"/>
      <c r="I55" s="64"/>
      <c r="J55" s="65"/>
      <c r="K55" s="64"/>
      <c r="L55" s="11"/>
      <c r="M55" s="45">
        <f t="shared" si="5"/>
        <v>0</v>
      </c>
      <c r="N55" s="53"/>
      <c r="P55" s="36"/>
      <c r="Q55" s="36"/>
      <c r="V55" s="52"/>
      <c r="AA55" s="6">
        <f t="shared" si="4"/>
        <v>0</v>
      </c>
      <c r="AB55" s="6">
        <v>1</v>
      </c>
    </row>
    <row r="56" spans="1:28" s="22" customFormat="1" ht="12.75" customHeight="1" x14ac:dyDescent="0.25">
      <c r="A56" s="81"/>
      <c r="B56" s="6"/>
      <c r="C56" s="26"/>
      <c r="D56" s="6"/>
      <c r="E56" s="58"/>
      <c r="F56" s="6"/>
      <c r="G56" s="24"/>
      <c r="I56" s="64"/>
      <c r="J56" s="65"/>
      <c r="K56" s="64"/>
      <c r="L56" s="11"/>
      <c r="M56" s="45">
        <f t="shared" si="5"/>
        <v>0</v>
      </c>
      <c r="N56" s="53"/>
      <c r="P56" s="36"/>
      <c r="Q56" s="36"/>
      <c r="V56" s="52"/>
      <c r="AA56" s="6">
        <f t="shared" si="4"/>
        <v>0</v>
      </c>
      <c r="AB56" s="6">
        <v>1</v>
      </c>
    </row>
    <row r="57" spans="1:28" s="22" customFormat="1" ht="12.75" customHeight="1" x14ac:dyDescent="0.25">
      <c r="A57" s="36"/>
      <c r="B57" s="6"/>
      <c r="D57" s="6"/>
      <c r="E57" s="58"/>
      <c r="F57" s="6"/>
      <c r="G57" s="6"/>
      <c r="I57" s="64"/>
      <c r="J57" s="65"/>
      <c r="K57" s="69"/>
      <c r="L57" s="27"/>
      <c r="M57" s="45">
        <f t="shared" si="5"/>
        <v>0</v>
      </c>
      <c r="N57" s="54"/>
      <c r="P57" s="36"/>
      <c r="Q57" s="36"/>
      <c r="V57" s="52"/>
      <c r="AA57" s="6">
        <f t="shared" si="4"/>
        <v>0</v>
      </c>
      <c r="AB57" s="6">
        <v>1</v>
      </c>
    </row>
    <row r="58" spans="1:28" ht="12.75" customHeight="1" x14ac:dyDescent="0.25">
      <c r="A58" s="29"/>
      <c r="B58" s="29"/>
      <c r="K58" s="69"/>
      <c r="L58" s="27"/>
      <c r="M58" s="45">
        <f t="shared" si="5"/>
        <v>0</v>
      </c>
      <c r="N58" s="54"/>
      <c r="V58" s="52"/>
      <c r="AA58" s="6">
        <f t="shared" si="4"/>
        <v>0</v>
      </c>
      <c r="AB58" s="6">
        <v>1</v>
      </c>
    </row>
    <row r="59" spans="1:28" ht="12.75" customHeight="1" x14ac:dyDescent="0.25">
      <c r="A59" s="29"/>
      <c r="B59" s="8"/>
      <c r="K59" s="69"/>
      <c r="L59" s="27"/>
      <c r="M59" s="45">
        <f t="shared" si="5"/>
        <v>0</v>
      </c>
      <c r="N59" s="28"/>
      <c r="V59" s="52"/>
      <c r="AA59" s="6">
        <f t="shared" si="4"/>
        <v>0</v>
      </c>
      <c r="AB59" s="6">
        <v>1</v>
      </c>
    </row>
    <row r="60" spans="1:28" ht="12" customHeight="1" x14ac:dyDescent="0.25">
      <c r="A60" s="30" t="s">
        <v>18</v>
      </c>
      <c r="B60" s="30"/>
      <c r="C60" s="32"/>
      <c r="D60" s="31"/>
      <c r="E60" s="62"/>
      <c r="F60" s="31"/>
      <c r="G60" s="32"/>
      <c r="H60" s="31"/>
      <c r="I60" s="70">
        <f>SUBTOTAL(9,I10:I59)</f>
        <v>6950860</v>
      </c>
      <c r="J60" s="71"/>
      <c r="K60" s="70">
        <f>SUBTOTAL(9,K9:K59)</f>
        <v>876000</v>
      </c>
      <c r="L60" s="33"/>
      <c r="M60" s="46">
        <f>SUBTOTAL(9,M9:M59)</f>
        <v>581.89770000000021</v>
      </c>
      <c r="N60" s="34">
        <f>SUBTOTAL(9,N10:N59)</f>
        <v>581897.69999999925</v>
      </c>
      <c r="P60" s="36"/>
      <c r="V60" s="52"/>
    </row>
    <row r="61" spans="1:28" ht="12.75" customHeight="1" x14ac:dyDescent="0.25">
      <c r="C61" s="35"/>
      <c r="G61" s="36"/>
      <c r="I61" s="69"/>
      <c r="J61" s="72"/>
      <c r="K61" s="73"/>
      <c r="L61" s="38"/>
      <c r="M61" s="47"/>
      <c r="O61" s="36"/>
      <c r="V61" s="52"/>
    </row>
    <row r="62" spans="1:28" ht="12.75" customHeight="1" x14ac:dyDescent="0.25">
      <c r="A62" s="78"/>
      <c r="C62" s="35"/>
      <c r="G62" s="36"/>
      <c r="I62" s="69"/>
      <c r="J62" s="72"/>
      <c r="K62" s="73"/>
      <c r="L62" s="38"/>
      <c r="M62" s="47"/>
      <c r="O62" s="36"/>
      <c r="V62" s="52"/>
    </row>
    <row r="63" spans="1:28" ht="12.75" customHeight="1" x14ac:dyDescent="0.25">
      <c r="A63" s="78"/>
      <c r="C63" s="35"/>
      <c r="G63" s="36"/>
      <c r="I63" s="69"/>
      <c r="J63" s="72"/>
      <c r="K63" s="73"/>
      <c r="L63" s="38"/>
      <c r="M63" s="47"/>
      <c r="O63" s="36"/>
      <c r="V63" s="52"/>
    </row>
    <row r="64" spans="1:28" ht="12.75" customHeight="1" x14ac:dyDescent="0.25">
      <c r="A64" s="78"/>
      <c r="C64" s="35"/>
      <c r="G64" s="36"/>
      <c r="I64" s="69"/>
      <c r="J64" s="72"/>
      <c r="K64" s="73"/>
      <c r="L64" s="38"/>
      <c r="M64" s="47"/>
      <c r="O64" s="36"/>
      <c r="V64" s="52"/>
    </row>
    <row r="65" spans="1:22" ht="12.75" customHeight="1" x14ac:dyDescent="0.25">
      <c r="A65" s="78"/>
      <c r="C65" s="35"/>
      <c r="G65" s="36"/>
      <c r="I65" s="69"/>
      <c r="J65" s="72"/>
      <c r="K65" s="73"/>
      <c r="L65" s="38"/>
      <c r="M65" s="47"/>
      <c r="O65" s="36"/>
      <c r="V65" s="52"/>
    </row>
    <row r="66" spans="1:22" ht="12.75" customHeight="1" x14ac:dyDescent="0.25">
      <c r="A66" s="78"/>
      <c r="C66" s="35"/>
      <c r="G66" s="36"/>
      <c r="I66" s="69"/>
      <c r="J66" s="72"/>
      <c r="K66" s="73"/>
      <c r="L66" s="38"/>
      <c r="M66" s="47"/>
      <c r="O66" s="36"/>
      <c r="V66" s="52"/>
    </row>
    <row r="67" spans="1:22" ht="12.75" customHeight="1" x14ac:dyDescent="0.25">
      <c r="A67" s="79"/>
      <c r="C67" s="35"/>
      <c r="G67" s="36"/>
      <c r="I67" s="69"/>
      <c r="J67" s="72"/>
      <c r="K67" s="73"/>
      <c r="L67" s="38"/>
      <c r="M67" s="47"/>
      <c r="O67" s="36"/>
      <c r="V67" s="52"/>
    </row>
    <row r="68" spans="1:22" ht="12.75" customHeight="1" x14ac:dyDescent="0.25">
      <c r="A68" s="78"/>
      <c r="B68" s="39"/>
      <c r="C68" s="35"/>
      <c r="G68" s="36"/>
      <c r="I68" s="69"/>
      <c r="J68" s="72"/>
      <c r="K68" s="73"/>
      <c r="L68" s="38"/>
      <c r="M68" s="47"/>
      <c r="O68" s="36"/>
      <c r="V68" s="52"/>
    </row>
    <row r="69" spans="1:22" ht="12.75" customHeight="1" x14ac:dyDescent="0.25">
      <c r="A69" s="78"/>
      <c r="B69" s="39"/>
      <c r="C69" s="35"/>
      <c r="G69" s="36"/>
      <c r="I69" s="69"/>
      <c r="J69" s="72"/>
      <c r="K69" s="73"/>
      <c r="L69" s="38"/>
      <c r="M69" s="47"/>
      <c r="O69" s="36"/>
      <c r="V69" s="52"/>
    </row>
    <row r="70" spans="1:22" ht="12.75" customHeight="1" x14ac:dyDescent="0.25">
      <c r="A70" s="78"/>
      <c r="B70" s="39"/>
      <c r="C70" s="35"/>
      <c r="G70" s="36"/>
      <c r="I70" s="69"/>
      <c r="J70" s="72"/>
      <c r="K70" s="73"/>
      <c r="L70" s="38"/>
      <c r="M70" s="47"/>
      <c r="O70" s="36"/>
      <c r="V70" s="52"/>
    </row>
    <row r="71" spans="1:22" ht="12.75" customHeight="1" x14ac:dyDescent="0.25">
      <c r="A71" s="78"/>
      <c r="B71" s="39"/>
      <c r="C71" s="35"/>
      <c r="G71" s="36"/>
      <c r="I71" s="69"/>
      <c r="J71" s="72"/>
      <c r="K71" s="73"/>
      <c r="L71" s="38"/>
      <c r="M71" s="47"/>
      <c r="O71" s="36"/>
      <c r="V71" s="52"/>
    </row>
    <row r="72" spans="1:22" ht="12.75" customHeight="1" x14ac:dyDescent="0.25">
      <c r="A72" s="78"/>
      <c r="C72" s="35"/>
      <c r="G72" s="36"/>
      <c r="I72" s="69"/>
      <c r="J72" s="72"/>
      <c r="K72" s="73"/>
      <c r="L72" s="38"/>
      <c r="M72" s="47"/>
      <c r="O72" s="36"/>
      <c r="V72" s="52"/>
    </row>
    <row r="73" spans="1:22" ht="12.75" customHeight="1" x14ac:dyDescent="0.25">
      <c r="A73" s="78"/>
      <c r="C73" s="35"/>
      <c r="G73" s="36"/>
      <c r="I73" s="69"/>
      <c r="J73" s="72"/>
      <c r="K73" s="73"/>
      <c r="L73" s="38"/>
      <c r="M73" s="47"/>
      <c r="O73" s="36"/>
      <c r="V73" s="52"/>
    </row>
    <row r="74" spans="1:22" ht="12.75" customHeight="1" x14ac:dyDescent="0.25">
      <c r="A74" s="78"/>
      <c r="C74" s="35"/>
      <c r="G74" s="36"/>
      <c r="I74" s="69"/>
      <c r="J74" s="72"/>
      <c r="K74" s="73"/>
      <c r="L74" s="38"/>
      <c r="M74" s="47"/>
      <c r="O74" s="36"/>
      <c r="V74" s="52"/>
    </row>
    <row r="75" spans="1:22" ht="12.75" customHeight="1" x14ac:dyDescent="0.25">
      <c r="A75" s="78"/>
      <c r="C75" s="35"/>
      <c r="G75" s="36"/>
      <c r="I75" s="69"/>
      <c r="J75" s="72"/>
      <c r="K75" s="73"/>
      <c r="L75" s="38"/>
      <c r="M75" s="47"/>
      <c r="O75" s="36"/>
      <c r="V75" s="52"/>
    </row>
    <row r="76" spans="1:22" ht="12.75" customHeight="1" x14ac:dyDescent="0.25">
      <c r="A76" s="78"/>
      <c r="C76" s="35"/>
      <c r="G76" s="36"/>
      <c r="I76" s="69"/>
      <c r="J76" s="72"/>
      <c r="K76" s="73"/>
      <c r="L76" s="38"/>
      <c r="M76" s="47"/>
      <c r="O76" s="36"/>
      <c r="V76" s="52"/>
    </row>
    <row r="77" spans="1:22" ht="12.75" customHeight="1" x14ac:dyDescent="0.25">
      <c r="A77" s="78"/>
      <c r="C77" s="35"/>
      <c r="G77" s="36"/>
      <c r="I77" s="69"/>
      <c r="J77" s="72"/>
      <c r="K77" s="73"/>
      <c r="L77" s="38"/>
      <c r="M77" s="47"/>
      <c r="O77" s="36"/>
      <c r="V77" s="52"/>
    </row>
    <row r="78" spans="1:22" ht="12.75" customHeight="1" x14ac:dyDescent="0.25">
      <c r="A78" s="78"/>
      <c r="C78" s="35"/>
      <c r="G78" s="36"/>
      <c r="I78" s="69"/>
      <c r="J78" s="72"/>
      <c r="K78" s="73"/>
      <c r="L78" s="38"/>
      <c r="M78" s="47"/>
      <c r="O78" s="36"/>
      <c r="V78" s="52"/>
    </row>
    <row r="79" spans="1:22" ht="12.75" customHeight="1" x14ac:dyDescent="0.25">
      <c r="A79" s="78"/>
      <c r="C79" s="35"/>
      <c r="G79" s="36"/>
      <c r="I79" s="69"/>
      <c r="J79" s="72"/>
      <c r="K79" s="73"/>
      <c r="L79" s="38"/>
      <c r="M79" s="47"/>
      <c r="O79" s="36"/>
      <c r="V79" s="52"/>
    </row>
    <row r="80" spans="1:22" ht="12.75" customHeight="1" x14ac:dyDescent="0.25">
      <c r="A80" s="78"/>
      <c r="C80" s="35"/>
      <c r="G80" s="36"/>
      <c r="I80" s="69"/>
      <c r="J80" s="72"/>
      <c r="K80" s="73"/>
      <c r="L80" s="38"/>
      <c r="M80" s="47"/>
      <c r="O80" s="36"/>
      <c r="V80" s="52"/>
    </row>
    <row r="81" spans="1:22" ht="12.75" customHeight="1" x14ac:dyDescent="0.25">
      <c r="A81" s="78"/>
      <c r="C81" s="35"/>
      <c r="G81" s="36"/>
      <c r="I81" s="69"/>
      <c r="J81" s="72"/>
      <c r="K81" s="73"/>
      <c r="L81" s="38"/>
      <c r="M81" s="47"/>
      <c r="O81" s="36"/>
      <c r="V81" s="52"/>
    </row>
    <row r="82" spans="1:22" ht="12.75" customHeight="1" x14ac:dyDescent="0.25">
      <c r="A82" s="78"/>
      <c r="C82" s="35"/>
      <c r="G82" s="36"/>
      <c r="I82" s="69"/>
      <c r="J82" s="72"/>
      <c r="K82" s="69"/>
      <c r="L82" s="37"/>
      <c r="M82" s="47"/>
      <c r="O82" s="36"/>
      <c r="V82" s="52"/>
    </row>
    <row r="83" spans="1:22" ht="12.75" customHeight="1" x14ac:dyDescent="0.25">
      <c r="A83" s="78"/>
      <c r="C83" s="35"/>
      <c r="G83" s="36"/>
      <c r="I83" s="69"/>
      <c r="J83" s="72"/>
      <c r="K83" s="69"/>
      <c r="L83" s="37"/>
      <c r="M83" s="47"/>
      <c r="O83" s="36"/>
      <c r="V83" s="52"/>
    </row>
    <row r="84" spans="1:22" ht="12.75" customHeight="1" x14ac:dyDescent="0.25">
      <c r="A84" s="78"/>
      <c r="C84" s="35"/>
      <c r="G84" s="36"/>
      <c r="I84" s="69"/>
      <c r="J84" s="72"/>
      <c r="K84" s="69"/>
      <c r="L84" s="37"/>
      <c r="M84" s="47"/>
      <c r="O84" s="36"/>
      <c r="V84" s="52"/>
    </row>
    <row r="85" spans="1:22" ht="12.75" customHeight="1" x14ac:dyDescent="0.25">
      <c r="A85" s="78"/>
      <c r="C85" s="35"/>
      <c r="G85" s="36"/>
      <c r="I85" s="69"/>
      <c r="J85" s="72"/>
      <c r="K85" s="69"/>
      <c r="L85" s="37"/>
      <c r="M85" s="47"/>
      <c r="O85" s="36"/>
      <c r="V85" s="52"/>
    </row>
    <row r="86" spans="1:22" ht="12.75" customHeight="1" x14ac:dyDescent="0.25">
      <c r="A86" s="78"/>
      <c r="C86" s="35"/>
      <c r="G86" s="36"/>
      <c r="I86" s="69"/>
      <c r="J86" s="72"/>
      <c r="K86" s="69"/>
      <c r="L86" s="37"/>
      <c r="M86" s="47"/>
      <c r="O86" s="36"/>
      <c r="V86" s="52"/>
    </row>
    <row r="87" spans="1:22" ht="12.75" customHeight="1" x14ac:dyDescent="0.25">
      <c r="A87" s="78"/>
      <c r="C87" s="35"/>
      <c r="G87" s="36"/>
      <c r="I87" s="69"/>
      <c r="J87" s="72"/>
      <c r="K87" s="69"/>
      <c r="L87" s="37"/>
      <c r="M87" s="47"/>
      <c r="O87" s="36"/>
      <c r="V87" s="52"/>
    </row>
    <row r="88" spans="1:22" ht="12.75" customHeight="1" x14ac:dyDescent="0.25">
      <c r="A88" s="78"/>
      <c r="C88" s="35"/>
      <c r="G88" s="36"/>
      <c r="I88" s="69"/>
      <c r="J88" s="72"/>
      <c r="K88" s="69"/>
      <c r="L88" s="37"/>
      <c r="M88" s="47"/>
      <c r="O88" s="36"/>
      <c r="V88" s="52"/>
    </row>
    <row r="89" spans="1:22" ht="12.75" customHeight="1" x14ac:dyDescent="0.25">
      <c r="A89" s="78"/>
      <c r="C89" s="35"/>
      <c r="G89" s="36"/>
      <c r="I89" s="69"/>
      <c r="J89" s="72"/>
      <c r="K89" s="69"/>
      <c r="L89" s="37"/>
      <c r="M89" s="47"/>
      <c r="O89" s="36"/>
      <c r="V89" s="52"/>
    </row>
    <row r="90" spans="1:22" ht="12.75" customHeight="1" x14ac:dyDescent="0.25">
      <c r="A90" s="78"/>
      <c r="C90" s="35"/>
      <c r="G90" s="36"/>
      <c r="I90" s="69"/>
      <c r="J90" s="72"/>
      <c r="K90" s="69"/>
      <c r="L90" s="37"/>
      <c r="M90" s="47"/>
      <c r="O90" s="36"/>
      <c r="V90" s="52"/>
    </row>
    <row r="91" spans="1:22" ht="12.75" customHeight="1" x14ac:dyDescent="0.25">
      <c r="A91" s="78"/>
      <c r="C91" s="35"/>
      <c r="G91" s="36"/>
      <c r="I91" s="69"/>
      <c r="J91" s="72"/>
      <c r="K91" s="69"/>
      <c r="L91" s="37"/>
      <c r="M91" s="47"/>
      <c r="O91" s="36"/>
      <c r="V91" s="52"/>
    </row>
    <row r="92" spans="1:22" ht="12.75" customHeight="1" x14ac:dyDescent="0.25">
      <c r="A92" s="78"/>
      <c r="C92" s="35"/>
      <c r="G92" s="36"/>
      <c r="I92" s="69"/>
      <c r="J92" s="72"/>
      <c r="K92" s="69"/>
      <c r="L92" s="37"/>
      <c r="M92" s="47"/>
      <c r="O92" s="36"/>
      <c r="V92" s="52"/>
    </row>
    <row r="93" spans="1:22" ht="12.75" customHeight="1" x14ac:dyDescent="0.25">
      <c r="A93" s="78"/>
      <c r="C93" s="35"/>
      <c r="G93" s="36"/>
      <c r="I93" s="69"/>
      <c r="J93" s="72"/>
      <c r="K93" s="69"/>
      <c r="L93" s="37"/>
      <c r="M93" s="47"/>
      <c r="O93" s="36"/>
      <c r="V93" s="52"/>
    </row>
    <row r="94" spans="1:22" ht="12.75" customHeight="1" x14ac:dyDescent="0.25">
      <c r="A94" s="78"/>
      <c r="C94" s="35"/>
      <c r="G94" s="36"/>
      <c r="I94" s="69"/>
      <c r="J94" s="72"/>
      <c r="K94" s="69"/>
      <c r="L94" s="37"/>
      <c r="M94" s="47"/>
      <c r="O94" s="36"/>
      <c r="V94" s="52"/>
    </row>
    <row r="95" spans="1:22" ht="12.75" customHeight="1" x14ac:dyDescent="0.25">
      <c r="A95" s="78"/>
      <c r="C95" s="35"/>
      <c r="G95" s="36"/>
      <c r="I95" s="69"/>
      <c r="J95" s="72"/>
      <c r="K95" s="69"/>
      <c r="L95" s="37"/>
      <c r="M95" s="47"/>
      <c r="O95" s="36"/>
      <c r="V95" s="52"/>
    </row>
    <row r="96" spans="1:22" ht="12.75" customHeight="1" x14ac:dyDescent="0.25">
      <c r="A96" s="78"/>
      <c r="V96" s="52"/>
    </row>
    <row r="97" spans="22:22" ht="12.75" customHeight="1" x14ac:dyDescent="0.25">
      <c r="V97" s="52"/>
    </row>
    <row r="98" spans="22:22" ht="12.75" customHeight="1" x14ac:dyDescent="0.25">
      <c r="V98" s="52"/>
    </row>
    <row r="99" spans="22:22" ht="12.75" customHeight="1" x14ac:dyDescent="0.25">
      <c r="V99" s="52"/>
    </row>
  </sheetData>
  <phoneticPr fontId="0" type="noConversion"/>
  <printOptions horizontalCentered="1" gridLinesSet="0"/>
  <pageMargins left="0.25" right="0.25" top="0.5" bottom="0.75" header="0.5" footer="0.25"/>
  <pageSetup scale="62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workbookViewId="0">
      <selection activeCell="E18" sqref="E18:E20"/>
    </sheetView>
  </sheetViews>
  <sheetFormatPr defaultColWidth="8.42578125" defaultRowHeight="12.75" customHeight="1" x14ac:dyDescent="0.3"/>
  <cols>
    <col min="1" max="1" width="8.42578125" style="83"/>
    <col min="2" max="2" width="13.42578125" style="101" customWidth="1"/>
    <col min="3" max="3" width="10.7109375" style="101" hidden="1" customWidth="1"/>
    <col min="4" max="4" width="8.85546875" style="101" customWidth="1"/>
    <col min="5" max="5" width="12.5703125" style="83" customWidth="1"/>
    <col min="6" max="6" width="2.7109375" style="83" customWidth="1"/>
    <col min="7" max="7" width="11.42578125" style="83" customWidth="1"/>
    <col min="8" max="8" width="2.7109375" style="83" customWidth="1"/>
    <col min="9" max="9" width="14.42578125" style="83" customWidth="1"/>
    <col min="10" max="10" width="10.7109375" style="86" customWidth="1"/>
    <col min="11" max="12" width="10.7109375" style="83" customWidth="1"/>
    <col min="13" max="13" width="10.7109375" style="103" customWidth="1"/>
    <col min="14" max="14" width="10.7109375" style="89" customWidth="1"/>
    <col min="15" max="15" width="10.7109375" style="90" customWidth="1"/>
    <col min="16" max="16" width="10.7109375" style="89" customWidth="1"/>
    <col min="17" max="18" width="10.7109375" style="104" customWidth="1"/>
    <col min="19" max="19" width="10.7109375" style="54" customWidth="1"/>
    <col min="20" max="20" width="10.7109375" style="83" customWidth="1"/>
    <col min="21" max="21" width="10.7109375" style="93" customWidth="1"/>
    <col min="22" max="23" width="10.7109375" style="83" customWidth="1"/>
    <col min="24" max="24" width="8.7109375" style="83" bestFit="1" customWidth="1"/>
    <col min="25" max="25" width="18" style="83" bestFit="1" customWidth="1"/>
    <col min="26" max="26" width="1.5703125" style="83" customWidth="1"/>
    <col min="27" max="27" width="23.7109375" style="94" customWidth="1"/>
    <col min="28" max="28" width="5" style="83" customWidth="1"/>
    <col min="29" max="29" width="2.42578125" style="83" customWidth="1"/>
    <col min="30" max="30" width="6.7109375" style="83" customWidth="1"/>
    <col min="31" max="31" width="2.42578125" style="83" customWidth="1"/>
    <col min="32" max="32" width="6.7109375" style="83" customWidth="1"/>
    <col min="33" max="33" width="2.42578125" style="83" customWidth="1"/>
    <col min="34" max="34" width="17.85546875" style="83" customWidth="1"/>
    <col min="35" max="35" width="3.28515625" style="83" customWidth="1"/>
    <col min="36" max="36" width="13.5703125" style="83" customWidth="1"/>
    <col min="37" max="37" width="3.28515625" style="83" customWidth="1"/>
    <col min="38" max="38" width="11" style="83" customWidth="1"/>
    <col min="39" max="39" width="2.42578125" style="83" customWidth="1"/>
    <col min="40" max="40" width="5" style="83" customWidth="1"/>
    <col min="41" max="41" width="1.5703125" style="83" customWidth="1"/>
    <col min="42" max="42" width="5.85546875" style="83" customWidth="1"/>
    <col min="43" max="43" width="3.28515625" style="83" customWidth="1"/>
    <col min="44" max="44" width="9.28515625" style="83" customWidth="1"/>
    <col min="45" max="45" width="2.42578125" style="83" customWidth="1"/>
    <col min="46" max="46" width="11" style="83" customWidth="1"/>
    <col min="47" max="16384" width="8.425781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59" t="s">
        <v>66</v>
      </c>
      <c r="C5" s="159"/>
      <c r="D5" s="159"/>
      <c r="E5" s="159"/>
      <c r="F5" s="159"/>
      <c r="G5" s="159"/>
      <c r="H5" s="159"/>
      <c r="I5" s="159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40</v>
      </c>
      <c r="I10" s="105" t="s">
        <v>41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42</v>
      </c>
      <c r="F11" s="111"/>
      <c r="G11" s="111" t="s">
        <v>43</v>
      </c>
      <c r="H11" s="111"/>
      <c r="I11" s="111" t="s">
        <v>44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25">
      <c r="B13" s="101" t="s">
        <v>45</v>
      </c>
      <c r="C13" s="101" t="s">
        <v>39</v>
      </c>
      <c r="E13" s="83" t="s">
        <v>46</v>
      </c>
      <c r="G13" s="118">
        <f ca="1">SUMIF('Orig Sched'!$O$10:$AA$59,'Summary Sched'!$C13,'Orig Sched'!$AA$10:$AA$59)</f>
        <v>-13960960</v>
      </c>
      <c r="I13" s="118">
        <f ca="1">SUMIF('Orig Sched'!$O$10:$AB$59,'Summary Sched'!$C13,'Orig Sched'!$AB$10:$AB$59)</f>
        <v>2</v>
      </c>
      <c r="R13" s="119"/>
      <c r="T13" s="120"/>
      <c r="AA13" s="121"/>
    </row>
    <row r="14" spans="2:37" ht="14.1" customHeight="1" x14ac:dyDescent="0.25">
      <c r="B14" s="101" t="s">
        <v>47</v>
      </c>
      <c r="C14" s="101" t="s">
        <v>48</v>
      </c>
      <c r="E14" s="83" t="s">
        <v>49</v>
      </c>
      <c r="G14" s="118">
        <f ca="1">SUMIF('Orig Sched'!$O$10:$AA$59,'Summary Sched'!$C14,'Orig Sched'!$AA$10:$AA$59)</f>
        <v>8000000</v>
      </c>
      <c r="H14" s="122"/>
      <c r="I14" s="118">
        <f ca="1">SUMIF('Orig Sched'!$O$10:$AB$59,'Summary Sched'!$C14,'Orig Sched'!$AB$10:$AB$59)</f>
        <v>1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25">
      <c r="B15" s="101" t="s">
        <v>50</v>
      </c>
      <c r="C15" s="101" t="s">
        <v>51</v>
      </c>
      <c r="E15" s="83" t="s">
        <v>52</v>
      </c>
      <c r="G15" s="118">
        <f ca="1">SUMIF('Orig Sched'!$O$10:$AA$59,'Summary Sched'!$C15,'Orig Sched'!$AA$10:$AA$59)</f>
        <v>4027370</v>
      </c>
      <c r="H15" s="122"/>
      <c r="I15" s="118">
        <f ca="1">SUMIF('Orig Sched'!$O$10:$AB$59,'Summary Sched'!$C15,'Orig Sched'!$AB$10:$AB$59)</f>
        <v>7</v>
      </c>
      <c r="L15" s="120"/>
      <c r="M15" s="83"/>
      <c r="O15" s="123"/>
      <c r="R15" s="125"/>
      <c r="T15" s="120"/>
      <c r="AA15" s="121"/>
    </row>
    <row r="16" spans="2:37" ht="14.1" customHeight="1" x14ac:dyDescent="0.25">
      <c r="B16" s="101" t="s">
        <v>53</v>
      </c>
      <c r="C16" s="101" t="s">
        <v>54</v>
      </c>
      <c r="E16" s="83" t="s">
        <v>55</v>
      </c>
      <c r="G16" s="118">
        <f ca="1">SUMIF('Orig Sched'!$O$10:$AA$59,'Summary Sched'!$C16,'Orig Sched'!$AA$10:$AA$59)</f>
        <v>506744.7</v>
      </c>
      <c r="H16" s="122"/>
      <c r="I16" s="118">
        <f ca="1">SUMIF('Orig Sched'!$O$10:$AB$59,'Summary Sched'!$C16,'Orig Sched'!$AB$10:$AB$59)</f>
        <v>11</v>
      </c>
      <c r="L16" s="120"/>
      <c r="M16" s="83"/>
      <c r="O16" s="89"/>
      <c r="R16" s="125"/>
      <c r="T16" s="120"/>
      <c r="AA16" s="121"/>
    </row>
    <row r="17" spans="2:27" ht="14.1" customHeight="1" x14ac:dyDescent="0.25">
      <c r="B17" s="101" t="s">
        <v>56</v>
      </c>
      <c r="C17" s="101" t="s">
        <v>57</v>
      </c>
      <c r="E17" s="83" t="s">
        <v>58</v>
      </c>
      <c r="G17" s="118">
        <f ca="1">SUMIF('Orig Sched'!$O$10:$AA$59,'Summary Sched'!$C17,'Orig Sched'!$AA$10:$AA$59)</f>
        <v>0</v>
      </c>
      <c r="H17" s="130"/>
      <c r="I17" s="118">
        <f ca="1">SUMIF('Orig Sched'!$O$10:$AB$59,'Summary Sched'!$C17,'Orig Sched'!$AB$10:$AB$59)</f>
        <v>0</v>
      </c>
      <c r="L17" s="120"/>
      <c r="O17" s="89"/>
      <c r="R17" s="125"/>
      <c r="T17" s="120"/>
      <c r="AA17" s="121"/>
    </row>
    <row r="18" spans="2:27" s="120" customFormat="1" ht="14.1" customHeight="1" x14ac:dyDescent="0.25">
      <c r="B18" s="101" t="s">
        <v>60</v>
      </c>
      <c r="C18" s="101" t="s">
        <v>61</v>
      </c>
      <c r="D18" s="101"/>
      <c r="E18" s="83" t="s">
        <v>90</v>
      </c>
      <c r="F18" s="83"/>
      <c r="G18" s="118">
        <f ca="1">SUMIF('Orig Sched'!$O$10:$AA$59,'Summary Sched'!$C18,'Orig Sched'!$AA$10:$AA$59)</f>
        <v>8743</v>
      </c>
      <c r="H18" s="130"/>
      <c r="I18" s="118">
        <f ca="1">SUMIF('Orig Sched'!$O$10:$AB$59,'Summary Sched'!$C18,'Orig Sched'!$AB$10:$AB$59)</f>
        <v>2</v>
      </c>
      <c r="J18" s="86"/>
      <c r="K18" s="83"/>
      <c r="N18" s="89"/>
      <c r="O18" s="89"/>
      <c r="P18" s="89"/>
      <c r="Q18" s="104"/>
      <c r="R18" s="125"/>
      <c r="S18" s="54"/>
      <c r="U18" s="101"/>
      <c r="AA18" s="121"/>
    </row>
    <row r="19" spans="2:27" s="120" customFormat="1" ht="14.1" customHeight="1" x14ac:dyDescent="0.25">
      <c r="B19" s="101" t="s">
        <v>62</v>
      </c>
      <c r="C19" s="101" t="s">
        <v>63</v>
      </c>
      <c r="D19" s="101"/>
      <c r="E19" s="83" t="s">
        <v>91</v>
      </c>
      <c r="G19" s="118">
        <f ca="1">SUMIF('Orig Sched'!$O$10:$AA$59,'Summary Sched'!$C19,'Orig Sched'!$AA$10:$AA$59)</f>
        <v>2000000</v>
      </c>
      <c r="H19" s="130"/>
      <c r="I19" s="118">
        <f ca="1">SUMIF('Orig Sched'!$O$10:$AB$59,'Summary Sched'!$C19,'Orig Sched'!$AB$10:$AB$59)</f>
        <v>1</v>
      </c>
      <c r="J19" s="86"/>
      <c r="N19" s="89"/>
      <c r="O19" s="89"/>
      <c r="P19" s="89"/>
      <c r="Q19" s="104"/>
      <c r="R19" s="125"/>
      <c r="S19" s="54"/>
      <c r="U19" s="101"/>
      <c r="AA19" s="121"/>
    </row>
    <row r="20" spans="2:27" s="120" customFormat="1" ht="14.1" customHeight="1" x14ac:dyDescent="0.25">
      <c r="B20" s="101" t="s">
        <v>64</v>
      </c>
      <c r="C20" s="101" t="s">
        <v>65</v>
      </c>
      <c r="D20" s="101"/>
      <c r="E20" s="83" t="s">
        <v>92</v>
      </c>
      <c r="F20" s="83"/>
      <c r="G20" s="129">
        <f ca="1">SUMIF('Orig Sched'!$O$10:$AA$59,'Summary Sched'!$C20,'Orig Sched'!$AA$10:$AA$59)</f>
        <v>0</v>
      </c>
      <c r="H20" s="122"/>
      <c r="I20" s="129">
        <f ca="1">SUMIF('Orig Sched'!$O$10:$AB$59,'Summary Sched'!$C20,'Orig Sched'!$AB$10:$AB$59)</f>
        <v>0</v>
      </c>
      <c r="J20" s="86"/>
      <c r="K20" s="83"/>
      <c r="M20" s="83"/>
      <c r="N20" s="89"/>
      <c r="O20" s="89"/>
      <c r="P20" s="89"/>
      <c r="Q20" s="124"/>
      <c r="R20" s="125"/>
      <c r="S20" s="132"/>
      <c r="U20" s="101"/>
      <c r="AA20" s="121"/>
    </row>
    <row r="21" spans="2:27" s="120" customFormat="1" ht="14.1" customHeight="1" x14ac:dyDescent="0.25">
      <c r="B21" s="101"/>
      <c r="C21" s="101"/>
      <c r="D21" s="101"/>
      <c r="E21" s="83"/>
      <c r="F21" s="83"/>
      <c r="G21" s="131">
        <f ca="1">SUM(G13:G20)</f>
        <v>581897.69999999995</v>
      </c>
      <c r="H21" s="130"/>
      <c r="I21" s="83">
        <f ca="1">SUM(I13:I20)</f>
        <v>24</v>
      </c>
      <c r="J21" s="86"/>
      <c r="K21" s="83"/>
      <c r="N21" s="89"/>
      <c r="O21" s="90"/>
      <c r="P21" s="89"/>
      <c r="Q21" s="104"/>
      <c r="R21" s="125"/>
      <c r="S21" s="54"/>
      <c r="U21" s="101"/>
      <c r="AA21" s="121"/>
    </row>
    <row r="22" spans="2:27" s="120" customFormat="1" ht="12.75" customHeight="1" x14ac:dyDescent="0.25">
      <c r="B22" s="101"/>
      <c r="C22" s="101"/>
      <c r="D22" s="101"/>
      <c r="E22" s="83"/>
      <c r="F22" s="83"/>
      <c r="G22" s="130"/>
      <c r="H22" s="130"/>
      <c r="I22" s="83"/>
      <c r="J22" s="86"/>
      <c r="K22" s="83"/>
      <c r="N22" s="89"/>
      <c r="O22" s="90"/>
      <c r="P22" s="89"/>
      <c r="Q22" s="104"/>
      <c r="R22" s="125"/>
      <c r="S22" s="54"/>
      <c r="U22" s="101"/>
      <c r="AA22" s="121"/>
    </row>
    <row r="23" spans="2:27" s="120" customFormat="1" ht="12.75" customHeight="1" x14ac:dyDescent="0.25">
      <c r="B23" s="133"/>
      <c r="C23" s="133"/>
      <c r="D23" s="133"/>
      <c r="E23" s="83"/>
      <c r="F23" s="83"/>
      <c r="G23" s="130"/>
      <c r="H23" s="130"/>
      <c r="I23" s="83"/>
      <c r="J23" s="86"/>
      <c r="K23" s="83"/>
      <c r="N23" s="89"/>
      <c r="O23" s="90"/>
      <c r="P23" s="89"/>
      <c r="Q23" s="104"/>
      <c r="R23" s="125"/>
      <c r="S23" s="54"/>
      <c r="U23" s="101"/>
      <c r="AA23" s="121"/>
    </row>
    <row r="24" spans="2:27" s="120" customFormat="1" ht="12.75" customHeight="1" x14ac:dyDescent="0.25">
      <c r="B24" s="133"/>
      <c r="C24" s="133"/>
      <c r="D24" s="133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25">
      <c r="B25" s="133"/>
      <c r="C25" s="133"/>
      <c r="D25" s="133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25">
      <c r="B26" s="101"/>
      <c r="C26" s="101"/>
      <c r="D26" s="101"/>
      <c r="E26" s="83"/>
      <c r="F26" s="83"/>
      <c r="G26" s="130"/>
      <c r="H26" s="130"/>
      <c r="I26" s="83"/>
      <c r="J26" s="86"/>
      <c r="K26" s="83"/>
      <c r="M26" s="103"/>
      <c r="N26" s="89"/>
      <c r="O26" s="90"/>
      <c r="P26" s="89"/>
      <c r="Q26" s="104"/>
      <c r="R26" s="125"/>
      <c r="S26" s="54"/>
      <c r="U26" s="101"/>
      <c r="W26" s="134"/>
      <c r="AA26" s="121"/>
    </row>
    <row r="27" spans="2:27" s="120" customFormat="1" ht="12.75" customHeight="1" x14ac:dyDescent="0.25">
      <c r="B27" s="101"/>
      <c r="C27" s="101"/>
      <c r="D27" s="101"/>
      <c r="E27" s="83"/>
      <c r="F27" s="83"/>
      <c r="G27" s="130"/>
      <c r="H27" s="130"/>
      <c r="I27" s="83"/>
      <c r="J27" s="86"/>
      <c r="K27" s="83"/>
      <c r="M27" s="10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25">
      <c r="B28" s="101"/>
      <c r="C28" s="101"/>
      <c r="D28" s="101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25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N29" s="89"/>
      <c r="O29" s="90"/>
      <c r="P29" s="89"/>
      <c r="Q29" s="104"/>
      <c r="R29" s="125"/>
      <c r="S29" s="54"/>
      <c r="U29" s="101"/>
      <c r="W29" s="135"/>
      <c r="AA29" s="121"/>
    </row>
    <row r="30" spans="2:27" s="120" customFormat="1" ht="12.75" customHeight="1" x14ac:dyDescent="0.25">
      <c r="B30" s="133"/>
      <c r="C30" s="133"/>
      <c r="D30" s="133"/>
      <c r="E30" s="83"/>
      <c r="F30" s="83"/>
      <c r="G30" s="130"/>
      <c r="H30" s="130"/>
      <c r="I30" s="83"/>
      <c r="J30" s="86"/>
      <c r="K30" s="83"/>
      <c r="N30" s="89"/>
      <c r="O30" s="90"/>
      <c r="P30" s="89"/>
      <c r="Q30" s="104"/>
      <c r="R30" s="125"/>
      <c r="S30" s="54"/>
      <c r="U30" s="101"/>
      <c r="W30" s="135"/>
      <c r="AA30" s="121"/>
    </row>
    <row r="31" spans="2:27" s="120" customFormat="1" ht="12.75" customHeight="1" x14ac:dyDescent="0.25">
      <c r="B31" s="133"/>
      <c r="C31" s="133"/>
      <c r="D31" s="133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W31" s="135"/>
      <c r="AA31" s="121"/>
    </row>
    <row r="32" spans="2:27" s="120" customFormat="1" ht="12.75" customHeight="1" x14ac:dyDescent="0.25">
      <c r="B32" s="133"/>
      <c r="C32" s="133"/>
      <c r="D32" s="133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25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AA33" s="121"/>
    </row>
    <row r="34" spans="2:27" s="120" customFormat="1" ht="12.75" customHeight="1" x14ac:dyDescent="0.25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AA34" s="121"/>
    </row>
    <row r="35" spans="2:27" s="120" customFormat="1" ht="12.75" customHeight="1" x14ac:dyDescent="0.25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AA35" s="121"/>
    </row>
    <row r="36" spans="2:27" s="120" customFormat="1" ht="12.75" customHeight="1" x14ac:dyDescent="0.25">
      <c r="B36" s="101"/>
      <c r="C36" s="101"/>
      <c r="D36" s="101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25">
      <c r="B37" s="101"/>
      <c r="C37" s="101"/>
      <c r="D37" s="101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W37" s="135"/>
      <c r="AA37" s="121"/>
    </row>
    <row r="38" spans="2:27" s="120" customFormat="1" ht="12.75" customHeight="1" x14ac:dyDescent="0.25">
      <c r="B38" s="101"/>
      <c r="C38" s="101"/>
      <c r="D38" s="101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W38" s="135"/>
      <c r="AA38" s="121"/>
    </row>
    <row r="39" spans="2:27" s="120" customFormat="1" ht="12.75" customHeight="1" x14ac:dyDescent="0.25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25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AA40" s="121"/>
    </row>
    <row r="41" spans="2:27" s="120" customFormat="1" ht="12.75" customHeight="1" x14ac:dyDescent="0.25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AA41" s="121"/>
    </row>
    <row r="42" spans="2:27" s="120" customFormat="1" ht="12.75" customHeight="1" x14ac:dyDescent="0.25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25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25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25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W45" s="135"/>
      <c r="AA45" s="121"/>
    </row>
    <row r="46" spans="2:27" s="120" customFormat="1" ht="12.75" customHeight="1" x14ac:dyDescent="0.25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W46" s="135"/>
      <c r="AA46" s="121"/>
    </row>
    <row r="47" spans="2:27" s="120" customFormat="1" ht="12.75" customHeight="1" x14ac:dyDescent="0.25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25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AA48" s="121"/>
    </row>
    <row r="49" spans="2:27" s="120" customFormat="1" ht="12.75" customHeight="1" x14ac:dyDescent="0.25">
      <c r="B49" s="136"/>
      <c r="C49" s="136"/>
      <c r="D49" s="136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AA49" s="121"/>
    </row>
    <row r="50" spans="2:27" s="120" customFormat="1" ht="12.75" customHeight="1" x14ac:dyDescent="0.25">
      <c r="B50" s="136"/>
      <c r="C50" s="136"/>
      <c r="D50" s="136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25">
      <c r="B51" s="136"/>
      <c r="C51" s="136"/>
      <c r="D51" s="136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W51" s="135"/>
      <c r="AA51" s="121"/>
    </row>
    <row r="52" spans="2:27" s="120" customFormat="1" ht="12.75" customHeight="1" x14ac:dyDescent="0.25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W52" s="135"/>
      <c r="AA52" s="121"/>
    </row>
    <row r="53" spans="2:27" s="120" customFormat="1" ht="12.75" customHeight="1" x14ac:dyDescent="0.25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W53" s="135"/>
      <c r="AA53" s="121"/>
    </row>
    <row r="54" spans="2:27" s="120" customFormat="1" ht="12.75" customHeight="1" x14ac:dyDescent="0.25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25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25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AA56" s="121"/>
    </row>
    <row r="57" spans="2:27" s="120" customFormat="1" ht="12.75" customHeight="1" x14ac:dyDescent="0.25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AA57" s="121"/>
    </row>
    <row r="58" spans="2:27" s="120" customFormat="1" ht="12.75" customHeight="1" x14ac:dyDescent="0.25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AA58" s="121"/>
    </row>
    <row r="59" spans="2:27" s="120" customFormat="1" ht="12.75" customHeight="1" x14ac:dyDescent="0.25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25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25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25">
      <c r="B62" s="101"/>
      <c r="C62" s="101"/>
      <c r="D62" s="101"/>
      <c r="E62" s="83"/>
      <c r="F62" s="83"/>
      <c r="G62" s="83"/>
      <c r="H62" s="83"/>
      <c r="I62" s="83"/>
      <c r="J62" s="86"/>
      <c r="K62" s="83"/>
      <c r="L62" s="83"/>
      <c r="N62" s="89"/>
      <c r="O62" s="90"/>
      <c r="P62" s="137"/>
      <c r="Q62" s="138"/>
      <c r="R62" s="125"/>
      <c r="S62" s="54"/>
      <c r="U62" s="101"/>
      <c r="AA62" s="121"/>
    </row>
    <row r="63" spans="2:27" ht="12.75" customHeight="1" x14ac:dyDescent="0.25">
      <c r="B63" s="139"/>
      <c r="C63" s="139"/>
      <c r="D63" s="139"/>
      <c r="E63" s="139"/>
      <c r="F63" s="139"/>
      <c r="P63" s="137"/>
      <c r="Q63" s="138"/>
      <c r="R63" s="125"/>
      <c r="AA63" s="121"/>
    </row>
    <row r="64" spans="2:27" ht="12.75" customHeight="1" x14ac:dyDescent="0.25">
      <c r="B64" s="139"/>
      <c r="C64" s="139"/>
      <c r="D64" s="139"/>
      <c r="E64" s="96"/>
      <c r="F64" s="96"/>
      <c r="P64" s="137"/>
      <c r="Q64" s="138"/>
      <c r="R64" s="125"/>
      <c r="AA64" s="121"/>
    </row>
    <row r="65" spans="2:27" ht="12" customHeight="1" x14ac:dyDescent="0.25">
      <c r="B65" s="139"/>
      <c r="C65" s="139"/>
      <c r="D65" s="139"/>
      <c r="E65" s="139"/>
      <c r="F65" s="139"/>
      <c r="G65" s="96"/>
      <c r="H65" s="96"/>
      <c r="I65" s="96"/>
      <c r="J65" s="140"/>
      <c r="K65" s="96"/>
      <c r="L65" s="95"/>
      <c r="M65" s="96"/>
      <c r="N65" s="141"/>
      <c r="O65" s="142"/>
      <c r="P65" s="141"/>
      <c r="Q65" s="143"/>
      <c r="R65" s="144"/>
      <c r="S65" s="145"/>
      <c r="U65" s="101"/>
      <c r="AA65" s="121"/>
    </row>
    <row r="66" spans="2:27" ht="12.75" customHeight="1" x14ac:dyDescent="0.25">
      <c r="G66" s="135"/>
      <c r="H66" s="135"/>
      <c r="L66" s="101"/>
      <c r="N66" s="137"/>
      <c r="O66" s="146"/>
      <c r="P66" s="147"/>
      <c r="Q66" s="148"/>
      <c r="T66" s="101"/>
      <c r="AA66" s="121"/>
    </row>
    <row r="67" spans="2:27" ht="12.75" customHeight="1" x14ac:dyDescent="0.25">
      <c r="B67" s="149"/>
      <c r="C67" s="149"/>
      <c r="D67" s="149"/>
      <c r="G67" s="135"/>
      <c r="H67" s="135"/>
      <c r="L67" s="101"/>
      <c r="N67" s="137"/>
      <c r="O67" s="146"/>
      <c r="P67" s="147"/>
      <c r="Q67" s="148"/>
      <c r="T67" s="101"/>
      <c r="AA67" s="121"/>
    </row>
    <row r="68" spans="2:27" ht="12.75" customHeight="1" x14ac:dyDescent="0.25">
      <c r="B68" s="149"/>
      <c r="C68" s="149"/>
      <c r="D68" s="149"/>
      <c r="G68" s="135"/>
      <c r="H68" s="135"/>
      <c r="L68" s="101"/>
      <c r="N68" s="137"/>
      <c r="O68" s="146"/>
      <c r="P68" s="147"/>
      <c r="Q68" s="148"/>
      <c r="T68" s="101"/>
      <c r="AA68" s="121"/>
    </row>
    <row r="69" spans="2:27" ht="12.75" customHeight="1" x14ac:dyDescent="0.25">
      <c r="B69" s="149"/>
      <c r="C69" s="149"/>
      <c r="D69" s="149"/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25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25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25">
      <c r="B72" s="150"/>
      <c r="C72" s="150"/>
      <c r="D72" s="150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25">
      <c r="B73" s="149"/>
      <c r="C73" s="149"/>
      <c r="D73" s="149"/>
      <c r="E73" s="151"/>
      <c r="F73" s="151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25">
      <c r="B74" s="149"/>
      <c r="C74" s="149"/>
      <c r="D74" s="149"/>
      <c r="E74" s="151"/>
      <c r="F74" s="151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25">
      <c r="B75" s="149"/>
      <c r="C75" s="149"/>
      <c r="D75" s="149"/>
      <c r="E75" s="151"/>
      <c r="F75" s="151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25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25">
      <c r="B77" s="149"/>
      <c r="C77" s="149"/>
      <c r="D77" s="149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25">
      <c r="B78" s="149"/>
      <c r="C78" s="149"/>
      <c r="D78" s="149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25">
      <c r="B79" s="149"/>
      <c r="C79" s="149"/>
      <c r="D79" s="149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25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25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25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25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25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25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25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25">
      <c r="B87" s="149"/>
      <c r="C87" s="149"/>
      <c r="D87" s="149"/>
      <c r="G87" s="135"/>
      <c r="H87" s="135"/>
      <c r="L87" s="101"/>
      <c r="N87" s="137"/>
      <c r="O87" s="146"/>
      <c r="P87" s="137"/>
      <c r="Q87" s="152"/>
      <c r="T87" s="101"/>
      <c r="AA87" s="121"/>
    </row>
    <row r="88" spans="2:27" ht="12.75" customHeight="1" x14ac:dyDescent="0.25">
      <c r="B88" s="149"/>
      <c r="C88" s="149"/>
      <c r="D88" s="149"/>
      <c r="G88" s="135"/>
      <c r="H88" s="135"/>
      <c r="L88" s="101"/>
      <c r="N88" s="137"/>
      <c r="O88" s="146"/>
      <c r="P88" s="137"/>
      <c r="Q88" s="152"/>
      <c r="T88" s="101"/>
      <c r="AA88" s="121"/>
    </row>
    <row r="89" spans="2:27" ht="12.75" customHeight="1" x14ac:dyDescent="0.25">
      <c r="B89" s="149"/>
      <c r="C89" s="149"/>
      <c r="D89" s="149"/>
      <c r="G89" s="135"/>
      <c r="H89" s="135"/>
      <c r="L89" s="101"/>
      <c r="N89" s="137"/>
      <c r="O89" s="146"/>
      <c r="P89" s="137"/>
      <c r="Q89" s="152"/>
      <c r="T89" s="101"/>
      <c r="AA89" s="121"/>
    </row>
    <row r="90" spans="2:27" ht="12.75" customHeight="1" x14ac:dyDescent="0.25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25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25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25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25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25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25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25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25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25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25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25">
      <c r="B101" s="149"/>
      <c r="C101" s="149"/>
      <c r="D101" s="149"/>
      <c r="AA101" s="121"/>
    </row>
    <row r="102" spans="2:27" ht="12.75" customHeight="1" x14ac:dyDescent="0.25">
      <c r="AA102" s="121"/>
    </row>
    <row r="103" spans="2:27" ht="12.75" customHeight="1" x14ac:dyDescent="0.25">
      <c r="AA103" s="121"/>
    </row>
    <row r="104" spans="2:27" ht="12.75" customHeight="1" x14ac:dyDescent="0.25">
      <c r="AA104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2001-05-10T15:29:59Z</cp:lastPrinted>
  <dcterms:created xsi:type="dcterms:W3CDTF">2001-01-03T21:27:28Z</dcterms:created>
  <dcterms:modified xsi:type="dcterms:W3CDTF">2014-09-03T10:57:17Z</dcterms:modified>
</cp:coreProperties>
</file>