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5" yWindow="-15" windowWidth="15330" windowHeight="4110"/>
  </bookViews>
  <sheets>
    <sheet name="Valuation Matrix" sheetId="1" r:id="rId1"/>
    <sheet name="DCF-PV 3 years" sheetId="2" r:id="rId2"/>
  </sheets>
  <externalReferences>
    <externalReference r:id="rId3"/>
    <externalReference r:id="rId4"/>
    <externalReference r:id="rId5"/>
    <externalReference r:id="rId6"/>
    <externalReference r:id="rId7"/>
    <externalReference r:id="rId8"/>
  </externalReferences>
  <definedNames>
    <definedName name="a" localSheetId="1" hidden="1">{"Income Statement",#N/A,FALSE,"CFMODEL";"Balance Sheet",#N/A,FALSE,"CFMODEL"}</definedName>
    <definedName name="a" hidden="1">{"Income Statement",#N/A,FALSE,"CFMODEL";"Balance Sheet",#N/A,FALSE,"CFMODEL"}</definedName>
    <definedName name="AnnualHours">[1]Assumptions!#REF!</definedName>
    <definedName name="b" localSheetId="1" hidden="1">{"SourcesUses",#N/A,TRUE,"CFMODEL";"TransOverview",#N/A,TRUE,"CFMODEL"}</definedName>
    <definedName name="b" hidden="1">{"SourcesUses",#N/A,TRUE,"CFMODEL";"TransOverview",#N/A,TRUE,"CFMODEL"}</definedName>
    <definedName name="Begin_Op">[4]Sum!$N$7</definedName>
    <definedName name="chillers">[5]PROJECTCONFIGURATION!$M$65</definedName>
    <definedName name="d" localSheetId="1" hidden="1">{"SourcesUses",#N/A,TRUE,#N/A;"TransOverview",#N/A,TRUE,"CFMODEL"}</definedName>
    <definedName name="d" hidden="1">{"SourcesUses",#N/A,TRUE,#N/A;"TransOverview",#N/A,TRUE,"CFMODEL"}</definedName>
    <definedName name="e" localSheetId="1" hidden="1">{"SourcesUses",#N/A,TRUE,"FundsFlow";"TransOverview",#N/A,TRUE,"FundsFlow"}</definedName>
    <definedName name="e" hidden="1">{"SourcesUses",#N/A,TRUE,"FundsFlow";"TransOverview",#N/A,TRUE,"FundsFlow"}</definedName>
    <definedName name="idc">#REF!</definedName>
    <definedName name="Main_Table">'[2]Maintenance Reserves'!$D$22:$I$45</definedName>
    <definedName name="Maint_Accrual">[1]Assumptions!#REF!</definedName>
    <definedName name="PERIOD1">'[3]Project Assumptions'!#REF!</definedName>
    <definedName name="PERIOD2">'[3]Project Assumptions'!#REF!</definedName>
    <definedName name="principal">'[3]Debt Amortization'!#REF!</definedName>
    <definedName name="_xlnm.Print_Area" localSheetId="1">'DCF-PV 3 years'!$A$1:$V$47</definedName>
    <definedName name="_xlnm.Print_Area" localSheetId="0">'Valuation Matrix'!$A$1:$G$61</definedName>
    <definedName name="ProjectLife">'[6]Project Assumptions'!$I$15</definedName>
    <definedName name="StartMWh">'[3]Project Assumptions'!#REF!</definedName>
    <definedName name="Variable">[1]Assumptions!#REF!</definedName>
    <definedName name="WaterTreatmentVar">[1]Assumptions!#REF!</definedName>
    <definedName name="wrn.test1." localSheetId="1" hidden="1">{"Income Statement",#N/A,FALSE,"CFMODEL";"Balance Sheet",#N/A,FALSE,"CFMODEL"}</definedName>
    <definedName name="wrn.test1." hidden="1">{"Income Statement",#N/A,FALSE,"CFMODEL";"Balance Sheet",#N/A,FALSE,"CFMODEL"}</definedName>
    <definedName name="wrn.test2." localSheetId="1" hidden="1">{"SourcesUses",#N/A,TRUE,"CFMODEL";"TransOverview",#N/A,TRUE,"CFMODEL"}</definedName>
    <definedName name="wrn.test2." hidden="1">{"SourcesUses",#N/A,TRUE,"CFMODEL";"TransOverview",#N/A,TRUE,"CFMODEL"}</definedName>
    <definedName name="wrn.test3." localSheetId="1" hidden="1">{"SourcesUses",#N/A,TRUE,#N/A;"TransOverview",#N/A,TRUE,"CFMODEL"}</definedName>
    <definedName name="wrn.test3." hidden="1">{"SourcesUses",#N/A,TRUE,#N/A;"TransOverview",#N/A,TRUE,"CFMODEL"}</definedName>
    <definedName name="wrn.test4." localSheetId="1" hidden="1">{"SourcesUses",#N/A,TRUE,"FundsFlow";"TransOverview",#N/A,TRUE,"FundsFlow"}</definedName>
    <definedName name="wrn.test4." hidden="1">{"SourcesUses",#N/A,TRUE,"FundsFlow";"TransOverview",#N/A,TRUE,"FundsFlow"}</definedName>
  </definedNames>
  <calcPr calcId="152511" calcMode="manual" iterate="1"/>
</workbook>
</file>

<file path=xl/calcChain.xml><?xml version="1.0" encoding="utf-8"?>
<calcChain xmlns="http://schemas.openxmlformats.org/spreadsheetml/2006/main">
  <c r="F9" i="2" l="1"/>
  <c r="G9" i="2"/>
  <c r="E13" i="2"/>
  <c r="E15" i="2" s="1"/>
  <c r="E21" i="2" s="1"/>
  <c r="F13" i="2"/>
  <c r="F15" i="2" s="1"/>
  <c r="F21" i="2" s="1"/>
  <c r="F22" i="2" s="1"/>
  <c r="G13" i="2"/>
  <c r="E14" i="2"/>
  <c r="F14" i="2"/>
  <c r="E17" i="2"/>
  <c r="F17" i="2"/>
  <c r="G17" i="2"/>
  <c r="C32" i="2"/>
  <c r="F32" i="2"/>
  <c r="H32" i="2"/>
  <c r="C19" i="1" s="1"/>
  <c r="J32" i="2"/>
  <c r="L32" i="2"/>
  <c r="C37" i="1" s="1"/>
  <c r="N32" i="2"/>
  <c r="P32" i="2"/>
  <c r="C35" i="2"/>
  <c r="F36" i="2"/>
  <c r="D10" i="1" s="1"/>
  <c r="C10" i="1"/>
  <c r="C28" i="1"/>
  <c r="C46" i="1"/>
  <c r="C55" i="1"/>
  <c r="C36" i="2" l="1"/>
  <c r="H36" i="2"/>
  <c r="D19" i="1" s="1"/>
  <c r="G14" i="2"/>
  <c r="G15" i="2" s="1"/>
  <c r="G21" i="2" s="1"/>
  <c r="P36" i="2"/>
  <c r="D55" i="1" s="1"/>
  <c r="C39" i="2"/>
  <c r="N36" i="2"/>
  <c r="D46" i="1" s="1"/>
  <c r="L36" i="2"/>
  <c r="D37" i="1" s="1"/>
  <c r="J36" i="2"/>
  <c r="D28" i="1" s="1"/>
  <c r="G22" i="2" l="1"/>
  <c r="L35" i="2"/>
  <c r="F35" i="2"/>
  <c r="H35" i="2"/>
  <c r="P31" i="2"/>
  <c r="J35" i="2"/>
  <c r="F31" i="2"/>
  <c r="N35" i="2"/>
  <c r="L31" i="2"/>
  <c r="J31" i="2"/>
  <c r="P35" i="2"/>
  <c r="N31" i="2"/>
  <c r="H31" i="2"/>
  <c r="P39" i="2"/>
  <c r="L40" i="2"/>
  <c r="E37" i="1" s="1"/>
  <c r="N40" i="2"/>
  <c r="E46" i="1" s="1"/>
  <c r="C40" i="2"/>
  <c r="J40" i="2"/>
  <c r="E28" i="1" s="1"/>
  <c r="L39" i="2"/>
  <c r="F40" i="2"/>
  <c r="E10" i="1" s="1"/>
  <c r="F39" i="2"/>
  <c r="H39" i="2"/>
  <c r="C43" i="2"/>
  <c r="N39" i="2"/>
  <c r="P40" i="2"/>
  <c r="E55" i="1" s="1"/>
  <c r="H40" i="2"/>
  <c r="E19" i="1" s="1"/>
  <c r="J39" i="2"/>
  <c r="N33" i="2" l="1"/>
  <c r="C45" i="1"/>
  <c r="C47" i="1" s="1"/>
  <c r="C50" i="1" s="1"/>
  <c r="C51" i="1" s="1"/>
  <c r="F33" i="2"/>
  <c r="C11" i="1" s="1"/>
  <c r="C14" i="1" s="1"/>
  <c r="C15" i="1" s="1"/>
  <c r="C9" i="1"/>
  <c r="E54" i="1"/>
  <c r="P41" i="2"/>
  <c r="E56" i="1" s="1"/>
  <c r="E59" i="1" s="1"/>
  <c r="E60" i="1" s="1"/>
  <c r="J37" i="2"/>
  <c r="D29" i="1" s="1"/>
  <c r="D32" i="1" s="1"/>
  <c r="D33" i="1" s="1"/>
  <c r="D27" i="1"/>
  <c r="H37" i="2"/>
  <c r="D20" i="1" s="1"/>
  <c r="D23" i="1" s="1"/>
  <c r="D24" i="1" s="1"/>
  <c r="D18" i="1"/>
  <c r="N41" i="2"/>
  <c r="E45" i="1"/>
  <c r="E47" i="1" s="1"/>
  <c r="E50" i="1" s="1"/>
  <c r="E51" i="1" s="1"/>
  <c r="N37" i="2"/>
  <c r="D45" i="1"/>
  <c r="D47" i="1" s="1"/>
  <c r="D50" i="1" s="1"/>
  <c r="D51" i="1" s="1"/>
  <c r="H43" i="2"/>
  <c r="J44" i="2"/>
  <c r="F28" i="1" s="1"/>
  <c r="C44" i="2"/>
  <c r="F44" i="2"/>
  <c r="F10" i="1" s="1"/>
  <c r="J43" i="2"/>
  <c r="L44" i="2"/>
  <c r="F37" i="1" s="1"/>
  <c r="P44" i="2"/>
  <c r="F55" i="1" s="1"/>
  <c r="P43" i="2"/>
  <c r="L43" i="2"/>
  <c r="N44" i="2"/>
  <c r="F46" i="1" s="1"/>
  <c r="N43" i="2"/>
  <c r="F43" i="2"/>
  <c r="H44" i="2"/>
  <c r="F19" i="1" s="1"/>
  <c r="E18" i="1"/>
  <c r="H41" i="2"/>
  <c r="E20" i="1" s="1"/>
  <c r="E23" i="1" s="1"/>
  <c r="E24" i="1" s="1"/>
  <c r="F41" i="2"/>
  <c r="E11" i="1" s="1"/>
  <c r="E14" i="1" s="1"/>
  <c r="E15" i="1" s="1"/>
  <c r="E9" i="1"/>
  <c r="C18" i="1"/>
  <c r="H33" i="2"/>
  <c r="C20" i="1" s="1"/>
  <c r="C23" i="1" s="1"/>
  <c r="C24" i="1" s="1"/>
  <c r="P33" i="2"/>
  <c r="C56" i="1" s="1"/>
  <c r="C59" i="1" s="1"/>
  <c r="C60" i="1" s="1"/>
  <c r="C54" i="1"/>
  <c r="E27" i="1"/>
  <c r="J41" i="2"/>
  <c r="E29" i="1" s="1"/>
  <c r="E32" i="1" s="1"/>
  <c r="E33" i="1" s="1"/>
  <c r="E36" i="1"/>
  <c r="L41" i="2"/>
  <c r="E38" i="1" s="1"/>
  <c r="E41" i="1" s="1"/>
  <c r="E42" i="1" s="1"/>
  <c r="P37" i="2"/>
  <c r="D56" i="1" s="1"/>
  <c r="D59" i="1" s="1"/>
  <c r="D60" i="1" s="1"/>
  <c r="D54" i="1"/>
  <c r="F37" i="2"/>
  <c r="D11" i="1" s="1"/>
  <c r="D14" i="1" s="1"/>
  <c r="D15" i="1" s="1"/>
  <c r="D9" i="1"/>
  <c r="J33" i="2"/>
  <c r="C29" i="1" s="1"/>
  <c r="C32" i="1" s="1"/>
  <c r="C33" i="1" s="1"/>
  <c r="C27" i="1"/>
  <c r="L37" i="2"/>
  <c r="D38" i="1" s="1"/>
  <c r="D41" i="1" s="1"/>
  <c r="D42" i="1" s="1"/>
  <c r="D36" i="1"/>
  <c r="L33" i="2"/>
  <c r="C38" i="1" s="1"/>
  <c r="C41" i="1" s="1"/>
  <c r="C42" i="1" s="1"/>
  <c r="C36" i="1"/>
  <c r="F27" i="1" l="1"/>
  <c r="J45" i="2"/>
  <c r="F29" i="1" s="1"/>
  <c r="F32" i="1" s="1"/>
  <c r="F33" i="1" s="1"/>
  <c r="F18" i="1"/>
  <c r="H45" i="2"/>
  <c r="F20" i="1" s="1"/>
  <c r="F23" i="1" s="1"/>
  <c r="F24" i="1" s="1"/>
  <c r="P45" i="2"/>
  <c r="F56" i="1" s="1"/>
  <c r="F59" i="1" s="1"/>
  <c r="F60" i="1" s="1"/>
  <c r="F54" i="1"/>
  <c r="F36" i="1"/>
  <c r="L45" i="2"/>
  <c r="F38" i="1" s="1"/>
  <c r="F41" i="1" s="1"/>
  <c r="F42" i="1" s="1"/>
  <c r="F9" i="1"/>
  <c r="F45" i="2"/>
  <c r="F11" i="1" s="1"/>
  <c r="F14" i="1" s="1"/>
  <c r="F15" i="1" s="1"/>
  <c r="N45" i="2"/>
  <c r="F45" i="1"/>
  <c r="F47" i="1" s="1"/>
  <c r="F50" i="1" s="1"/>
  <c r="F51" i="1" s="1"/>
</calcChain>
</file>

<file path=xl/sharedStrings.xml><?xml version="1.0" encoding="utf-8"?>
<sst xmlns="http://schemas.openxmlformats.org/spreadsheetml/2006/main" count="74" uniqueCount="34">
  <si>
    <t>Valuation Matrix (Using $4/kW-month and ISO MW of 3,094 to calculate Terminal Value)</t>
  </si>
  <si>
    <t>(Million $ except per kW Value)</t>
  </si>
  <si>
    <t>Fixed-Priced Period</t>
  </si>
  <si>
    <t xml:space="preserve">Terminal Value in </t>
  </si>
  <si>
    <t>Discount Rate</t>
  </si>
  <si>
    <t>Year 3 ($/kW)</t>
  </si>
  <si>
    <t xml:space="preserve">PV of UFCF </t>
  </si>
  <si>
    <t xml:space="preserve">PV of Terminal Value </t>
  </si>
  <si>
    <t xml:space="preserve">Enterprise Value </t>
  </si>
  <si>
    <t xml:space="preserve">Power Contract Value </t>
  </si>
  <si>
    <t xml:space="preserve">Gross Enterprise Value </t>
  </si>
  <si>
    <t>$/kW</t>
  </si>
  <si>
    <t>DCF Analysis</t>
  </si>
  <si>
    <t>CONTRACT PERIOD</t>
  </si>
  <si>
    <t>2001</t>
  </si>
  <si>
    <t>2002</t>
  </si>
  <si>
    <t>2003</t>
  </si>
  <si>
    <t xml:space="preserve">EBITDA less Power Contract </t>
  </si>
  <si>
    <t>% Annual Growth</t>
  </si>
  <si>
    <t>Depreciation</t>
  </si>
  <si>
    <t>EBIT</t>
  </si>
  <si>
    <t>Taxes on EBIT</t>
  </si>
  <si>
    <t>Unlevered Net Income</t>
  </si>
  <si>
    <t>Plus:  Depreciation</t>
  </si>
  <si>
    <t>Plus:  Deferred Income Taxes</t>
  </si>
  <si>
    <t>Plus:  WC Adjustments (Property Taxes)</t>
  </si>
  <si>
    <t>Unlevered Free Cash Flow</t>
  </si>
  <si>
    <t>DISCOUNT RATE</t>
  </si>
  <si>
    <t>PV of 2001-2003 UFCF</t>
  </si>
  <si>
    <t>PV of Terminal Value</t>
  </si>
  <si>
    <t>Enterprise Value</t>
  </si>
  <si>
    <t>Terminal Value in Year 3 ($/kW)</t>
  </si>
  <si>
    <r>
      <t xml:space="preserve">Valuation Matrix </t>
    </r>
    <r>
      <rPr>
        <b/>
        <sz val="10"/>
        <rFont val="Arial"/>
        <family val="2"/>
      </rPr>
      <t>(million $ except Per kW Value)</t>
    </r>
  </si>
  <si>
    <r>
      <t xml:space="preserve">Consolidated UFCF - $4/kW-month </t>
    </r>
    <r>
      <rPr>
        <b/>
        <sz val="10"/>
        <rFont val="Arial"/>
        <family val="2"/>
      </rPr>
      <t>(million $)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</si>
</sst>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3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_(&quot;$&quot;* #,##0_);_(&quot;$&quot;* \(#,##0\);_(&quot;$&quot;* &quot;-&quot;??_);_(@_)"/>
    <numFmt numFmtId="166" formatCode="_(* #,##0_);_(* \(#,##0\);_(* &quot;-&quot;??_);_(@_)"/>
    <numFmt numFmtId="168" formatCode="_(* #,##0.0_);_(* \(#,##0.0\);_(* &quot;-&quot;??_);_(@_)"/>
    <numFmt numFmtId="169" formatCode="0_)"/>
    <numFmt numFmtId="170" formatCode="0.00_)"/>
    <numFmt numFmtId="171" formatCode="#,##0.0_);\(#,##0.0\)"/>
    <numFmt numFmtId="172" formatCode="#,##0.000_);\(#,##0.000\)"/>
    <numFmt numFmtId="176" formatCode="&quot;$&quot;#,##0.0_);[Red]\(&quot;$&quot;#,##0.0\)"/>
    <numFmt numFmtId="180" formatCode="_(* #,##0.0_);_(* \(#,##0.0\);_(* &quot;-&quot;?_);_(@_)"/>
    <numFmt numFmtId="190" formatCode="0.000"/>
    <numFmt numFmtId="194" formatCode="_(* #,##0.0000_);_(* \(#,##0.0000\);_(* &quot;-&quot;??_);_(@_)"/>
    <numFmt numFmtId="201" formatCode="_(&quot;$&quot;* #,##0.000_);_(&quot;$&quot;* \(#,##0.000\);_(&quot;$&quot;* &quot;-&quot;??_);_(@_)"/>
    <numFmt numFmtId="205" formatCode="#,##0.000_);[Red]\(#,##0.000\)"/>
    <numFmt numFmtId="208" formatCode="_(&quot;$&quot;* #,##0.00000_);_(&quot;$&quot;* \(#,##0.00000\);_(&quot;$&quot;* &quot;-&quot;??_);_(@_)"/>
    <numFmt numFmtId="209" formatCode="&quot;$&quot;#,##0.00000"/>
    <numFmt numFmtId="210" formatCode="0.000000000000000%"/>
    <numFmt numFmtId="231" formatCode="0.000000%"/>
    <numFmt numFmtId="232" formatCode="0.0000000%"/>
    <numFmt numFmtId="238" formatCode="_(* #,##0.0000000000_);_(* \(#,##0.0000000000\);_(* &quot;-&quot;_);_(@_)"/>
    <numFmt numFmtId="240" formatCode="_(* #,##0.000000000000_);_(* \(#,##0.000000000000\);_(* &quot;-&quot;_);_(@_)"/>
    <numFmt numFmtId="250" formatCode="0.0%;\-0.0%;\ &quot;-&quot;_%;@_%"/>
    <numFmt numFmtId="262" formatCode="0.000000%;\-0.000000%;\ &quot;-&quot;_%;@_%"/>
    <numFmt numFmtId="263" formatCode="_(* #,##0.0000_);_(* \(#,##0.0000\);_(* &quot;-&quot;????_);_(@_)"/>
    <numFmt numFmtId="264" formatCode="_(* #,##0.000_);_(* \(#,##0.000\);_(* &quot;-&quot;???_);_(@_)"/>
    <numFmt numFmtId="269" formatCode="_ &quot;$&quot;\ * #,##0_ ;_ &quot;$&quot;\ * \-#,##0_ ;_ &quot;$&quot;\ * &quot;-&quot;_ ;_ @_ "/>
    <numFmt numFmtId="270" formatCode="_ * #,##0_ ;_ * \-#,##0_ ;_ * &quot;-&quot;_ ;_ @_ "/>
    <numFmt numFmtId="271" formatCode="_ &quot;$&quot;\ * #,##0.00_ ;_ &quot;$&quot;\ * \-#,##0.00_ ;_ &quot;$&quot;\ * &quot;-&quot;??_ ;_ @_ "/>
    <numFmt numFmtId="272" formatCode="_ * #,##0.00_ ;_ * \-#,##0.00_ ;_ * &quot;-&quot;??_ ;_ @_ "/>
    <numFmt numFmtId="273" formatCode="_ &quot;$&quot;\ * #,##0.0_ ;_ &quot;$&quot;\ * \-#,##0.0_ ;_ &quot;$&quot;\ * &quot;-&quot;??_ ;_ @_ "/>
    <numFmt numFmtId="281" formatCode="#,##0.0000_);[Red]\(#,##0.0000\)"/>
    <numFmt numFmtId="299" formatCode="m/yy"/>
    <numFmt numFmtId="301" formatCode="0.0000_)"/>
    <numFmt numFmtId="302" formatCode=";;;"/>
    <numFmt numFmtId="304" formatCode="&quot;$&quot;#,##0;[Red]&quot;$&quot;#,##0"/>
    <numFmt numFmtId="305" formatCode="0_);[Red]\(0\)"/>
    <numFmt numFmtId="306" formatCode="_(* #,##0.000000_);_(* \(#,##0.000000\);_(* &quot;-&quot;??_);_(@_)"/>
    <numFmt numFmtId="310" formatCode="0.00000000000000000%"/>
    <numFmt numFmtId="311" formatCode="yyyy"/>
    <numFmt numFmtId="313" formatCode="mmmm\ d\,\ yyyy"/>
    <numFmt numFmtId="315" formatCode="_(* #,##0.00000000_);_(* \(#,##0.00000000\);_(* &quot;-&quot;??_);_(@_)"/>
    <numFmt numFmtId="318" formatCode="0.000000\x_);\(0.000000\x\)"/>
    <numFmt numFmtId="319" formatCode="#,##0.000000_);[Red]\(#,##0.000000\)"/>
    <numFmt numFmtId="320" formatCode="0.00000000000000%"/>
    <numFmt numFmtId="321" formatCode="m/d/yy"/>
    <numFmt numFmtId="332" formatCode="#,##0.0000000_);[Red]\(#,##0.0000000\)"/>
    <numFmt numFmtId="333" formatCode="#,##0.00000000_);[Red]\(#,##0.00000000\)"/>
    <numFmt numFmtId="334" formatCode="General_)"/>
    <numFmt numFmtId="335" formatCode="dd\-mmm_)"/>
    <numFmt numFmtId="336" formatCode="mmm\-dd"/>
    <numFmt numFmtId="337" formatCode="#,##0;\(#,##0\)"/>
    <numFmt numFmtId="338" formatCode="&quot;$&quot;#,##0;\(&quot;$&quot;#,##0\)"/>
    <numFmt numFmtId="339" formatCode="##0.000\ \¢"/>
    <numFmt numFmtId="340" formatCode="0.000E+00_)"/>
    <numFmt numFmtId="341" formatCode="&quot;$&quot;#,##0.0000000_);\(&quot;$&quot;#,##0.0000000\)"/>
    <numFmt numFmtId="342" formatCode="0.000000000"/>
    <numFmt numFmtId="343" formatCode="0.0000000000"/>
    <numFmt numFmtId="346" formatCode="&quot;$&quot;#,##0.000000000_);\(&quot;$&quot;#,##0.000000000\)"/>
    <numFmt numFmtId="347" formatCode="&quot;$&quot;#,##0.0000000000_);\(&quot;$&quot;#,##0.0000000000\)"/>
    <numFmt numFmtId="348" formatCode="&quot;$&quot;#,##0.000000_);[Red]\(&quot;$&quot;#,##0.000000\)"/>
    <numFmt numFmtId="349" formatCode="&quot;$&quot;#,##0.0000000_);[Red]\(&quot;$&quot;#,##0.0000000\)"/>
    <numFmt numFmtId="351" formatCode="0.0000000_)"/>
    <numFmt numFmtId="353" formatCode="0.000000000_)"/>
    <numFmt numFmtId="354" formatCode="#,##0.0000000000_);[Red]\(#,##0.0000000000\)"/>
    <numFmt numFmtId="355" formatCode="0.0E+00"/>
    <numFmt numFmtId="356" formatCode="0E+00"/>
    <numFmt numFmtId="358" formatCode="mm/dd/yy"/>
  </numFmts>
  <fonts count="77">
    <font>
      <sz val="10"/>
      <name val="Arial"/>
    </font>
    <font>
      <sz val="10"/>
      <name val="Arial"/>
    </font>
    <font>
      <sz val="10"/>
      <name val="Helv"/>
      <family val="2"/>
    </font>
    <font>
      <sz val="10"/>
      <name val="Arial"/>
      <family val="2"/>
    </font>
    <font>
      <sz val="10"/>
      <name val="Times New Roman"/>
    </font>
    <font>
      <sz val="12"/>
      <name val="???"/>
      <family val="1"/>
      <charset val="129"/>
    </font>
    <font>
      <sz val="12"/>
      <name val="???"/>
      <family val="3"/>
      <charset val="129"/>
    </font>
    <font>
      <sz val="10"/>
      <name val="???"/>
      <family val="3"/>
      <charset val="129"/>
    </font>
    <font>
      <sz val="11"/>
      <name val="??"/>
      <family val="3"/>
      <charset val="129"/>
    </font>
    <font>
      <sz val="10"/>
      <name val="MS Sans Serif"/>
      <family val="2"/>
    </font>
    <font>
      <sz val="11"/>
      <name val="???"/>
      <family val="1"/>
      <charset val="129"/>
    </font>
    <font>
      <sz val="11"/>
      <name val="???"/>
      <family val="3"/>
      <charset val="129"/>
    </font>
    <font>
      <sz val="12"/>
      <color indexed="8"/>
      <name val="Arial MT"/>
    </font>
    <font>
      <sz val="10"/>
      <name val="MS Sans Serif"/>
    </font>
    <font>
      <sz val="10"/>
      <name val="Geneva"/>
      <family val="2"/>
    </font>
    <font>
      <sz val="10"/>
      <name val="Helv"/>
    </font>
    <font>
      <sz val="8"/>
      <name val="Arial"/>
      <family val="2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u/>
      <sz val="8.4"/>
      <color indexed="12"/>
      <name val="Arial"/>
      <family val="2"/>
    </font>
    <font>
      <sz val="7"/>
      <name val="Small Fonts"/>
    </font>
    <font>
      <b/>
      <i/>
      <sz val="16"/>
      <name val="Helv"/>
    </font>
    <font>
      <sz val="12"/>
      <name val="Arial"/>
      <family val="2"/>
    </font>
    <font>
      <sz val="10"/>
      <name val="Courier"/>
    </font>
    <font>
      <sz val="12"/>
      <name val="Helv"/>
      <family val="2"/>
    </font>
    <font>
      <sz val="12"/>
      <name val="Courier"/>
      <family val="3"/>
    </font>
    <font>
      <sz val="8"/>
      <name val="Courier"/>
      <family val="3"/>
    </font>
    <font>
      <sz val="8"/>
      <name val="Arial"/>
    </font>
    <font>
      <sz val="10"/>
      <name val="Book Antiqua"/>
      <family val="1"/>
    </font>
    <font>
      <sz val="10"/>
      <name val="Times New Roman"/>
      <family val="1"/>
    </font>
    <font>
      <sz val="8"/>
      <name val="Arial"/>
    </font>
    <font>
      <sz val="8"/>
      <name val="MS Sans Serif"/>
      <family val="2"/>
    </font>
    <font>
      <sz val="10"/>
      <name val="Palatino"/>
    </font>
    <font>
      <sz val="10"/>
      <color indexed="8"/>
      <name val="Arial"/>
      <family val="2"/>
    </font>
    <font>
      <sz val="12"/>
      <name val="Times New Roman"/>
      <family val="1"/>
    </font>
    <font>
      <sz val="10"/>
      <name val="Courier"/>
      <family val="3"/>
    </font>
    <font>
      <sz val="10"/>
      <color indexed="8"/>
      <name val="MS Sans Serif"/>
    </font>
    <font>
      <sz val="10"/>
      <name val="Univers (W1)"/>
    </font>
    <font>
      <sz val="12"/>
      <name val="Times New Roman"/>
    </font>
    <font>
      <sz val="10"/>
      <name val="Univers (W1)"/>
      <family val="2"/>
    </font>
    <font>
      <b/>
      <sz val="14"/>
      <name val="Times New Roman"/>
      <family val="1"/>
    </font>
    <font>
      <b/>
      <sz val="14"/>
      <name val="Times New Roman"/>
    </font>
    <font>
      <sz val="10"/>
      <name val="Geneva"/>
    </font>
    <font>
      <sz val="14"/>
      <name val="AngsanaUPC"/>
      <family val="1"/>
    </font>
    <font>
      <sz val="9"/>
      <name val="Arial Narrow"/>
      <family val="2"/>
    </font>
    <font>
      <sz val="7"/>
      <name val="Arial"/>
      <family val="2"/>
    </font>
    <font>
      <sz val="7"/>
      <name val="Arial"/>
    </font>
    <font>
      <sz val="10"/>
      <name val="Times"/>
    </font>
    <font>
      <sz val="12"/>
      <name val="EucrosiaUPC"/>
      <family val="1"/>
    </font>
    <font>
      <sz val="14"/>
      <name val="CordiaUPC"/>
      <family val="1"/>
    </font>
    <font>
      <sz val="10"/>
      <name val="Advisor SSi"/>
      <family val="1"/>
    </font>
    <font>
      <sz val="14"/>
      <name val="FreesiaUPC"/>
      <family val="1"/>
    </font>
    <font>
      <sz val="12"/>
      <name val="PathWay Access 3.0"/>
      <family val="3"/>
    </font>
    <font>
      <sz val="12"/>
      <name val="Helv"/>
    </font>
    <font>
      <sz val="8.5"/>
      <name val="MS Sans Serif"/>
      <family val="2"/>
    </font>
    <font>
      <sz val="10"/>
      <name val="Arial Narrow"/>
      <family val="2"/>
    </font>
    <font>
      <sz val="9"/>
      <name val="Arial"/>
    </font>
    <font>
      <sz val="11"/>
      <name val="Book Antiqua"/>
      <family val="1"/>
    </font>
    <font>
      <sz val="8"/>
      <name val="Tms Rmn"/>
    </font>
    <font>
      <sz val="10"/>
      <name val="Tms Rmn"/>
    </font>
    <font>
      <sz val="10"/>
      <name val="TimesNewRomanPS"/>
      <family val="1"/>
    </font>
    <font>
      <sz val="8"/>
      <name val="Times New Roman"/>
      <family val="1"/>
    </font>
    <font>
      <sz val="8"/>
      <name val="Times New Roman"/>
    </font>
    <font>
      <sz val="12"/>
      <name val="Arial"/>
    </font>
    <font>
      <sz val="8"/>
      <color indexed="12"/>
      <name val="Arial"/>
      <family val="2"/>
    </font>
    <font>
      <b/>
      <sz val="14"/>
      <name val="Arial"/>
      <family val="2"/>
    </font>
    <font>
      <b/>
      <u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16"/>
      <color indexed="12"/>
      <name val="Arial"/>
      <family val="2"/>
    </font>
    <font>
      <u val="singleAccounting"/>
      <sz val="8"/>
      <name val="Arial"/>
      <family val="2"/>
    </font>
    <font>
      <i/>
      <sz val="8"/>
      <name val="Arial"/>
      <family val="2"/>
    </font>
    <font>
      <sz val="8"/>
      <color indexed="39"/>
      <name val="Arial"/>
      <family val="2"/>
    </font>
    <font>
      <sz val="10"/>
      <color indexed="9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43"/>
        <bgColor indexed="64"/>
      </patternFill>
    </fill>
    <fill>
      <patternFill patternType="solid">
        <fgColor indexed="14"/>
        <bgColor indexed="64"/>
      </patternFill>
    </fill>
  </fills>
  <borders count="22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ck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30">
    <xf numFmtId="0" fontId="0" fillId="0" borderId="0"/>
    <xf numFmtId="0" fontId="5" fillId="0" borderId="0"/>
    <xf numFmtId="299" fontId="1" fillId="2" borderId="1">
      <alignment horizontal="center" vertical="center"/>
    </xf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6" fontId="8" fillId="0" borderId="0">
      <protection locked="0"/>
    </xf>
    <xf numFmtId="341" fontId="1" fillId="0" borderId="0" applyFont="0" applyFill="0" applyBorder="0" applyAlignment="0" applyProtection="0"/>
    <xf numFmtId="343" fontId="1" fillId="0" borderId="0" applyFont="0" applyFill="0" applyBorder="0" applyAlignment="0" applyProtection="0"/>
    <xf numFmtId="313" fontId="1" fillId="0" borderId="0">
      <protection locked="0"/>
    </xf>
    <xf numFmtId="38" fontId="16" fillId="4" borderId="0" applyNumberFormat="0" applyBorder="0" applyAlignment="0" applyProtection="0"/>
    <xf numFmtId="0" fontId="17" fillId="0" borderId="0" applyNumberFormat="0" applyFill="0" applyBorder="0" applyAlignment="0" applyProtection="0"/>
    <xf numFmtId="14" fontId="1" fillId="0" borderId="0">
      <protection locked="0"/>
    </xf>
    <xf numFmtId="14" fontId="1" fillId="0" borderId="0">
      <protection locked="0"/>
    </xf>
    <xf numFmtId="0" fontId="18" fillId="0" borderId="2" applyNumberFormat="0" applyFill="0" applyAlignment="0" applyProtection="0"/>
    <xf numFmtId="10" fontId="16" fillId="5" borderId="3" applyNumberFormat="0" applyBorder="0" applyAlignment="0" applyProtection="0"/>
    <xf numFmtId="37" fontId="20" fillId="0" borderId="0"/>
    <xf numFmtId="170" fontId="21" fillId="0" borderId="0"/>
    <xf numFmtId="0" fontId="32" fillId="0" borderId="0"/>
    <xf numFmtId="9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0" fontId="1" fillId="6" borderId="0"/>
    <xf numFmtId="14" fontId="1" fillId="0" borderId="5">
      <protection locked="0"/>
    </xf>
    <xf numFmtId="332" fontId="1" fillId="0" borderId="0"/>
    <xf numFmtId="38" fontId="16" fillId="8" borderId="0" applyNumberFormat="0" applyBorder="0" applyAlignment="0" applyProtection="0"/>
    <xf numFmtId="37" fontId="16" fillId="8" borderId="0" applyNumberFormat="0" applyBorder="0" applyAlignment="0" applyProtection="0"/>
    <xf numFmtId="37" fontId="27" fillId="0" borderId="0"/>
    <xf numFmtId="37" fontId="27" fillId="4" borderId="0" applyNumberFormat="0" applyBorder="0" applyAlignment="0" applyProtection="0"/>
    <xf numFmtId="3" fontId="64" fillId="9" borderId="2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</cellStyleXfs>
  <cellXfs count="117">
    <xf numFmtId="0" fontId="0" fillId="0" borderId="0" xfId="0"/>
    <xf numFmtId="0" fontId="3" fillId="0" borderId="0" xfId="0" applyFont="1"/>
    <xf numFmtId="0" fontId="66" fillId="0" borderId="6" xfId="0" applyFont="1" applyBorder="1"/>
    <xf numFmtId="0" fontId="3" fillId="0" borderId="6" xfId="0" applyFont="1" applyBorder="1"/>
    <xf numFmtId="0" fontId="66" fillId="0" borderId="7" xfId="0" applyFont="1" applyBorder="1"/>
    <xf numFmtId="0" fontId="3" fillId="0" borderId="8" xfId="0" applyFont="1" applyBorder="1"/>
    <xf numFmtId="0" fontId="3" fillId="0" borderId="9" xfId="0" applyFont="1" applyBorder="1" applyAlignment="1">
      <alignment horizontal="center"/>
    </xf>
    <xf numFmtId="164" fontId="3" fillId="0" borderId="10" xfId="18" applyNumberFormat="1" applyFont="1" applyBorder="1" applyAlignment="1">
      <alignment horizontal="center"/>
    </xf>
    <xf numFmtId="164" fontId="3" fillId="0" borderId="4" xfId="18" applyNumberFormat="1" applyFont="1" applyBorder="1" applyAlignment="1">
      <alignment horizontal="center"/>
    </xf>
    <xf numFmtId="164" fontId="3" fillId="0" borderId="11" xfId="18" applyNumberFormat="1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3" xfId="0" applyFont="1" applyBorder="1"/>
    <xf numFmtId="0" fontId="3" fillId="0" borderId="0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left"/>
    </xf>
    <xf numFmtId="166" fontId="3" fillId="0" borderId="0" xfId="3" applyNumberFormat="1" applyFont="1" applyBorder="1" applyAlignment="1">
      <alignment horizontal="center"/>
    </xf>
    <xf numFmtId="166" fontId="3" fillId="0" borderId="8" xfId="3" applyNumberFormat="1" applyFont="1" applyBorder="1" applyAlignment="1">
      <alignment horizontal="center"/>
    </xf>
    <xf numFmtId="166" fontId="3" fillId="0" borderId="9" xfId="3" applyNumberFormat="1" applyFont="1" applyBorder="1" applyAlignment="1">
      <alignment horizontal="center"/>
    </xf>
    <xf numFmtId="166" fontId="67" fillId="0" borderId="0" xfId="3" applyNumberFormat="1" applyFont="1" applyBorder="1" applyAlignment="1">
      <alignment horizontal="center"/>
    </xf>
    <xf numFmtId="166" fontId="67" fillId="0" borderId="8" xfId="3" applyNumberFormat="1" applyFont="1" applyBorder="1" applyAlignment="1">
      <alignment horizontal="center"/>
    </xf>
    <xf numFmtId="166" fontId="67" fillId="0" borderId="9" xfId="3" applyNumberFormat="1" applyFont="1" applyBorder="1" applyAlignment="1">
      <alignment horizontal="center"/>
    </xf>
    <xf numFmtId="0" fontId="3" fillId="0" borderId="9" xfId="0" applyFont="1" applyBorder="1"/>
    <xf numFmtId="0" fontId="68" fillId="0" borderId="8" xfId="0" applyFont="1" applyBorder="1" applyAlignment="1">
      <alignment horizontal="center"/>
    </xf>
    <xf numFmtId="166" fontId="68" fillId="0" borderId="0" xfId="3" applyNumberFormat="1" applyFont="1" applyBorder="1" applyAlignment="1">
      <alignment horizontal="center"/>
    </xf>
    <xf numFmtId="166" fontId="68" fillId="0" borderId="8" xfId="3" applyNumberFormat="1" applyFont="1" applyBorder="1" applyAlignment="1">
      <alignment horizontal="center"/>
    </xf>
    <xf numFmtId="166" fontId="68" fillId="0" borderId="9" xfId="3" applyNumberFormat="1" applyFont="1" applyBorder="1" applyAlignment="1">
      <alignment horizontal="center"/>
    </xf>
    <xf numFmtId="0" fontId="68" fillId="0" borderId="8" xfId="0" applyFont="1" applyBorder="1" applyAlignment="1">
      <alignment horizontal="left"/>
    </xf>
    <xf numFmtId="166" fontId="3" fillId="0" borderId="0" xfId="0" applyNumberFormat="1" applyFont="1"/>
    <xf numFmtId="166" fontId="3" fillId="0" borderId="8" xfId="3" applyNumberFormat="1" applyFont="1" applyBorder="1" applyAlignment="1">
      <alignment horizontal="left"/>
    </xf>
    <xf numFmtId="0" fontId="3" fillId="0" borderId="9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left"/>
    </xf>
    <xf numFmtId="166" fontId="3" fillId="0" borderId="0" xfId="3" applyNumberFormat="1" applyFont="1" applyFill="1" applyBorder="1" applyAlignment="1">
      <alignment horizontal="center"/>
    </xf>
    <xf numFmtId="166" fontId="3" fillId="0" borderId="8" xfId="3" applyNumberFormat="1" applyFont="1" applyFill="1" applyBorder="1" applyAlignment="1">
      <alignment horizontal="center"/>
    </xf>
    <xf numFmtId="166" fontId="3" fillId="0" borderId="9" xfId="3" applyNumberFormat="1" applyFont="1" applyFill="1" applyBorder="1" applyAlignment="1">
      <alignment horizontal="center"/>
    </xf>
    <xf numFmtId="166" fontId="67" fillId="0" borderId="0" xfId="3" applyNumberFormat="1" applyFont="1" applyFill="1" applyBorder="1" applyAlignment="1">
      <alignment horizontal="center"/>
    </xf>
    <xf numFmtId="166" fontId="67" fillId="0" borderId="8" xfId="3" applyNumberFormat="1" applyFont="1" applyFill="1" applyBorder="1" applyAlignment="1">
      <alignment horizontal="center"/>
    </xf>
    <xf numFmtId="166" fontId="67" fillId="0" borderId="9" xfId="3" applyNumberFormat="1" applyFont="1" applyFill="1" applyBorder="1" applyAlignment="1">
      <alignment horizontal="center"/>
    </xf>
    <xf numFmtId="0" fontId="68" fillId="0" borderId="8" xfId="0" applyFont="1" applyFill="1" applyBorder="1" applyAlignment="1">
      <alignment horizontal="center"/>
    </xf>
    <xf numFmtId="0" fontId="68" fillId="0" borderId="8" xfId="0" applyFont="1" applyFill="1" applyBorder="1" applyAlignment="1">
      <alignment horizontal="left"/>
    </xf>
    <xf numFmtId="166" fontId="68" fillId="0" borderId="0" xfId="3" applyNumberFormat="1" applyFont="1" applyFill="1" applyBorder="1" applyAlignment="1">
      <alignment horizontal="center"/>
    </xf>
    <xf numFmtId="166" fontId="68" fillId="0" borderId="8" xfId="3" applyNumberFormat="1" applyFont="1" applyFill="1" applyBorder="1" applyAlignment="1">
      <alignment horizontal="center"/>
    </xf>
    <xf numFmtId="0" fontId="3" fillId="0" borderId="14" xfId="0" applyFont="1" applyBorder="1"/>
    <xf numFmtId="166" fontId="3" fillId="0" borderId="15" xfId="3" applyNumberFormat="1" applyFont="1" applyBorder="1" applyAlignment="1">
      <alignment horizontal="left"/>
    </xf>
    <xf numFmtId="166" fontId="3" fillId="0" borderId="6" xfId="3" applyNumberFormat="1" applyFont="1" applyBorder="1"/>
    <xf numFmtId="166" fontId="3" fillId="0" borderId="15" xfId="3" applyNumberFormat="1" applyFont="1" applyBorder="1"/>
    <xf numFmtId="166" fontId="3" fillId="0" borderId="14" xfId="3" applyNumberFormat="1" applyFont="1" applyBorder="1"/>
    <xf numFmtId="166" fontId="3" fillId="0" borderId="0" xfId="3" applyNumberFormat="1" applyFont="1" applyAlignment="1">
      <alignment horizontal="left"/>
    </xf>
    <xf numFmtId="166" fontId="3" fillId="0" borderId="0" xfId="3" applyNumberFormat="1" applyFont="1"/>
    <xf numFmtId="0" fontId="0" fillId="0" borderId="4" xfId="0" applyBorder="1"/>
    <xf numFmtId="168" fontId="3" fillId="0" borderId="4" xfId="3" applyNumberFormat="1" applyFont="1" applyBorder="1"/>
    <xf numFmtId="168" fontId="1" fillId="0" borderId="4" xfId="3" applyNumberFormat="1" applyBorder="1"/>
    <xf numFmtId="0" fontId="22" fillId="0" borderId="0" xfId="0" applyFont="1"/>
    <xf numFmtId="0" fontId="69" fillId="0" borderId="0" xfId="0" applyFont="1" applyAlignment="1">
      <alignment horizontal="left"/>
    </xf>
    <xf numFmtId="168" fontId="3" fillId="0" borderId="0" xfId="3" applyNumberFormat="1" applyFont="1" applyBorder="1"/>
    <xf numFmtId="168" fontId="70" fillId="0" borderId="0" xfId="3" applyNumberFormat="1" applyFont="1" applyBorder="1"/>
    <xf numFmtId="168" fontId="71" fillId="0" borderId="0" xfId="3" applyNumberFormat="1" applyFont="1" applyFill="1" applyBorder="1" applyAlignment="1">
      <alignment horizontal="center"/>
    </xf>
    <xf numFmtId="168" fontId="1" fillId="0" borderId="0" xfId="3" applyNumberFormat="1"/>
    <xf numFmtId="0" fontId="72" fillId="0" borderId="0" xfId="0" applyFont="1" applyBorder="1" applyAlignment="1">
      <alignment horizontal="left"/>
    </xf>
    <xf numFmtId="168" fontId="1" fillId="0" borderId="0" xfId="3" applyNumberFormat="1" applyBorder="1"/>
    <xf numFmtId="168" fontId="65" fillId="0" borderId="0" xfId="3" applyNumberFormat="1" applyFont="1" applyAlignment="1">
      <alignment horizontal="right"/>
    </xf>
    <xf numFmtId="168" fontId="3" fillId="0" borderId="0" xfId="3" applyNumberFormat="1" applyFont="1"/>
    <xf numFmtId="0" fontId="65" fillId="0" borderId="0" xfId="17" applyFont="1" applyBorder="1"/>
    <xf numFmtId="0" fontId="3" fillId="0" borderId="0" xfId="17" applyFont="1" applyBorder="1"/>
    <xf numFmtId="49" fontId="16" fillId="0" borderId="16" xfId="0" applyNumberFormat="1" applyFont="1" applyBorder="1" applyAlignment="1"/>
    <xf numFmtId="49" fontId="16" fillId="0" borderId="4" xfId="0" applyNumberFormat="1" applyFont="1" applyBorder="1" applyAlignment="1"/>
    <xf numFmtId="168" fontId="16" fillId="0" borderId="4" xfId="3" applyNumberFormat="1" applyFont="1" applyBorder="1" applyAlignment="1">
      <alignment horizontal="center"/>
    </xf>
    <xf numFmtId="321" fontId="74" fillId="0" borderId="0" xfId="0" applyNumberFormat="1" applyFont="1" applyAlignment="1">
      <alignment horizontal="center"/>
    </xf>
    <xf numFmtId="321" fontId="74" fillId="0" borderId="0" xfId="3" applyNumberFormat="1" applyFont="1" applyAlignment="1">
      <alignment horizontal="center"/>
    </xf>
    <xf numFmtId="0" fontId="70" fillId="0" borderId="0" xfId="0" applyFont="1"/>
    <xf numFmtId="0" fontId="66" fillId="0" borderId="0" xfId="0" applyFont="1"/>
    <xf numFmtId="168" fontId="70" fillId="0" borderId="0" xfId="3" applyNumberFormat="1" applyFont="1"/>
    <xf numFmtId="164" fontId="3" fillId="0" borderId="0" xfId="18" applyNumberFormat="1" applyFont="1"/>
    <xf numFmtId="0" fontId="67" fillId="0" borderId="0" xfId="0" applyFont="1"/>
    <xf numFmtId="164" fontId="1" fillId="0" borderId="3" xfId="18" applyNumberFormat="1" applyBorder="1" applyAlignment="1">
      <alignment horizontal="center"/>
    </xf>
    <xf numFmtId="0" fontId="70" fillId="0" borderId="12" xfId="0" applyFont="1" applyBorder="1"/>
    <xf numFmtId="0" fontId="70" fillId="0" borderId="17" xfId="0" applyFont="1" applyBorder="1"/>
    <xf numFmtId="0" fontId="70" fillId="0" borderId="17" xfId="0" applyFont="1" applyBorder="1" applyAlignment="1">
      <alignment horizontal="center"/>
    </xf>
    <xf numFmtId="168" fontId="70" fillId="0" borderId="17" xfId="3" applyNumberFormat="1" applyFont="1" applyBorder="1"/>
    <xf numFmtId="0" fontId="3" fillId="0" borderId="10" xfId="0" applyFont="1" applyBorder="1"/>
    <xf numFmtId="0" fontId="3" fillId="0" borderId="4" xfId="0" applyFont="1" applyBorder="1"/>
    <xf numFmtId="164" fontId="3" fillId="0" borderId="4" xfId="18" applyNumberFormat="1" applyFont="1" applyBorder="1"/>
    <xf numFmtId="0" fontId="65" fillId="0" borderId="0" xfId="0" applyFont="1" applyBorder="1"/>
    <xf numFmtId="0" fontId="0" fillId="0" borderId="0" xfId="0" applyBorder="1"/>
    <xf numFmtId="0" fontId="3" fillId="0" borderId="0" xfId="0" applyFont="1" applyBorder="1"/>
    <xf numFmtId="1" fontId="3" fillId="0" borderId="0" xfId="0" applyNumberFormat="1" applyFont="1" applyBorder="1" applyAlignment="1">
      <alignment horizontal="right"/>
    </xf>
    <xf numFmtId="0" fontId="3" fillId="0" borderId="0" xfId="0" applyNumberFormat="1" applyFont="1" applyBorder="1"/>
    <xf numFmtId="8" fontId="3" fillId="0" borderId="0" xfId="0" applyNumberFormat="1" applyFont="1" applyBorder="1"/>
    <xf numFmtId="0" fontId="16" fillId="0" borderId="16" xfId="0" applyFont="1" applyBorder="1"/>
    <xf numFmtId="10" fontId="16" fillId="0" borderId="16" xfId="0" applyNumberFormat="1" applyFont="1" applyBorder="1" applyAlignment="1">
      <alignment horizontal="center"/>
    </xf>
    <xf numFmtId="168" fontId="16" fillId="0" borderId="16" xfId="3" applyNumberFormat="1" applyFont="1" applyBorder="1"/>
    <xf numFmtId="10" fontId="16" fillId="0" borderId="4" xfId="0" applyNumberFormat="1" applyFont="1" applyBorder="1" applyAlignment="1">
      <alignment horizontal="left"/>
    </xf>
    <xf numFmtId="0" fontId="16" fillId="0" borderId="4" xfId="0" applyFont="1" applyBorder="1"/>
    <xf numFmtId="10" fontId="16" fillId="0" borderId="4" xfId="0" applyNumberFormat="1" applyFont="1" applyBorder="1" applyAlignment="1">
      <alignment horizontal="center"/>
    </xf>
    <xf numFmtId="165" fontId="75" fillId="0" borderId="18" xfId="4" applyNumberFormat="1" applyFont="1" applyBorder="1" applyAlignment="1">
      <alignment horizontal="center"/>
    </xf>
    <xf numFmtId="165" fontId="16" fillId="0" borderId="18" xfId="4" applyNumberFormat="1" applyFont="1" applyBorder="1" applyAlignment="1">
      <alignment horizontal="center"/>
    </xf>
    <xf numFmtId="168" fontId="16" fillId="0" borderId="4" xfId="3" applyNumberFormat="1" applyFont="1" applyBorder="1"/>
    <xf numFmtId="10" fontId="3" fillId="0" borderId="0" xfId="0" applyNumberFormat="1" applyFont="1" applyAlignment="1">
      <alignment horizontal="left"/>
    </xf>
    <xf numFmtId="0" fontId="3" fillId="0" borderId="0" xfId="0" applyNumberFormat="1" applyFont="1"/>
    <xf numFmtId="10" fontId="3" fillId="0" borderId="0" xfId="18" applyNumberFormat="1" applyFont="1" applyAlignment="1">
      <alignment horizontal="center"/>
    </xf>
    <xf numFmtId="166" fontId="1" fillId="0" borderId="0" xfId="3" applyNumberFormat="1"/>
    <xf numFmtId="10" fontId="76" fillId="0" borderId="0" xfId="18" applyNumberFormat="1" applyFont="1" applyAlignment="1">
      <alignment horizontal="center"/>
    </xf>
    <xf numFmtId="166" fontId="3" fillId="0" borderId="4" xfId="3" applyNumberFormat="1" applyFont="1" applyBorder="1" applyAlignment="1">
      <alignment horizontal="center"/>
    </xf>
    <xf numFmtId="165" fontId="70" fillId="0" borderId="0" xfId="3" applyNumberFormat="1" applyFont="1" applyAlignment="1">
      <alignment horizontal="center"/>
    </xf>
    <xf numFmtId="176" fontId="70" fillId="0" borderId="0" xfId="0" applyNumberFormat="1" applyFont="1" applyAlignment="1">
      <alignment horizontal="center"/>
    </xf>
    <xf numFmtId="165" fontId="3" fillId="0" borderId="0" xfId="4" applyNumberFormat="1" applyFont="1" applyAlignment="1">
      <alignment horizontal="center"/>
    </xf>
    <xf numFmtId="10" fontId="76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176" fontId="70" fillId="0" borderId="4" xfId="0" applyNumberFormat="1" applyFont="1" applyBorder="1" applyAlignment="1">
      <alignment horizontal="center"/>
    </xf>
    <xf numFmtId="38" fontId="0" fillId="0" borderId="0" xfId="0" applyNumberFormat="1"/>
    <xf numFmtId="0" fontId="3" fillId="0" borderId="19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168" fontId="73" fillId="0" borderId="16" xfId="3" applyNumberFormat="1" applyFont="1" applyBorder="1" applyAlignment="1">
      <alignment horizontal="center"/>
    </xf>
    <xf numFmtId="0" fontId="16" fillId="0" borderId="16" xfId="0" applyFont="1" applyBorder="1" applyAlignment="1">
      <alignment horizontal="center"/>
    </xf>
  </cellXfs>
  <cellStyles count="30">
    <cellStyle name="??_?.????" xfId="1"/>
    <cellStyle name="Actual Date" xfId="2"/>
    <cellStyle name="Comma" xfId="3" builtinId="3"/>
    <cellStyle name="Currency" xfId="4" builtinId="4"/>
    <cellStyle name="Date" xfId="5"/>
    <cellStyle name="Dezimal [0]_Compiling Utility Macros" xfId="6"/>
    <cellStyle name="Dezimal_Compiling Utility Macros" xfId="7"/>
    <cellStyle name="Fixed" xfId="8"/>
    <cellStyle name="Grey" xfId="9"/>
    <cellStyle name="HEADER" xfId="10"/>
    <cellStyle name="Heading1" xfId="11"/>
    <cellStyle name="Heading2" xfId="12"/>
    <cellStyle name="HIGHLIGHT" xfId="13"/>
    <cellStyle name="Input [yellow]" xfId="14"/>
    <cellStyle name="no dec" xfId="15"/>
    <cellStyle name="Normal" xfId="0" builtinId="0"/>
    <cellStyle name="Normal - Style1" xfId="16"/>
    <cellStyle name="Normal_Galaxy" xfId="17"/>
    <cellStyle name="Percent" xfId="18" builtinId="5"/>
    <cellStyle name="Percent [2]" xfId="19"/>
    <cellStyle name="Standard_Anpassen der Amortisation" xfId="20"/>
    <cellStyle name="Total" xfId="21" builtinId="25" customBuiltin="1"/>
    <cellStyle name="uk" xfId="22"/>
    <cellStyle name="Un" xfId="23"/>
    <cellStyle name="Unprot" xfId="24"/>
    <cellStyle name="Unprot$" xfId="25"/>
    <cellStyle name="Unprot_CurrencySKorea" xfId="26"/>
    <cellStyle name="Unprotect" xfId="27"/>
    <cellStyle name="Währung [0]_Compiling Utility Macros" xfId="28"/>
    <cellStyle name="Währung_Compiling Utility Macros" xf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3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2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409575</xdr:colOff>
      <xdr:row>48</xdr:row>
      <xdr:rowOff>0</xdr:rowOff>
    </xdr:from>
    <xdr:ext cx="95250" cy="212725"/>
    <xdr:sp macro="" textlink="">
      <xdr:nvSpPr>
        <xdr:cNvPr id="1026" name="Text Box 2"/>
        <xdr:cNvSpPr txBox="1">
          <a:spLocks noChangeArrowheads="1"/>
        </xdr:cNvSpPr>
      </xdr:nvSpPr>
      <xdr:spPr bwMode="auto">
        <a:xfrm>
          <a:off x="3667125" y="8201025"/>
          <a:ext cx="9525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409575</xdr:colOff>
      <xdr:row>48</xdr:row>
      <xdr:rowOff>0</xdr:rowOff>
    </xdr:from>
    <xdr:ext cx="95250" cy="212725"/>
    <xdr:sp macro="" textlink="">
      <xdr:nvSpPr>
        <xdr:cNvPr id="1027" name="Text Box 3"/>
        <xdr:cNvSpPr txBox="1">
          <a:spLocks noChangeArrowheads="1"/>
        </xdr:cNvSpPr>
      </xdr:nvSpPr>
      <xdr:spPr bwMode="auto">
        <a:xfrm>
          <a:off x="3667125" y="8201025"/>
          <a:ext cx="9525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409575</xdr:colOff>
      <xdr:row>25</xdr:row>
      <xdr:rowOff>0</xdr:rowOff>
    </xdr:from>
    <xdr:ext cx="95250" cy="219075"/>
    <xdr:sp macro="" textlink="">
      <xdr:nvSpPr>
        <xdr:cNvPr id="1028" name="Text Box 4"/>
        <xdr:cNvSpPr txBox="1">
          <a:spLocks noChangeArrowheads="1"/>
        </xdr:cNvSpPr>
      </xdr:nvSpPr>
      <xdr:spPr bwMode="auto">
        <a:xfrm>
          <a:off x="3667125" y="4324350"/>
          <a:ext cx="9525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NAES\From_KO\LM6000s\Control\BasePowerModel-2-7-0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Brownsville2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East%20Origination/CTG%20Models/brownsville_012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PEMEX_Model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NAES\From_KO\LM6000s\Control\OldCostConfiguration-1-20-99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NAES\GenSvcs\Genco\Financing\Control\Wilton_New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Tracking Sheet"/>
      <sheetName val="Assumptions"/>
      <sheetName val="Price_Technical Assumption"/>
      <sheetName val="IS"/>
      <sheetName val="BS"/>
      <sheetName val="Returns Analysis"/>
      <sheetName val="Debt"/>
      <sheetName val="Depreciation"/>
      <sheetName val="Taxes"/>
      <sheetName val="IDC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ci"/>
      <sheetName val="Project Assumptions"/>
      <sheetName val="PPA Assumptions &amp;Summary"/>
      <sheetName val="Operations"/>
      <sheetName val="Book Income Statement"/>
      <sheetName val="Cash Flow Statement"/>
      <sheetName val="BS"/>
      <sheetName val="Depreciation"/>
      <sheetName val="Interest During Construction"/>
      <sheetName val="Maintenance Reserv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22">
          <cell r="D22">
            <v>20</v>
          </cell>
          <cell r="E22">
            <v>3737</v>
          </cell>
          <cell r="F22">
            <v>0</v>
          </cell>
          <cell r="G22">
            <v>3737</v>
          </cell>
          <cell r="H22">
            <v>0</v>
          </cell>
          <cell r="I22">
            <v>1</v>
          </cell>
        </row>
        <row r="23">
          <cell r="D23">
            <v>30</v>
          </cell>
          <cell r="E23">
            <v>3737</v>
          </cell>
          <cell r="F23">
            <v>0</v>
          </cell>
          <cell r="G23">
            <v>3737</v>
          </cell>
          <cell r="H23">
            <v>0</v>
          </cell>
          <cell r="I23">
            <v>1</v>
          </cell>
        </row>
        <row r="24">
          <cell r="D24">
            <v>40</v>
          </cell>
          <cell r="E24">
            <v>7094</v>
          </cell>
          <cell r="F24">
            <v>0</v>
          </cell>
          <cell r="G24">
            <v>7094</v>
          </cell>
          <cell r="H24">
            <v>0</v>
          </cell>
          <cell r="I24">
            <v>1</v>
          </cell>
        </row>
        <row r="25">
          <cell r="D25">
            <v>50</v>
          </cell>
          <cell r="E25">
            <v>7094</v>
          </cell>
          <cell r="F25">
            <v>0</v>
          </cell>
          <cell r="G25">
            <v>7094</v>
          </cell>
          <cell r="H25">
            <v>0</v>
          </cell>
          <cell r="I25">
            <v>1</v>
          </cell>
        </row>
        <row r="26">
          <cell r="D26">
            <v>60</v>
          </cell>
          <cell r="E26">
            <v>7094</v>
          </cell>
          <cell r="F26">
            <v>0</v>
          </cell>
          <cell r="G26">
            <v>7094</v>
          </cell>
          <cell r="H26">
            <v>0</v>
          </cell>
          <cell r="I26">
            <v>1</v>
          </cell>
        </row>
        <row r="27">
          <cell r="D27">
            <v>70</v>
          </cell>
          <cell r="E27">
            <v>7094</v>
          </cell>
          <cell r="F27">
            <v>0</v>
          </cell>
          <cell r="G27">
            <v>7094</v>
          </cell>
          <cell r="H27">
            <v>0</v>
          </cell>
          <cell r="I27">
            <v>1</v>
          </cell>
        </row>
        <row r="28">
          <cell r="D28">
            <v>80</v>
          </cell>
          <cell r="E28">
            <v>15619</v>
          </cell>
          <cell r="F28">
            <v>0</v>
          </cell>
          <cell r="G28">
            <v>15619</v>
          </cell>
          <cell r="H28">
            <v>0</v>
          </cell>
          <cell r="I28">
            <v>1</v>
          </cell>
        </row>
        <row r="29">
          <cell r="D29">
            <v>90</v>
          </cell>
          <cell r="E29">
            <v>15619</v>
          </cell>
          <cell r="F29">
            <v>0</v>
          </cell>
          <cell r="G29">
            <v>15619</v>
          </cell>
          <cell r="H29">
            <v>0</v>
          </cell>
          <cell r="I29">
            <v>1</v>
          </cell>
        </row>
        <row r="30">
          <cell r="D30">
            <v>100</v>
          </cell>
          <cell r="E30">
            <v>15619</v>
          </cell>
          <cell r="F30">
            <v>0</v>
          </cell>
          <cell r="G30">
            <v>15619</v>
          </cell>
          <cell r="H30">
            <v>0</v>
          </cell>
          <cell r="I30">
            <v>1</v>
          </cell>
        </row>
        <row r="31">
          <cell r="D31">
            <v>110</v>
          </cell>
          <cell r="E31">
            <v>15619</v>
          </cell>
          <cell r="F31">
            <v>0</v>
          </cell>
          <cell r="G31">
            <v>15619</v>
          </cell>
          <cell r="H31">
            <v>0</v>
          </cell>
          <cell r="I31">
            <v>1</v>
          </cell>
        </row>
        <row r="32">
          <cell r="D32">
            <v>120</v>
          </cell>
          <cell r="E32">
            <v>16443</v>
          </cell>
          <cell r="F32">
            <v>0</v>
          </cell>
          <cell r="G32">
            <v>16443</v>
          </cell>
          <cell r="H32">
            <v>0</v>
          </cell>
          <cell r="I32">
            <v>1</v>
          </cell>
        </row>
        <row r="33">
          <cell r="D33">
            <v>130</v>
          </cell>
          <cell r="E33">
            <v>16443</v>
          </cell>
          <cell r="F33">
            <v>0</v>
          </cell>
          <cell r="G33">
            <v>16443</v>
          </cell>
          <cell r="H33">
            <v>0</v>
          </cell>
          <cell r="I33">
            <v>1</v>
          </cell>
        </row>
        <row r="34">
          <cell r="D34">
            <v>140</v>
          </cell>
          <cell r="E34">
            <v>16443</v>
          </cell>
          <cell r="F34">
            <v>0</v>
          </cell>
          <cell r="G34">
            <v>16443</v>
          </cell>
          <cell r="H34">
            <v>0</v>
          </cell>
          <cell r="I34">
            <v>1</v>
          </cell>
        </row>
        <row r="35">
          <cell r="D35">
            <v>150</v>
          </cell>
          <cell r="E35">
            <v>16443</v>
          </cell>
          <cell r="F35">
            <v>0</v>
          </cell>
          <cell r="G35">
            <v>16443</v>
          </cell>
          <cell r="H35">
            <v>0</v>
          </cell>
          <cell r="I35">
            <v>1</v>
          </cell>
        </row>
        <row r="36">
          <cell r="D36">
            <v>160</v>
          </cell>
          <cell r="E36">
            <v>22268</v>
          </cell>
          <cell r="F36">
            <v>0</v>
          </cell>
          <cell r="G36">
            <v>22268</v>
          </cell>
          <cell r="H36">
            <v>0</v>
          </cell>
          <cell r="I36">
            <v>1</v>
          </cell>
        </row>
        <row r="37">
          <cell r="D37">
            <v>170</v>
          </cell>
          <cell r="E37">
            <v>22268</v>
          </cell>
          <cell r="F37">
            <v>0</v>
          </cell>
          <cell r="G37">
            <v>22268</v>
          </cell>
          <cell r="H37">
            <v>0</v>
          </cell>
          <cell r="I37">
            <v>1</v>
          </cell>
        </row>
        <row r="38">
          <cell r="D38">
            <v>180</v>
          </cell>
          <cell r="E38">
            <v>22268</v>
          </cell>
          <cell r="F38">
            <v>0</v>
          </cell>
          <cell r="G38">
            <v>22268</v>
          </cell>
          <cell r="H38">
            <v>0</v>
          </cell>
          <cell r="I38">
            <v>1</v>
          </cell>
        </row>
        <row r="39">
          <cell r="D39">
            <v>190</v>
          </cell>
          <cell r="E39">
            <v>22268</v>
          </cell>
          <cell r="F39">
            <v>0</v>
          </cell>
          <cell r="G39">
            <v>22268</v>
          </cell>
          <cell r="H39">
            <v>0</v>
          </cell>
          <cell r="I39">
            <v>1</v>
          </cell>
        </row>
        <row r="40">
          <cell r="D40">
            <v>200</v>
          </cell>
          <cell r="E40">
            <v>22268</v>
          </cell>
          <cell r="F40">
            <v>0</v>
          </cell>
          <cell r="G40">
            <v>22268</v>
          </cell>
          <cell r="H40">
            <v>0</v>
          </cell>
          <cell r="I40">
            <v>1</v>
          </cell>
        </row>
        <row r="41">
          <cell r="D41">
            <v>210</v>
          </cell>
          <cell r="E41">
            <v>22268</v>
          </cell>
          <cell r="F41">
            <v>0</v>
          </cell>
          <cell r="G41">
            <v>22268</v>
          </cell>
          <cell r="H41">
            <v>0</v>
          </cell>
          <cell r="I41">
            <v>1</v>
          </cell>
        </row>
        <row r="42">
          <cell r="D42">
            <v>220</v>
          </cell>
          <cell r="E42">
            <v>22268</v>
          </cell>
          <cell r="F42">
            <v>0</v>
          </cell>
          <cell r="G42">
            <v>22268</v>
          </cell>
          <cell r="H42">
            <v>0</v>
          </cell>
          <cell r="I42">
            <v>1</v>
          </cell>
        </row>
        <row r="43">
          <cell r="D43">
            <v>230</v>
          </cell>
          <cell r="E43">
            <v>22268</v>
          </cell>
          <cell r="F43">
            <v>0</v>
          </cell>
          <cell r="G43">
            <v>22268</v>
          </cell>
          <cell r="H43">
            <v>0</v>
          </cell>
          <cell r="I43">
            <v>1</v>
          </cell>
        </row>
        <row r="44">
          <cell r="D44">
            <v>240</v>
          </cell>
          <cell r="E44">
            <v>23316</v>
          </cell>
          <cell r="F44">
            <v>0</v>
          </cell>
          <cell r="G44">
            <v>23316</v>
          </cell>
          <cell r="H44">
            <v>0</v>
          </cell>
          <cell r="I44">
            <v>1</v>
          </cell>
        </row>
        <row r="45">
          <cell r="D45">
            <v>250</v>
          </cell>
          <cell r="E45">
            <v>23316</v>
          </cell>
          <cell r="F45">
            <v>0</v>
          </cell>
          <cell r="G45">
            <v>23316</v>
          </cell>
          <cell r="H45">
            <v>0</v>
          </cell>
          <cell r="I45">
            <v>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ci"/>
      <sheetName val="Tracking sheet"/>
      <sheetName val="Value"/>
      <sheetName val="Project Assumptions"/>
      <sheetName val="PPA Assumptions &amp;Summary"/>
      <sheetName val="Operations"/>
      <sheetName val="Debt Amortization"/>
      <sheetName val="Returns Summary"/>
      <sheetName val="Book Income Statement"/>
      <sheetName val="Cash Flow Statement"/>
      <sheetName val="BS"/>
      <sheetName val="Tax Calculations"/>
      <sheetName val="Depreciation"/>
      <sheetName val="Interest During Construction"/>
      <sheetName val="Maintenance Reserv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"/>
      <sheetName val="IS &amp; CF"/>
      <sheetName val="Ops"/>
      <sheetName val="Ins &amp; PT"/>
      <sheetName val="Financing"/>
      <sheetName val="Dep"/>
      <sheetName val="O&amp;M"/>
      <sheetName val="Volumes"/>
      <sheetName val="%"/>
    </sheetNames>
    <sheetDataSet>
      <sheetData sheetId="0" refreshError="1">
        <row r="7">
          <cell r="N7">
            <v>36526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PROJECTCONFIGURATION"/>
      <sheetName val="SOURCEDATA"/>
      <sheetName val="OPERATIONAL CHARACTERISTICS"/>
      <sheetName val="EPC DETAIL X 2 LM 6000"/>
      <sheetName val="FINANCE"/>
      <sheetName val="TURBINE AVAILABILITY"/>
      <sheetName val="CLARIFICATIONS"/>
    </sheetNames>
    <sheetDataSet>
      <sheetData sheetId="0" refreshError="1"/>
      <sheetData sheetId="1" refreshError="1">
        <row r="65">
          <cell r="M65" t="b">
            <v>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ci"/>
      <sheetName val="Tracking sheet"/>
      <sheetName val="Value"/>
      <sheetName val="Project Assumptions"/>
      <sheetName val="PPA Assumptions &amp;Summary"/>
      <sheetName val="Operations"/>
      <sheetName val="Debt Amortization"/>
      <sheetName val="Returns Summary"/>
      <sheetName val="Book Income Statement"/>
      <sheetName val="Cash Flow Statement"/>
      <sheetName val="BS"/>
      <sheetName val="Tax Calculations"/>
      <sheetName val="Depreciation"/>
      <sheetName val="Interest During Construction"/>
      <sheetName val="Maintenance Reserves"/>
    </sheetNames>
    <sheetDataSet>
      <sheetData sheetId="0" refreshError="1"/>
      <sheetData sheetId="1" refreshError="1"/>
      <sheetData sheetId="2" refreshError="1"/>
      <sheetData sheetId="3" refreshError="1">
        <row r="15">
          <cell r="I15">
            <v>20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J68"/>
  <sheetViews>
    <sheetView tabSelected="1" zoomScale="75" zoomScaleNormal="100" workbookViewId="0"/>
  </sheetViews>
  <sheetFormatPr defaultColWidth="15.28515625" defaultRowHeight="12.75"/>
  <cols>
    <col min="1" max="1" width="17.140625" style="1" customWidth="1"/>
    <col min="2" max="2" width="26" style="1" bestFit="1" customWidth="1"/>
    <col min="3" max="16384" width="15.28515625" style="1"/>
  </cols>
  <sheetData>
    <row r="2" spans="1:10" ht="20.25">
      <c r="A2" s="57" t="s">
        <v>0</v>
      </c>
    </row>
    <row r="3" spans="1:10">
      <c r="A3" s="1" t="s">
        <v>1</v>
      </c>
    </row>
    <row r="4" spans="1:10" ht="13.5" thickBot="1">
      <c r="A4" s="2"/>
      <c r="B4" s="3"/>
      <c r="C4" s="3"/>
      <c r="D4" s="3"/>
      <c r="E4" s="3"/>
      <c r="F4" s="3"/>
    </row>
    <row r="5" spans="1:10">
      <c r="A5" s="4"/>
      <c r="B5" s="5"/>
      <c r="C5" s="109" t="s">
        <v>2</v>
      </c>
      <c r="D5" s="110"/>
      <c r="E5" s="110"/>
      <c r="F5" s="111"/>
    </row>
    <row r="6" spans="1:10">
      <c r="A6" s="6" t="s">
        <v>3</v>
      </c>
      <c r="B6" s="5"/>
      <c r="C6" s="112" t="s">
        <v>4</v>
      </c>
      <c r="D6" s="113"/>
      <c r="E6" s="113"/>
      <c r="F6" s="114"/>
    </row>
    <row r="7" spans="1:10">
      <c r="A7" s="6" t="s">
        <v>5</v>
      </c>
      <c r="C7" s="7">
        <v>9.5000000000000001E-2</v>
      </c>
      <c r="D7" s="8">
        <v>0.1</v>
      </c>
      <c r="E7" s="8">
        <v>0.105</v>
      </c>
      <c r="F7" s="9">
        <v>0.11</v>
      </c>
    </row>
    <row r="8" spans="1:10">
      <c r="A8" s="10"/>
      <c r="B8" s="11"/>
      <c r="C8" s="6"/>
      <c r="D8" s="12"/>
      <c r="E8" s="12"/>
      <c r="F8" s="13"/>
    </row>
    <row r="9" spans="1:10">
      <c r="A9" s="6">
        <v>350</v>
      </c>
      <c r="B9" s="14" t="s">
        <v>6</v>
      </c>
      <c r="C9" s="17">
        <f>'DCF-PV 3 years'!F31</f>
        <v>297.84748970859067</v>
      </c>
      <c r="D9" s="15">
        <f>'DCF-PV 3 years'!F35</f>
        <v>295.90787575254711</v>
      </c>
      <c r="E9" s="15">
        <f>'DCF-PV 3 years'!F39</f>
        <v>293.9936252993441</v>
      </c>
      <c r="F9" s="16">
        <f>'DCF-PV 3 years'!F43</f>
        <v>292.10427501657517</v>
      </c>
    </row>
    <row r="10" spans="1:10">
      <c r="A10" s="6"/>
      <c r="B10" s="14" t="s">
        <v>7</v>
      </c>
      <c r="C10" s="20">
        <f>'DCF-PV 3 years'!F32</f>
        <v>824.79495564270792</v>
      </c>
      <c r="D10" s="18">
        <f>'DCF-PV 3 years'!F36</f>
        <v>813.59879789631839</v>
      </c>
      <c r="E10" s="18">
        <f>'DCF-PV 3 years'!F40</f>
        <v>802.60436927990838</v>
      </c>
      <c r="F10" s="19">
        <f>'DCF-PV 3 years'!F44</f>
        <v>791.80714681079905</v>
      </c>
    </row>
    <row r="11" spans="1:10">
      <c r="A11" s="6"/>
      <c r="B11" s="14" t="s">
        <v>8</v>
      </c>
      <c r="C11" s="17">
        <f>'DCF-PV 3 years'!F33</f>
        <v>1122.6424453512986</v>
      </c>
      <c r="D11" s="15">
        <f>'DCF-PV 3 years'!F37</f>
        <v>1109.5066736488654</v>
      </c>
      <c r="E11" s="15">
        <f>'DCF-PV 3 years'!F41</f>
        <v>1096.5979945792524</v>
      </c>
      <c r="F11" s="16">
        <f>'DCF-PV 3 years'!F45</f>
        <v>1083.9114218273742</v>
      </c>
    </row>
    <row r="12" spans="1:10">
      <c r="A12" s="21"/>
      <c r="B12" s="22"/>
      <c r="C12" s="25"/>
      <c r="D12" s="23"/>
      <c r="E12" s="23"/>
      <c r="F12" s="24"/>
    </row>
    <row r="13" spans="1:10">
      <c r="A13" s="6"/>
      <c r="B13" s="14" t="s">
        <v>9</v>
      </c>
      <c r="C13" s="18">
        <v>162.168806662203</v>
      </c>
      <c r="D13" s="18">
        <v>162.168806662203</v>
      </c>
      <c r="E13" s="18">
        <v>162.168806662203</v>
      </c>
      <c r="F13" s="19">
        <v>162.168806662203</v>
      </c>
    </row>
    <row r="14" spans="1:10">
      <c r="A14" s="6"/>
      <c r="B14" s="14" t="s">
        <v>10</v>
      </c>
      <c r="C14" s="15">
        <f>C13+C11</f>
        <v>1284.8112520135016</v>
      </c>
      <c r="D14" s="15">
        <f>D13+D11</f>
        <v>1271.6754803110684</v>
      </c>
      <c r="E14" s="15">
        <f>E13+E11</f>
        <v>1258.7668012414554</v>
      </c>
      <c r="F14" s="16">
        <f>F13+F11</f>
        <v>1246.0802284895772</v>
      </c>
    </row>
    <row r="15" spans="1:10">
      <c r="A15" s="6"/>
      <c r="B15" s="26" t="s">
        <v>11</v>
      </c>
      <c r="C15" s="23">
        <f>C14/3094*1000</f>
        <v>415.25896962298049</v>
      </c>
      <c r="D15" s="23">
        <f>D14/3094*1000</f>
        <v>411.01340669394585</v>
      </c>
      <c r="E15" s="23">
        <f>E14/3094*1000</f>
        <v>406.84124151307543</v>
      </c>
      <c r="F15" s="24">
        <f>F14/3094*1000</f>
        <v>402.7408624723908</v>
      </c>
      <c r="G15" s="27"/>
      <c r="H15" s="27"/>
      <c r="I15" s="27"/>
      <c r="J15" s="27"/>
    </row>
    <row r="16" spans="1:10">
      <c r="A16" s="6"/>
      <c r="B16" s="14"/>
      <c r="C16" s="15"/>
      <c r="D16" s="15"/>
      <c r="E16" s="15"/>
      <c r="F16" s="16"/>
      <c r="H16" s="27"/>
      <c r="I16" s="27"/>
      <c r="J16" s="27"/>
    </row>
    <row r="17" spans="1:10">
      <c r="A17" s="6"/>
      <c r="B17" s="28"/>
      <c r="C17" s="17"/>
      <c r="D17" s="15"/>
      <c r="E17" s="15"/>
      <c r="F17" s="16"/>
    </row>
    <row r="18" spans="1:10">
      <c r="A18" s="6">
        <v>360</v>
      </c>
      <c r="B18" s="14" t="s">
        <v>6</v>
      </c>
      <c r="C18" s="17">
        <f>'DCF-PV 3 years'!H31</f>
        <v>297.84748970859067</v>
      </c>
      <c r="D18" s="15">
        <f>'DCF-PV 3 years'!H35</f>
        <v>295.90787575254711</v>
      </c>
      <c r="E18" s="15">
        <f>'DCF-PV 3 years'!H39</f>
        <v>293.9936252993441</v>
      </c>
      <c r="F18" s="16">
        <f>'DCF-PV 3 years'!H43</f>
        <v>292.10427501657517</v>
      </c>
    </row>
    <row r="19" spans="1:10">
      <c r="A19" s="6"/>
      <c r="B19" s="14" t="s">
        <v>7</v>
      </c>
      <c r="C19" s="20">
        <f>'DCF-PV 3 years'!H32</f>
        <v>848.360525803928</v>
      </c>
      <c r="D19" s="18">
        <f>'DCF-PV 3 years'!H36</f>
        <v>836.84447783621306</v>
      </c>
      <c r="E19" s="18">
        <f>'DCF-PV 3 years'!H40</f>
        <v>825.53592268790567</v>
      </c>
      <c r="F19" s="19">
        <f>'DCF-PV 3 years'!H44</f>
        <v>814.43020814825024</v>
      </c>
    </row>
    <row r="20" spans="1:10">
      <c r="A20" s="6"/>
      <c r="B20" s="14" t="s">
        <v>8</v>
      </c>
      <c r="C20" s="17">
        <f>'DCF-PV 3 years'!H33</f>
        <v>1146.2080155125186</v>
      </c>
      <c r="D20" s="15">
        <f>'DCF-PV 3 years'!H37</f>
        <v>1132.7523535887601</v>
      </c>
      <c r="E20" s="15">
        <f>'DCF-PV 3 years'!H41</f>
        <v>1119.5295479872498</v>
      </c>
      <c r="F20" s="16">
        <f>'DCF-PV 3 years'!H45</f>
        <v>1106.5344831648254</v>
      </c>
    </row>
    <row r="21" spans="1:10">
      <c r="A21" s="6"/>
      <c r="B21" s="22"/>
      <c r="C21" s="17"/>
      <c r="D21" s="15"/>
      <c r="E21" s="15"/>
      <c r="F21" s="16"/>
    </row>
    <row r="22" spans="1:10">
      <c r="A22" s="6"/>
      <c r="B22" s="14" t="s">
        <v>9</v>
      </c>
      <c r="C22" s="18">
        <v>162.168806662203</v>
      </c>
      <c r="D22" s="18">
        <v>162.168806662203</v>
      </c>
      <c r="E22" s="18">
        <v>162.168806662203</v>
      </c>
      <c r="F22" s="19">
        <v>162.168806662203</v>
      </c>
    </row>
    <row r="23" spans="1:10">
      <c r="A23" s="6"/>
      <c r="B23" s="14" t="s">
        <v>10</v>
      </c>
      <c r="C23" s="15">
        <f>C22+C20</f>
        <v>1308.3768221747216</v>
      </c>
      <c r="D23" s="15">
        <f>D22+D20</f>
        <v>1294.9211602509631</v>
      </c>
      <c r="E23" s="15">
        <f>E22+E20</f>
        <v>1281.6983546494528</v>
      </c>
      <c r="F23" s="16">
        <f>F22+F20</f>
        <v>1268.7032898270284</v>
      </c>
    </row>
    <row r="24" spans="1:10">
      <c r="A24" s="6"/>
      <c r="B24" s="26" t="s">
        <v>11</v>
      </c>
      <c r="C24" s="23">
        <f>C23/3094*1000</f>
        <v>422.87550813662619</v>
      </c>
      <c r="D24" s="23">
        <f>D23/3094*1000</f>
        <v>418.52655470296156</v>
      </c>
      <c r="E24" s="23">
        <f>E23/3094*1000</f>
        <v>414.25286187765118</v>
      </c>
      <c r="F24" s="24">
        <f>F23/3094*1000</f>
        <v>410.05277628540028</v>
      </c>
      <c r="G24" s="27"/>
      <c r="H24" s="27"/>
      <c r="I24" s="27"/>
      <c r="J24" s="27"/>
    </row>
    <row r="25" spans="1:10">
      <c r="A25" s="6"/>
      <c r="B25" s="14"/>
      <c r="C25" s="15"/>
      <c r="D25" s="15"/>
      <c r="E25" s="15"/>
      <c r="F25" s="16"/>
      <c r="H25" s="27"/>
      <c r="I25" s="27"/>
      <c r="J25" s="27"/>
    </row>
    <row r="26" spans="1:10">
      <c r="A26" s="6"/>
      <c r="B26" s="14"/>
      <c r="C26" s="15"/>
      <c r="D26" s="15"/>
      <c r="E26" s="15"/>
      <c r="F26" s="16"/>
    </row>
    <row r="27" spans="1:10">
      <c r="A27" s="6">
        <v>370</v>
      </c>
      <c r="B27" s="14" t="s">
        <v>6</v>
      </c>
      <c r="C27" s="17">
        <f>'DCF-PV 3 years'!J31</f>
        <v>297.84748970859067</v>
      </c>
      <c r="D27" s="15">
        <f>'DCF-PV 3 years'!J35</f>
        <v>295.90787575254711</v>
      </c>
      <c r="E27" s="15">
        <f>'DCF-PV 3 years'!J39</f>
        <v>293.9936252993441</v>
      </c>
      <c r="F27" s="16">
        <f>'DCF-PV 3 years'!J43</f>
        <v>292.10427501657517</v>
      </c>
    </row>
    <row r="28" spans="1:10">
      <c r="A28" s="6"/>
      <c r="B28" s="14" t="s">
        <v>7</v>
      </c>
      <c r="C28" s="20">
        <f>'DCF-PV 3 years'!J32</f>
        <v>871.92609596514831</v>
      </c>
      <c r="D28" s="18">
        <f>'DCF-PV 3 years'!J36</f>
        <v>860.09015777610796</v>
      </c>
      <c r="E28" s="18">
        <f>'DCF-PV 3 years'!J40</f>
        <v>848.46747609590307</v>
      </c>
      <c r="F28" s="19">
        <f>'DCF-PV 3 years'!J44</f>
        <v>837.05326948570178</v>
      </c>
    </row>
    <row r="29" spans="1:10">
      <c r="A29" s="6"/>
      <c r="B29" s="14" t="s">
        <v>8</v>
      </c>
      <c r="C29" s="17">
        <f>'DCF-PV 3 years'!J33</f>
        <v>1169.773585673739</v>
      </c>
      <c r="D29" s="15">
        <f>'DCF-PV 3 years'!J37</f>
        <v>1155.998033528655</v>
      </c>
      <c r="E29" s="15">
        <f>'DCF-PV 3 years'!J41</f>
        <v>1142.4611013952472</v>
      </c>
      <c r="F29" s="16">
        <f>'DCF-PV 3 years'!J45</f>
        <v>1129.157544502277</v>
      </c>
    </row>
    <row r="30" spans="1:10">
      <c r="A30" s="6"/>
      <c r="B30" s="22"/>
      <c r="C30" s="17"/>
      <c r="D30" s="15"/>
      <c r="E30" s="15"/>
      <c r="F30" s="16"/>
    </row>
    <row r="31" spans="1:10">
      <c r="A31" s="6"/>
      <c r="B31" s="14" t="s">
        <v>9</v>
      </c>
      <c r="C31" s="18">
        <v>162.168806662203</v>
      </c>
      <c r="D31" s="18">
        <v>162.168806662203</v>
      </c>
      <c r="E31" s="18">
        <v>162.168806662203</v>
      </c>
      <c r="F31" s="19">
        <v>162.168806662203</v>
      </c>
    </row>
    <row r="32" spans="1:10">
      <c r="A32" s="6"/>
      <c r="B32" s="14" t="s">
        <v>10</v>
      </c>
      <c r="C32" s="15">
        <f>C31+C29</f>
        <v>1331.942392335942</v>
      </c>
      <c r="D32" s="15">
        <f>D31+D29</f>
        <v>1318.166840190858</v>
      </c>
      <c r="E32" s="15">
        <f>E31+E29</f>
        <v>1304.6299080574502</v>
      </c>
      <c r="F32" s="16">
        <f>F31+F29</f>
        <v>1291.32635116448</v>
      </c>
    </row>
    <row r="33" spans="1:10">
      <c r="A33" s="6"/>
      <c r="B33" s="26" t="s">
        <v>11</v>
      </c>
      <c r="C33" s="23">
        <f>C32/3094*1000</f>
        <v>430.49204665027213</v>
      </c>
      <c r="D33" s="23">
        <f>D32/3094*1000</f>
        <v>426.03970271197738</v>
      </c>
      <c r="E33" s="23">
        <f>E32/3094*1000</f>
        <v>421.664482242227</v>
      </c>
      <c r="F33" s="24">
        <f>F32/3094*1000</f>
        <v>417.36469009840982</v>
      </c>
      <c r="G33" s="27"/>
      <c r="H33" s="27"/>
      <c r="I33" s="27"/>
      <c r="J33" s="27"/>
    </row>
    <row r="34" spans="1:10">
      <c r="A34" s="6"/>
      <c r="B34" s="14"/>
      <c r="C34" s="15"/>
      <c r="D34" s="15"/>
      <c r="E34" s="15"/>
      <c r="F34" s="16"/>
      <c r="H34" s="27"/>
      <c r="I34" s="27"/>
      <c r="J34" s="27"/>
    </row>
    <row r="35" spans="1:10">
      <c r="A35" s="6"/>
      <c r="B35" s="14"/>
      <c r="C35" s="15"/>
      <c r="D35" s="15"/>
      <c r="E35" s="15"/>
      <c r="F35" s="16"/>
    </row>
    <row r="36" spans="1:10">
      <c r="A36" s="29">
        <v>380</v>
      </c>
      <c r="B36" s="30" t="s">
        <v>6</v>
      </c>
      <c r="C36" s="33">
        <f>'DCF-PV 3 years'!L31</f>
        <v>297.84748970859067</v>
      </c>
      <c r="D36" s="31">
        <f>'DCF-PV 3 years'!L35</f>
        <v>295.90787575254711</v>
      </c>
      <c r="E36" s="31">
        <f>'DCF-PV 3 years'!L39</f>
        <v>293.9936252993441</v>
      </c>
      <c r="F36" s="32">
        <f>'DCF-PV 3 years'!L43</f>
        <v>292.10427501657517</v>
      </c>
    </row>
    <row r="37" spans="1:10">
      <c r="A37" s="29"/>
      <c r="B37" s="30" t="s">
        <v>7</v>
      </c>
      <c r="C37" s="36">
        <f>'DCF-PV 3 years'!L32</f>
        <v>895.4916661263685</v>
      </c>
      <c r="D37" s="34">
        <f>'DCF-PV 3 years'!L36</f>
        <v>883.33583771600274</v>
      </c>
      <c r="E37" s="34">
        <f>'DCF-PV 3 years'!L40</f>
        <v>871.39902950390046</v>
      </c>
      <c r="F37" s="35">
        <f>'DCF-PV 3 years'!L44</f>
        <v>859.67633082315319</v>
      </c>
    </row>
    <row r="38" spans="1:10">
      <c r="A38" s="29"/>
      <c r="B38" s="30" t="s">
        <v>8</v>
      </c>
      <c r="C38" s="33">
        <f>'DCF-PV 3 years'!L33</f>
        <v>1193.3391558349592</v>
      </c>
      <c r="D38" s="31">
        <f>'DCF-PV 3 years'!L37</f>
        <v>1179.2437134685499</v>
      </c>
      <c r="E38" s="31">
        <f>'DCF-PV 3 years'!L41</f>
        <v>1165.3926548032446</v>
      </c>
      <c r="F38" s="32">
        <f>'DCF-PV 3 years'!L45</f>
        <v>1151.7806058397284</v>
      </c>
    </row>
    <row r="39" spans="1:10">
      <c r="A39" s="29"/>
      <c r="B39" s="37"/>
      <c r="C39" s="33"/>
      <c r="D39" s="31"/>
      <c r="E39" s="31"/>
      <c r="F39" s="32"/>
    </row>
    <row r="40" spans="1:10">
      <c r="A40" s="29"/>
      <c r="B40" s="30" t="s">
        <v>9</v>
      </c>
      <c r="C40" s="34">
        <v>162.168806662203</v>
      </c>
      <c r="D40" s="34">
        <v>162.168806662203</v>
      </c>
      <c r="E40" s="34">
        <v>162.168806662203</v>
      </c>
      <c r="F40" s="35">
        <v>162.168806662203</v>
      </c>
    </row>
    <row r="41" spans="1:10">
      <c r="A41" s="29"/>
      <c r="B41" s="30" t="s">
        <v>10</v>
      </c>
      <c r="C41" s="31">
        <f>C40+C38</f>
        <v>1355.5079624971622</v>
      </c>
      <c r="D41" s="31">
        <f>D40+D38</f>
        <v>1341.4125201307529</v>
      </c>
      <c r="E41" s="31">
        <f>E40+E38</f>
        <v>1327.5614614654476</v>
      </c>
      <c r="F41" s="32">
        <f>F40+F38</f>
        <v>1313.9494125019314</v>
      </c>
    </row>
    <row r="42" spans="1:10">
      <c r="A42" s="29"/>
      <c r="B42" s="38" t="s">
        <v>11</v>
      </c>
      <c r="C42" s="39">
        <f>C41/3094*1000</f>
        <v>438.10858516391801</v>
      </c>
      <c r="D42" s="39">
        <f>D41/3094*1000</f>
        <v>433.55285072099321</v>
      </c>
      <c r="E42" s="39">
        <f>E41/3094*1000</f>
        <v>429.07610260680269</v>
      </c>
      <c r="F42" s="40">
        <f>F41/3094*1000</f>
        <v>424.67660391141931</v>
      </c>
      <c r="G42" s="27"/>
      <c r="H42" s="27"/>
      <c r="I42" s="27"/>
      <c r="J42" s="27"/>
    </row>
    <row r="43" spans="1:10">
      <c r="A43" s="6"/>
      <c r="B43" s="14"/>
      <c r="C43" s="15"/>
      <c r="D43" s="15"/>
      <c r="E43" s="15"/>
      <c r="F43" s="16"/>
      <c r="H43" s="27"/>
      <c r="I43" s="27"/>
      <c r="J43" s="27"/>
    </row>
    <row r="44" spans="1:10">
      <c r="A44" s="6"/>
      <c r="B44" s="14"/>
      <c r="C44" s="15"/>
      <c r="D44" s="15"/>
      <c r="E44" s="15"/>
      <c r="F44" s="16"/>
    </row>
    <row r="45" spans="1:10">
      <c r="A45" s="6">
        <v>390</v>
      </c>
      <c r="B45" s="14" t="s">
        <v>6</v>
      </c>
      <c r="C45" s="17">
        <f>'DCF-PV 3 years'!N31</f>
        <v>297.84748970859067</v>
      </c>
      <c r="D45" s="15">
        <f>'DCF-PV 3 years'!N35</f>
        <v>295.90787575254711</v>
      </c>
      <c r="E45" s="15">
        <f>'DCF-PV 3 years'!N39</f>
        <v>293.9936252993441</v>
      </c>
      <c r="F45" s="16">
        <f>'DCF-PV 3 years'!N43</f>
        <v>292.10427501657517</v>
      </c>
    </row>
    <row r="46" spans="1:10">
      <c r="A46" s="29"/>
      <c r="B46" s="14" t="s">
        <v>7</v>
      </c>
      <c r="C46" s="20">
        <f>'DCF-PV 3 years'!N32</f>
        <v>919.05723628758881</v>
      </c>
      <c r="D46" s="18">
        <f>'DCF-PV 3 years'!N36</f>
        <v>906.58151765589764</v>
      </c>
      <c r="E46" s="18">
        <f>'DCF-PV 3 years'!N40</f>
        <v>894.33058291189786</v>
      </c>
      <c r="F46" s="19">
        <f>'DCF-PV 3 years'!N44</f>
        <v>882.29939216060461</v>
      </c>
    </row>
    <row r="47" spans="1:10">
      <c r="A47" s="6"/>
      <c r="B47" s="14" t="s">
        <v>8</v>
      </c>
      <c r="C47" s="15">
        <f>SUM(C45:C46)</f>
        <v>1216.9047259961794</v>
      </c>
      <c r="D47" s="15">
        <f>SUM(D45:D46)</f>
        <v>1202.4893934084448</v>
      </c>
      <c r="E47" s="15">
        <f>SUM(E45:E46)</f>
        <v>1188.324208211242</v>
      </c>
      <c r="F47" s="16">
        <f>SUM(F45:F46)</f>
        <v>1174.4036671771798</v>
      </c>
    </row>
    <row r="48" spans="1:10">
      <c r="A48" s="6"/>
      <c r="B48" s="22"/>
      <c r="C48" s="17"/>
      <c r="D48" s="15"/>
      <c r="E48" s="15"/>
      <c r="F48" s="16"/>
    </row>
    <row r="49" spans="1:10">
      <c r="A49" s="6"/>
      <c r="B49" s="14" t="s">
        <v>9</v>
      </c>
      <c r="C49" s="18">
        <v>162.168806662203</v>
      </c>
      <c r="D49" s="18">
        <v>162.168806662203</v>
      </c>
      <c r="E49" s="18">
        <v>162.168806662203</v>
      </c>
      <c r="F49" s="19">
        <v>162.168806662203</v>
      </c>
    </row>
    <row r="50" spans="1:10">
      <c r="A50" s="6"/>
      <c r="B50" s="14" t="s">
        <v>10</v>
      </c>
      <c r="C50" s="15">
        <f>C49+C47</f>
        <v>1379.0735326583824</v>
      </c>
      <c r="D50" s="15">
        <f>D49+D47</f>
        <v>1364.6582000706478</v>
      </c>
      <c r="E50" s="15">
        <f>E49+E47</f>
        <v>1350.493014873445</v>
      </c>
      <c r="F50" s="16">
        <f>F49+F47</f>
        <v>1336.5724738393828</v>
      </c>
    </row>
    <row r="51" spans="1:10">
      <c r="A51" s="6"/>
      <c r="B51" s="26" t="s">
        <v>11</v>
      </c>
      <c r="C51" s="23">
        <f>C50/3094*1000</f>
        <v>445.72512367756377</v>
      </c>
      <c r="D51" s="23">
        <f>D50/3094*1000</f>
        <v>441.06599873000903</v>
      </c>
      <c r="E51" s="23">
        <f>E50/3094*1000</f>
        <v>436.48772297137845</v>
      </c>
      <c r="F51" s="24">
        <f>F50/3094*1000</f>
        <v>431.98851772442885</v>
      </c>
      <c r="G51" s="27"/>
      <c r="H51" s="27"/>
      <c r="I51" s="27"/>
      <c r="J51" s="27"/>
    </row>
    <row r="52" spans="1:10">
      <c r="A52" s="6"/>
      <c r="B52" s="14"/>
      <c r="C52" s="15"/>
      <c r="D52" s="15"/>
      <c r="E52" s="15"/>
      <c r="F52" s="16"/>
      <c r="H52" s="27"/>
      <c r="I52" s="27"/>
      <c r="J52" s="27"/>
    </row>
    <row r="53" spans="1:10">
      <c r="A53" s="6"/>
      <c r="B53" s="14"/>
      <c r="C53" s="15"/>
      <c r="D53" s="15"/>
      <c r="E53" s="15"/>
      <c r="F53" s="16"/>
    </row>
    <row r="54" spans="1:10">
      <c r="A54" s="6">
        <v>400</v>
      </c>
      <c r="B54" s="14" t="s">
        <v>6</v>
      </c>
      <c r="C54" s="17">
        <f>'DCF-PV 3 years'!P31</f>
        <v>297.84748970859067</v>
      </c>
      <c r="D54" s="15">
        <f>'DCF-PV 3 years'!P35</f>
        <v>295.90787575254711</v>
      </c>
      <c r="E54" s="15">
        <f>'DCF-PV 3 years'!P39</f>
        <v>293.9936252993441</v>
      </c>
      <c r="F54" s="16">
        <f>'DCF-PV 3 years'!P43</f>
        <v>292.10427501657517</v>
      </c>
    </row>
    <row r="55" spans="1:10">
      <c r="A55" s="6"/>
      <c r="B55" s="14" t="s">
        <v>7</v>
      </c>
      <c r="C55" s="20">
        <f>'DCF-PV 3 years'!P32</f>
        <v>942.62280644880889</v>
      </c>
      <c r="D55" s="18">
        <f>'DCF-PV 3 years'!P36</f>
        <v>929.82719759579231</v>
      </c>
      <c r="E55" s="18">
        <f>'DCF-PV 3 years'!P40</f>
        <v>917.26213631989515</v>
      </c>
      <c r="F55" s="19">
        <f>'DCF-PV 3 years'!P44</f>
        <v>904.92245349805592</v>
      </c>
    </row>
    <row r="56" spans="1:10">
      <c r="A56" s="6"/>
      <c r="B56" s="14" t="s">
        <v>8</v>
      </c>
      <c r="C56" s="17">
        <f>'DCF-PV 3 years'!P33</f>
        <v>1240.4702961573996</v>
      </c>
      <c r="D56" s="15">
        <f>'DCF-PV 3 years'!P37</f>
        <v>1225.7350733483395</v>
      </c>
      <c r="E56" s="15">
        <f>'DCF-PV 3 years'!P41</f>
        <v>1211.2557616192394</v>
      </c>
      <c r="F56" s="16">
        <f>'DCF-PV 3 years'!P45</f>
        <v>1197.026728514631</v>
      </c>
    </row>
    <row r="57" spans="1:10">
      <c r="A57" s="21"/>
      <c r="B57" s="22"/>
      <c r="C57" s="23"/>
      <c r="D57" s="23"/>
      <c r="E57" s="23"/>
      <c r="F57" s="24"/>
    </row>
    <row r="58" spans="1:10">
      <c r="A58" s="6"/>
      <c r="B58" s="14" t="s">
        <v>9</v>
      </c>
      <c r="C58" s="18">
        <v>162.168806662203</v>
      </c>
      <c r="D58" s="18">
        <v>162.168806662203</v>
      </c>
      <c r="E58" s="18">
        <v>162.168806662203</v>
      </c>
      <c r="F58" s="19">
        <v>162.168806662203</v>
      </c>
    </row>
    <row r="59" spans="1:10">
      <c r="A59" s="6"/>
      <c r="B59" s="14" t="s">
        <v>10</v>
      </c>
      <c r="C59" s="15">
        <f>C58+C56</f>
        <v>1402.6391028196026</v>
      </c>
      <c r="D59" s="15">
        <f>D58+D56</f>
        <v>1387.9038800105425</v>
      </c>
      <c r="E59" s="15">
        <f>E58+E56</f>
        <v>1373.4245682814424</v>
      </c>
      <c r="F59" s="16">
        <f>F58+F56</f>
        <v>1359.195535176834</v>
      </c>
    </row>
    <row r="60" spans="1:10">
      <c r="A60" s="6"/>
      <c r="B60" s="26" t="s">
        <v>11</v>
      </c>
      <c r="C60" s="23">
        <f>C59/3094*1000</f>
        <v>453.34166219120965</v>
      </c>
      <c r="D60" s="23">
        <f>D59/3094*1000</f>
        <v>448.57914673902474</v>
      </c>
      <c r="E60" s="23">
        <f>E59/3094*1000</f>
        <v>443.8993433359542</v>
      </c>
      <c r="F60" s="24">
        <f>F59/3094*1000</f>
        <v>439.30043153743827</v>
      </c>
    </row>
    <row r="61" spans="1:10" ht="13.5" thickBot="1">
      <c r="A61" s="41"/>
      <c r="B61" s="42"/>
      <c r="C61" s="45"/>
      <c r="D61" s="43"/>
      <c r="E61" s="43"/>
      <c r="F61" s="44"/>
    </row>
    <row r="62" spans="1:10">
      <c r="B62" s="46"/>
      <c r="C62" s="47"/>
      <c r="D62" s="47"/>
      <c r="E62" s="47"/>
      <c r="F62" s="47"/>
    </row>
    <row r="63" spans="1:10">
      <c r="B63" s="46"/>
      <c r="C63" s="47"/>
      <c r="D63" s="47"/>
      <c r="E63" s="47"/>
      <c r="F63" s="47"/>
    </row>
    <row r="64" spans="1:10">
      <c r="B64" s="47"/>
      <c r="C64" s="47"/>
      <c r="D64" s="47"/>
      <c r="E64" s="47"/>
      <c r="F64" s="47"/>
    </row>
    <row r="65" spans="2:6">
      <c r="B65" s="47"/>
      <c r="C65" s="47"/>
      <c r="D65" s="47"/>
      <c r="E65" s="47"/>
      <c r="F65" s="47"/>
    </row>
    <row r="66" spans="2:6">
      <c r="B66" s="47"/>
      <c r="C66" s="47"/>
      <c r="D66" s="47"/>
      <c r="E66" s="47"/>
      <c r="F66" s="47"/>
    </row>
    <row r="67" spans="2:6">
      <c r="B67" s="47"/>
      <c r="C67" s="47"/>
      <c r="D67" s="47"/>
      <c r="E67" s="47"/>
      <c r="F67" s="47"/>
    </row>
    <row r="68" spans="2:6">
      <c r="B68" s="47"/>
      <c r="C68" s="47"/>
      <c r="D68" s="47"/>
      <c r="E68" s="47"/>
      <c r="F68" s="47"/>
    </row>
  </sheetData>
  <mergeCells count="2">
    <mergeCell ref="C5:F5"/>
    <mergeCell ref="C6:F6"/>
  </mergeCells>
  <pageMargins left="1.2" right="0.75" top="1" bottom="1" header="0.5" footer="0.5"/>
  <pageSetup scale="70"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3"/>
  <sheetViews>
    <sheetView zoomScale="75" zoomScaleNormal="75" workbookViewId="0"/>
  </sheetViews>
  <sheetFormatPr defaultRowHeight="12.75"/>
  <cols>
    <col min="1" max="2" width="3.42578125" customWidth="1"/>
    <col min="3" max="3" width="24.5703125" customWidth="1"/>
    <col min="4" max="4" width="8.7109375" customWidth="1"/>
    <col min="5" max="22" width="8.7109375" style="56" customWidth="1"/>
  </cols>
  <sheetData>
    <row r="1" spans="1:22" ht="15.75">
      <c r="B1" s="52"/>
      <c r="C1" s="52"/>
      <c r="D1" s="52"/>
      <c r="E1" s="53"/>
      <c r="F1" s="53"/>
      <c r="G1" s="53"/>
      <c r="H1" s="53"/>
      <c r="I1" s="53"/>
      <c r="J1" s="53"/>
      <c r="K1" s="53"/>
      <c r="L1" s="53"/>
      <c r="M1" s="53"/>
      <c r="N1" s="54"/>
      <c r="O1" s="54"/>
      <c r="P1" s="55"/>
    </row>
    <row r="2" spans="1:22" ht="20.25">
      <c r="A2" s="57" t="s">
        <v>12</v>
      </c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V2" s="59"/>
    </row>
    <row r="3" spans="1:22" ht="15">
      <c r="A3" s="51"/>
      <c r="B3" s="51"/>
      <c r="C3" s="51"/>
      <c r="D3" s="51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</row>
    <row r="4" spans="1:22" ht="18.75" thickBot="1">
      <c r="A4" s="61" t="s">
        <v>33</v>
      </c>
      <c r="B4" s="62"/>
      <c r="C4" s="62"/>
      <c r="D4" s="62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</row>
    <row r="5" spans="1:22" ht="15.75" thickTop="1">
      <c r="A5" s="63"/>
      <c r="B5" s="63"/>
      <c r="C5" s="63"/>
      <c r="D5" s="63"/>
      <c r="E5" s="115" t="s">
        <v>13</v>
      </c>
      <c r="F5" s="115"/>
      <c r="G5" s="115"/>
      <c r="H5"/>
      <c r="I5"/>
      <c r="J5"/>
      <c r="K5"/>
      <c r="L5"/>
      <c r="M5"/>
      <c r="N5"/>
      <c r="O5"/>
      <c r="P5"/>
      <c r="Q5"/>
      <c r="R5"/>
      <c r="S5"/>
      <c r="T5"/>
      <c r="U5"/>
      <c r="V5"/>
    </row>
    <row r="6" spans="1:22">
      <c r="A6" s="64"/>
      <c r="B6" s="64"/>
      <c r="C6" s="64"/>
      <c r="D6" s="64"/>
      <c r="E6" s="65" t="s">
        <v>14</v>
      </c>
      <c r="F6" s="65" t="s">
        <v>15</v>
      </c>
      <c r="G6" s="65" t="s">
        <v>16</v>
      </c>
      <c r="H6"/>
      <c r="I6"/>
      <c r="J6"/>
      <c r="K6"/>
      <c r="L6"/>
      <c r="M6"/>
      <c r="N6"/>
      <c r="O6"/>
      <c r="P6"/>
      <c r="Q6"/>
      <c r="R6"/>
      <c r="S6"/>
      <c r="T6"/>
      <c r="U6"/>
      <c r="V6"/>
    </row>
    <row r="7" spans="1:22">
      <c r="D7" s="66">
        <v>36892</v>
      </c>
      <c r="E7" s="67">
        <v>37073</v>
      </c>
      <c r="F7" s="67">
        <v>37438</v>
      </c>
      <c r="G7" s="67">
        <v>37803</v>
      </c>
      <c r="H7"/>
      <c r="I7"/>
      <c r="J7"/>
      <c r="K7"/>
      <c r="L7"/>
      <c r="M7"/>
      <c r="N7"/>
      <c r="O7"/>
      <c r="P7"/>
      <c r="Q7"/>
      <c r="R7"/>
      <c r="S7"/>
      <c r="T7"/>
      <c r="U7"/>
      <c r="V7"/>
    </row>
    <row r="8" spans="1:22" s="68" customFormat="1">
      <c r="A8" s="68" t="s">
        <v>17</v>
      </c>
      <c r="B8" s="69"/>
      <c r="C8" s="69"/>
      <c r="D8" s="69"/>
      <c r="E8" s="70">
        <v>123.62403367595078</v>
      </c>
      <c r="F8" s="70">
        <v>123.040164143352</v>
      </c>
      <c r="G8" s="70">
        <v>122.52882101623939</v>
      </c>
      <c r="H8"/>
      <c r="I8"/>
      <c r="J8"/>
      <c r="K8"/>
      <c r="L8"/>
      <c r="M8"/>
      <c r="N8"/>
      <c r="O8"/>
      <c r="P8"/>
      <c r="Q8"/>
      <c r="R8"/>
      <c r="S8"/>
      <c r="T8"/>
      <c r="U8"/>
      <c r="V8"/>
    </row>
    <row r="9" spans="1:22" s="1" customFormat="1">
      <c r="B9" s="1" t="s">
        <v>18</v>
      </c>
      <c r="E9" s="60"/>
      <c r="F9" s="71">
        <f>+F8/E8-1</f>
        <v>-4.7229451688112212E-3</v>
      </c>
      <c r="G9" s="71">
        <f>+G8/F8-1</f>
        <v>-4.1559041364480631E-3</v>
      </c>
      <c r="H9"/>
      <c r="I9"/>
      <c r="J9"/>
      <c r="K9"/>
      <c r="L9"/>
      <c r="M9"/>
      <c r="N9"/>
      <c r="O9"/>
      <c r="P9"/>
      <c r="Q9"/>
      <c r="R9"/>
      <c r="S9"/>
      <c r="T9"/>
      <c r="U9"/>
      <c r="V9"/>
    </row>
    <row r="10" spans="1:22" s="1" customFormat="1">
      <c r="B10" s="72"/>
      <c r="C10" s="72"/>
      <c r="D10" s="72"/>
      <c r="E10" s="60"/>
      <c r="F10" s="60"/>
      <c r="G10" s="6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</row>
    <row r="11" spans="1:22">
      <c r="A11" t="s">
        <v>19</v>
      </c>
      <c r="E11" s="56">
        <v>44.22506419986609</v>
      </c>
      <c r="F11" s="56">
        <v>44.22506419986609</v>
      </c>
      <c r="G11" s="56">
        <v>44.22506419986609</v>
      </c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</row>
    <row r="12" spans="1:22"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</row>
    <row r="13" spans="1:22" s="68" customFormat="1">
      <c r="A13" s="68" t="s">
        <v>20</v>
      </c>
      <c r="E13" s="70">
        <f>+E8-E11</f>
        <v>79.398969476084687</v>
      </c>
      <c r="F13" s="70">
        <f>+F8-F11</f>
        <v>78.815099943485905</v>
      </c>
      <c r="G13" s="70">
        <f>+G8-G11</f>
        <v>78.303756816373294</v>
      </c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</row>
    <row r="14" spans="1:22">
      <c r="A14" t="s">
        <v>21</v>
      </c>
      <c r="D14" s="73">
        <v>0.38717301722298036</v>
      </c>
      <c r="E14" s="50">
        <f>-E13*$D14</f>
        <v>-30.741138576451029</v>
      </c>
      <c r="F14" s="50">
        <f>-F13*$D14</f>
        <v>-30.515080047850187</v>
      </c>
      <c r="G14" s="50">
        <f>-G13*$D14</f>
        <v>-30.317101786489765</v>
      </c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</row>
    <row r="15" spans="1:22">
      <c r="A15" t="s">
        <v>22</v>
      </c>
      <c r="E15" s="56">
        <f>SUM(E13:E14)</f>
        <v>48.657830899633659</v>
      </c>
      <c r="F15" s="56">
        <f>SUM(F13:F14)</f>
        <v>48.300019895635714</v>
      </c>
      <c r="G15" s="56">
        <f>SUM(G13:G14)</f>
        <v>47.986655029883529</v>
      </c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</row>
    <row r="16" spans="1:22"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</row>
    <row r="17" spans="1:22">
      <c r="A17" t="s">
        <v>23</v>
      </c>
      <c r="E17" s="56">
        <f>+E11</f>
        <v>44.22506419986609</v>
      </c>
      <c r="F17" s="56">
        <f>+F11</f>
        <v>44.22506419986609</v>
      </c>
      <c r="G17" s="56">
        <f>+G11</f>
        <v>44.22506419986609</v>
      </c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</row>
    <row r="18" spans="1:22">
      <c r="A18" t="s">
        <v>24</v>
      </c>
      <c r="E18" s="56">
        <v>20.3161325977545</v>
      </c>
      <c r="F18" s="56">
        <v>20.556767703847878</v>
      </c>
      <c r="G18" s="56">
        <v>21.016159912375453</v>
      </c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</row>
    <row r="19" spans="1:22">
      <c r="A19" t="s">
        <v>25</v>
      </c>
      <c r="E19" s="56">
        <v>0.17956189859999971</v>
      </c>
      <c r="F19" s="56">
        <v>0.34664700000000037</v>
      </c>
      <c r="G19" s="56">
        <v>0.19008600000000023</v>
      </c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</row>
    <row r="20" spans="1:22"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</row>
    <row r="21" spans="1:22" s="68" customFormat="1">
      <c r="A21" s="74" t="s">
        <v>26</v>
      </c>
      <c r="B21" s="75"/>
      <c r="C21" s="75"/>
      <c r="D21" s="76">
        <v>0</v>
      </c>
      <c r="E21" s="77">
        <f>+E15+SUM(E17:E20)</f>
        <v>113.37858959585424</v>
      </c>
      <c r="F21" s="77">
        <f>+F15+SUM(F17:F20)</f>
        <v>113.42849879934968</v>
      </c>
      <c r="G21" s="77">
        <f>+G15+SUM(G17:G20)</f>
        <v>113.41796514212507</v>
      </c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</row>
    <row r="22" spans="1:22" s="1" customFormat="1">
      <c r="A22" s="78"/>
      <c r="B22" s="79" t="s">
        <v>18</v>
      </c>
      <c r="C22" s="79"/>
      <c r="D22" s="79"/>
      <c r="E22" s="49"/>
      <c r="F22" s="80">
        <f>+F21/E21-1</f>
        <v>4.4019954449381338E-4</v>
      </c>
      <c r="G22" s="80">
        <f>+G21/F21-1</f>
        <v>-9.2866055145912618E-5</v>
      </c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</row>
    <row r="26" spans="1:22" ht="18">
      <c r="A26" s="81"/>
      <c r="D26" s="82"/>
      <c r="E26" s="83"/>
      <c r="F26" s="83"/>
      <c r="G26" s="83"/>
      <c r="H26" s="84"/>
      <c r="I26" s="85"/>
      <c r="J26" s="86"/>
      <c r="K26" s="82"/>
      <c r="L26" s="85"/>
      <c r="M26" s="85"/>
      <c r="N26" s="85"/>
      <c r="O26" s="85"/>
      <c r="P26" s="85"/>
      <c r="Q26" s="82"/>
    </row>
    <row r="27" spans="1:22" ht="18.75" thickBot="1">
      <c r="A27" s="81" t="s">
        <v>32</v>
      </c>
      <c r="E27" s="1"/>
      <c r="F27" s="1"/>
      <c r="G27" s="1"/>
      <c r="H27" s="84"/>
      <c r="I27" s="85"/>
      <c r="J27" s="85"/>
      <c r="K27"/>
      <c r="L27" s="85"/>
      <c r="M27" s="85"/>
      <c r="N27" s="85"/>
      <c r="O27" s="85"/>
      <c r="P27" s="85"/>
      <c r="Q27" s="1"/>
    </row>
    <row r="28" spans="1:22" ht="13.5" thickTop="1">
      <c r="A28" s="87"/>
      <c r="B28" s="88"/>
      <c r="C28" s="87"/>
      <c r="D28" s="87"/>
      <c r="E28" s="88"/>
      <c r="F28" s="116" t="s">
        <v>31</v>
      </c>
      <c r="G28" s="116"/>
      <c r="H28" s="116"/>
      <c r="I28" s="116"/>
      <c r="J28" s="116"/>
      <c r="K28" s="116"/>
      <c r="L28" s="116"/>
      <c r="M28" s="116"/>
      <c r="N28" s="116"/>
      <c r="O28" s="116"/>
      <c r="P28" s="116"/>
      <c r="Q28" s="87"/>
      <c r="R28" s="87"/>
      <c r="S28" s="87"/>
      <c r="T28" s="87"/>
      <c r="U28" s="89"/>
    </row>
    <row r="29" spans="1:22">
      <c r="A29" s="90"/>
      <c r="B29" s="91"/>
      <c r="C29" s="92" t="s">
        <v>27</v>
      </c>
      <c r="D29" s="90"/>
      <c r="E29" s="91"/>
      <c r="F29" s="93">
        <v>350</v>
      </c>
      <c r="G29" s="93"/>
      <c r="H29" s="93">
        <v>360</v>
      </c>
      <c r="I29" s="93"/>
      <c r="J29" s="93">
        <v>370</v>
      </c>
      <c r="K29" s="94"/>
      <c r="L29" s="93">
        <v>380</v>
      </c>
      <c r="M29" s="94"/>
      <c r="N29" s="93">
        <v>390</v>
      </c>
      <c r="O29" s="94"/>
      <c r="P29" s="93">
        <v>400</v>
      </c>
      <c r="Q29" s="91"/>
      <c r="R29" s="91"/>
      <c r="S29" s="91"/>
      <c r="T29" s="91"/>
      <c r="U29" s="95"/>
    </row>
    <row r="30" spans="1:22">
      <c r="E30" s="96"/>
      <c r="F30" s="97"/>
      <c r="G30" s="97"/>
      <c r="H30" s="97"/>
      <c r="I30" s="97"/>
      <c r="J30" s="97"/>
      <c r="K30" s="97"/>
      <c r="L30" s="97"/>
      <c r="M30" s="97"/>
      <c r="N30" s="97"/>
      <c r="O30" s="97"/>
      <c r="P30" s="97"/>
      <c r="Q30"/>
      <c r="R30" s="1"/>
      <c r="U30"/>
    </row>
    <row r="31" spans="1:22">
      <c r="C31" s="98">
        <v>9.5000000000000001E-2</v>
      </c>
      <c r="F31" s="99">
        <f>XNPV($C$31,$D$21:$G$21,$D$7:$G$7)</f>
        <v>297.84748970859067</v>
      </c>
      <c r="G31" s="99"/>
      <c r="H31" s="99">
        <f>XNPV($C$31,$D$21:$G$21,$D$7:$G$7)</f>
        <v>297.84748970859067</v>
      </c>
      <c r="I31" s="99"/>
      <c r="J31" s="99">
        <f>XNPV($C$31,$D$21:$G$21,$D$7:$G$7)</f>
        <v>297.84748970859067</v>
      </c>
      <c r="K31" s="99"/>
      <c r="L31" s="99">
        <f>XNPV($C$31,$D$21:$G$21,$D$7:$G$7)</f>
        <v>297.84748970859067</v>
      </c>
      <c r="M31" s="99"/>
      <c r="N31" s="99">
        <f>XNPV($C$31,$D$21:$G$21,$D$7:$G$7)</f>
        <v>297.84748970859067</v>
      </c>
      <c r="O31" s="99"/>
      <c r="P31" s="99">
        <f>XNPV($C$31,$D$21:$G$21,$D$7:$G$7)</f>
        <v>297.84748970859067</v>
      </c>
      <c r="Q31"/>
      <c r="R31"/>
      <c r="S31" s="97" t="s">
        <v>28</v>
      </c>
      <c r="T31"/>
    </row>
    <row r="32" spans="1:22">
      <c r="C32" s="100">
        <f>+C31</f>
        <v>9.5000000000000001E-2</v>
      </c>
      <c r="E32"/>
      <c r="F32" s="101">
        <f>3094*F$29/1000/(1+$C$31)^3</f>
        <v>824.79495564270792</v>
      </c>
      <c r="G32" s="101"/>
      <c r="H32" s="101">
        <f>3094*H$29/1000/(1+$C$31)^3</f>
        <v>848.360525803928</v>
      </c>
      <c r="I32" s="101"/>
      <c r="J32" s="101">
        <f>3094*J$29/1000/(1+$C$31)^3</f>
        <v>871.92609596514831</v>
      </c>
      <c r="K32" s="101"/>
      <c r="L32" s="101">
        <f>3094*L$29/1000/(1+$C$31)^3</f>
        <v>895.4916661263685</v>
      </c>
      <c r="M32" s="101"/>
      <c r="N32" s="101">
        <f>3094*N$29/1000/(1+$C$31)^3</f>
        <v>919.05723628758881</v>
      </c>
      <c r="O32" s="101"/>
      <c r="P32" s="101">
        <f>3094*P$29/1000/(1+$C$31)^3</f>
        <v>942.62280644880889</v>
      </c>
      <c r="Q32"/>
      <c r="R32"/>
      <c r="S32" s="97" t="s">
        <v>29</v>
      </c>
      <c r="T32"/>
    </row>
    <row r="33" spans="1:21">
      <c r="C33" s="98"/>
      <c r="E33"/>
      <c r="F33" s="102">
        <f>+SUM(F31:F32)</f>
        <v>1122.6424453512986</v>
      </c>
      <c r="G33" s="102"/>
      <c r="H33" s="102">
        <f>+SUM(H31:H32)</f>
        <v>1146.2080155125186</v>
      </c>
      <c r="I33" s="102"/>
      <c r="J33" s="102">
        <f>+SUM(J31:J32)</f>
        <v>1169.773585673739</v>
      </c>
      <c r="K33" s="102"/>
      <c r="L33" s="102">
        <f>+SUM(L31:L32)</f>
        <v>1193.3391558349592</v>
      </c>
      <c r="M33" s="102"/>
      <c r="N33" s="102">
        <f>+SUM(N31:N32)</f>
        <v>1216.9047259961794</v>
      </c>
      <c r="O33" s="102"/>
      <c r="P33" s="102">
        <f>+SUM(P31:P32)</f>
        <v>1240.4702961573996</v>
      </c>
      <c r="Q33"/>
      <c r="R33"/>
      <c r="S33" s="97" t="s">
        <v>30</v>
      </c>
      <c r="T33"/>
    </row>
    <row r="34" spans="1:21">
      <c r="C34" s="98"/>
      <c r="E34"/>
      <c r="F34" s="103"/>
      <c r="G34" s="103"/>
      <c r="H34" s="103"/>
      <c r="I34" s="103"/>
      <c r="J34" s="103"/>
      <c r="K34" s="103"/>
      <c r="L34" s="103"/>
      <c r="M34" s="104"/>
      <c r="N34" s="103"/>
      <c r="O34" s="103"/>
      <c r="P34" s="103"/>
      <c r="Q34"/>
      <c r="R34"/>
      <c r="S34" s="97"/>
      <c r="T34"/>
    </row>
    <row r="35" spans="1:21">
      <c r="C35" s="98">
        <f>+C31+0.005</f>
        <v>0.1</v>
      </c>
      <c r="F35" s="99">
        <f>XNPV($C$35,$D$21:$G$21,$D$7:$G$7)</f>
        <v>295.90787575254711</v>
      </c>
      <c r="G35" s="99"/>
      <c r="H35" s="99">
        <f>XNPV($C$35,$D$21:$G$21,$D$7:$G$7)</f>
        <v>295.90787575254711</v>
      </c>
      <c r="I35" s="99"/>
      <c r="J35" s="99">
        <f>XNPV($C$35,$D$21:$G$21,$D$7:$G$7)</f>
        <v>295.90787575254711</v>
      </c>
      <c r="K35" s="99"/>
      <c r="L35" s="99">
        <f>XNPV($C$35,$D$21:$G$21,$D$7:$G$7)</f>
        <v>295.90787575254711</v>
      </c>
      <c r="M35" s="99"/>
      <c r="N35" s="99">
        <f>XNPV($C$35,$D$21:$G$21,$D$7:$G$7)</f>
        <v>295.90787575254711</v>
      </c>
      <c r="O35" s="99"/>
      <c r="P35" s="99">
        <f>XNPV($C$35,$D$21:$G$21,$D$7:$G$7)</f>
        <v>295.90787575254711</v>
      </c>
      <c r="Q35"/>
      <c r="R35"/>
      <c r="S35" s="97" t="s">
        <v>28</v>
      </c>
      <c r="T35"/>
    </row>
    <row r="36" spans="1:21">
      <c r="C36" s="100">
        <f>+C35</f>
        <v>0.1</v>
      </c>
      <c r="E36"/>
      <c r="F36" s="101">
        <f>3094*F$29/1000/(1+$C$35)^3</f>
        <v>813.59879789631839</v>
      </c>
      <c r="G36" s="101"/>
      <c r="H36" s="101">
        <f>3094*H$29/1000/(1+$C$35)^3</f>
        <v>836.84447783621306</v>
      </c>
      <c r="I36" s="101"/>
      <c r="J36" s="101">
        <f>3094*J$29/1000/(1+$C$35)^3</f>
        <v>860.09015777610796</v>
      </c>
      <c r="K36" s="101"/>
      <c r="L36" s="101">
        <f>3094*L$29/1000/(1+$C$35)^3</f>
        <v>883.33583771600274</v>
      </c>
      <c r="M36" s="101"/>
      <c r="N36" s="101">
        <f>3094*N$29/1000/(1+$C$35)^3</f>
        <v>906.58151765589764</v>
      </c>
      <c r="O36" s="101"/>
      <c r="P36" s="101">
        <f>3094*P$29/1000/(1+$C$35)^3</f>
        <v>929.82719759579231</v>
      </c>
      <c r="Q36"/>
      <c r="R36"/>
      <c r="S36" s="97" t="s">
        <v>29</v>
      </c>
      <c r="T36"/>
    </row>
    <row r="37" spans="1:21">
      <c r="C37" s="98"/>
      <c r="E37"/>
      <c r="F37" s="102">
        <f>+SUM(F35:F36)</f>
        <v>1109.5066736488654</v>
      </c>
      <c r="G37" s="102"/>
      <c r="H37" s="102">
        <f>+SUM(H35:H36)</f>
        <v>1132.7523535887601</v>
      </c>
      <c r="I37" s="102"/>
      <c r="J37" s="102">
        <f>+SUM(J35:J36)</f>
        <v>1155.998033528655</v>
      </c>
      <c r="K37" s="102"/>
      <c r="L37" s="102">
        <f>+SUM(L35:L36)</f>
        <v>1179.2437134685499</v>
      </c>
      <c r="M37" s="102"/>
      <c r="N37" s="102">
        <f>+SUM(N35:N36)</f>
        <v>1202.4893934084448</v>
      </c>
      <c r="O37" s="102"/>
      <c r="P37" s="102">
        <f>+SUM(P35:P36)</f>
        <v>1225.7350733483395</v>
      </c>
      <c r="Q37"/>
      <c r="R37"/>
      <c r="S37" s="97" t="s">
        <v>30</v>
      </c>
      <c r="T37"/>
    </row>
    <row r="38" spans="1:21">
      <c r="C38" s="98"/>
      <c r="E38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  <c r="Q38"/>
      <c r="R38"/>
      <c r="S38" s="97"/>
      <c r="T38"/>
    </row>
    <row r="39" spans="1:21">
      <c r="C39" s="98">
        <f>+C35+0.005</f>
        <v>0.10500000000000001</v>
      </c>
      <c r="F39" s="99">
        <f>XNPV($C$39,$D$21:$G$21,$D$7:$G$7)</f>
        <v>293.9936252993441</v>
      </c>
      <c r="G39" s="99"/>
      <c r="H39" s="99">
        <f>XNPV($C$39,$D$21:$G$21,$D$7:$G$7)</f>
        <v>293.9936252993441</v>
      </c>
      <c r="I39" s="99"/>
      <c r="J39" s="99">
        <f>XNPV($C$39,$D$21:$G$21,$D$7:$G$7)</f>
        <v>293.9936252993441</v>
      </c>
      <c r="K39" s="99"/>
      <c r="L39" s="99">
        <f>XNPV($C$39,$D$21:$G$21,$D$7:$G$7)</f>
        <v>293.9936252993441</v>
      </c>
      <c r="M39" s="99"/>
      <c r="N39" s="99">
        <f>XNPV($C$39,$D$21:$G$21,$D$7:$G$7)</f>
        <v>293.9936252993441</v>
      </c>
      <c r="O39" s="99"/>
      <c r="P39" s="99">
        <f>XNPV($C$39,$D$21:$G$21,$D$7:$G$7)</f>
        <v>293.9936252993441</v>
      </c>
      <c r="Q39"/>
      <c r="R39"/>
      <c r="S39" s="97" t="s">
        <v>28</v>
      </c>
      <c r="T39"/>
    </row>
    <row r="40" spans="1:21">
      <c r="C40" s="105">
        <f>+C39</f>
        <v>0.10500000000000001</v>
      </c>
      <c r="E40"/>
      <c r="F40" s="101">
        <f>3094*F$29/1000/(1+$C$39)^3</f>
        <v>802.60436927990838</v>
      </c>
      <c r="G40" s="101"/>
      <c r="H40" s="101">
        <f>3094*H$29/1000/(1+$C$39)^3</f>
        <v>825.53592268790567</v>
      </c>
      <c r="I40" s="101"/>
      <c r="J40" s="101">
        <f>3094*J$29/1000/(1+$C$39)^3</f>
        <v>848.46747609590307</v>
      </c>
      <c r="K40" s="101"/>
      <c r="L40" s="101">
        <f>3094*L$29/1000/(1+$C$39)^3</f>
        <v>871.39902950390046</v>
      </c>
      <c r="M40" s="101"/>
      <c r="N40" s="101">
        <f>3094*N$29/1000/(1+$C$39)^3</f>
        <v>894.33058291189786</v>
      </c>
      <c r="O40" s="101"/>
      <c r="P40" s="101">
        <f>3094*P$29/1000/(1+$C$39)^3</f>
        <v>917.26213631989515</v>
      </c>
      <c r="Q40"/>
      <c r="R40"/>
      <c r="S40" s="97" t="s">
        <v>29</v>
      </c>
      <c r="T40"/>
    </row>
    <row r="41" spans="1:21">
      <c r="C41" s="106"/>
      <c r="E41"/>
      <c r="F41" s="102">
        <f>+SUM(F39:F40)</f>
        <v>1096.5979945792524</v>
      </c>
      <c r="G41" s="102"/>
      <c r="H41" s="102">
        <f>+SUM(H39:H40)</f>
        <v>1119.5295479872498</v>
      </c>
      <c r="I41" s="102"/>
      <c r="J41" s="102">
        <f>+SUM(J39:J40)</f>
        <v>1142.4611013952472</v>
      </c>
      <c r="K41" s="102"/>
      <c r="L41" s="102">
        <f>+SUM(L39:L40)</f>
        <v>1165.3926548032446</v>
      </c>
      <c r="M41" s="102"/>
      <c r="N41" s="102">
        <f>+SUM(N39:N40)</f>
        <v>1188.324208211242</v>
      </c>
      <c r="O41" s="102"/>
      <c r="P41" s="102">
        <f>+SUM(P39:P40)</f>
        <v>1211.2557616192394</v>
      </c>
      <c r="Q41"/>
      <c r="R41"/>
      <c r="S41" s="97" t="s">
        <v>30</v>
      </c>
      <c r="T41"/>
    </row>
    <row r="42" spans="1:21">
      <c r="C42" s="106"/>
      <c r="E42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  <c r="Q42"/>
      <c r="R42"/>
      <c r="S42" s="97"/>
      <c r="T42"/>
    </row>
    <row r="43" spans="1:21">
      <c r="C43" s="98">
        <f>+C39+0.005</f>
        <v>0.11000000000000001</v>
      </c>
      <c r="F43" s="99">
        <f>XNPV($C$43,$D$21:$G$21,$D$7:$G$7)</f>
        <v>292.10427501657517</v>
      </c>
      <c r="G43" s="99"/>
      <c r="H43" s="99">
        <f>XNPV($C$43,$D$21:$G$21,$D$7:$G$7)</f>
        <v>292.10427501657517</v>
      </c>
      <c r="I43" s="99"/>
      <c r="J43" s="99">
        <f>XNPV($C$43,$D$21:$G$21,$D$7:$G$7)</f>
        <v>292.10427501657517</v>
      </c>
      <c r="K43" s="99"/>
      <c r="L43" s="99">
        <f>XNPV($C$43,$D$21:$G$21,$D$7:$G$7)</f>
        <v>292.10427501657517</v>
      </c>
      <c r="M43" s="99"/>
      <c r="N43" s="99">
        <f>XNPV($C$43,$D$21:$G$21,$D$7:$G$7)</f>
        <v>292.10427501657517</v>
      </c>
      <c r="O43" s="99"/>
      <c r="P43" s="99">
        <f>XNPV($C$43,$D$21:$G$21,$D$7:$G$7)</f>
        <v>292.10427501657517</v>
      </c>
      <c r="Q43"/>
      <c r="R43"/>
      <c r="S43" s="97" t="s">
        <v>28</v>
      </c>
      <c r="T43"/>
    </row>
    <row r="44" spans="1:21">
      <c r="C44" s="105">
        <f>+C43</f>
        <v>0.11000000000000001</v>
      </c>
      <c r="E44"/>
      <c r="F44" s="101">
        <f>3094*F$29/1000/(1+$C$43)^3</f>
        <v>791.80714681079905</v>
      </c>
      <c r="G44" s="101"/>
      <c r="H44" s="101">
        <f>3094*H$29/1000/(1+$C$43)^3</f>
        <v>814.43020814825024</v>
      </c>
      <c r="I44" s="101"/>
      <c r="J44" s="101">
        <f>3094*J$29/1000/(1+$C$43)^3</f>
        <v>837.05326948570178</v>
      </c>
      <c r="K44" s="101"/>
      <c r="L44" s="101">
        <f>3094*L$29/1000/(1+$C$43)^3</f>
        <v>859.67633082315319</v>
      </c>
      <c r="M44" s="101"/>
      <c r="N44" s="101">
        <f>3094*N$29/1000/(1+$C$43)^3</f>
        <v>882.29939216060461</v>
      </c>
      <c r="O44" s="101"/>
      <c r="P44" s="101">
        <f>3094*P$29/1000/(1+$C$43)^3</f>
        <v>904.92245349805592</v>
      </c>
      <c r="Q44"/>
      <c r="R44"/>
      <c r="S44" s="97" t="s">
        <v>29</v>
      </c>
      <c r="T44"/>
    </row>
    <row r="45" spans="1:21">
      <c r="C45" s="106"/>
      <c r="E45"/>
      <c r="F45" s="102">
        <f>+SUM(F43:F44)</f>
        <v>1083.9114218273742</v>
      </c>
      <c r="G45" s="102"/>
      <c r="H45" s="102">
        <f>+SUM(H43:H44)</f>
        <v>1106.5344831648254</v>
      </c>
      <c r="I45" s="102"/>
      <c r="J45" s="102">
        <f>+SUM(J43:J44)</f>
        <v>1129.157544502277</v>
      </c>
      <c r="K45" s="102"/>
      <c r="L45" s="102">
        <f>+SUM(L43:L44)</f>
        <v>1151.7806058397284</v>
      </c>
      <c r="M45" s="102"/>
      <c r="N45" s="102">
        <f>+SUM(N43:N44)</f>
        <v>1174.4036671771798</v>
      </c>
      <c r="O45" s="102"/>
      <c r="P45" s="102">
        <f>+SUM(P43:P44)</f>
        <v>1197.026728514631</v>
      </c>
      <c r="Q45"/>
      <c r="R45"/>
      <c r="S45" s="97" t="s">
        <v>30</v>
      </c>
      <c r="T45"/>
    </row>
    <row r="46" spans="1:21">
      <c r="A46" s="48"/>
      <c r="B46" s="48"/>
      <c r="C46" s="48"/>
      <c r="D46" s="48"/>
      <c r="E46" s="48"/>
      <c r="F46" s="107"/>
      <c r="G46" s="107"/>
      <c r="H46" s="107"/>
      <c r="I46" s="107"/>
      <c r="J46" s="107"/>
      <c r="K46" s="107"/>
      <c r="L46" s="107"/>
      <c r="M46" s="107"/>
      <c r="N46" s="107"/>
      <c r="O46" s="107"/>
      <c r="P46" s="107"/>
      <c r="Q46" s="48"/>
      <c r="R46" s="48"/>
      <c r="S46" s="48"/>
      <c r="T46" s="50"/>
      <c r="U46" s="50"/>
    </row>
    <row r="47" spans="1:21">
      <c r="A47" s="82"/>
      <c r="B47" s="82"/>
      <c r="C47" s="82"/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  <c r="Q47" s="82"/>
    </row>
    <row r="53" spans="4:4">
      <c r="D53" s="108"/>
    </row>
  </sheetData>
  <mergeCells count="2">
    <mergeCell ref="E5:G5"/>
    <mergeCell ref="F28:P28"/>
  </mergeCells>
  <pageMargins left="0.75" right="0.75" top="1" bottom="1" header="0.5" footer="0.5"/>
  <pageSetup scale="54" orientation="landscape" verticalDpi="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Valuation Matrix</vt:lpstr>
      <vt:lpstr>DCF-PV 3 years</vt:lpstr>
      <vt:lpstr>'DCF-PV 3 years'!Print_Area</vt:lpstr>
      <vt:lpstr>'Valuation Matrix'!Print_Area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</dc:creator>
  <cp:lastModifiedBy>Felienne</cp:lastModifiedBy>
  <cp:lastPrinted>2000-05-30T23:11:58Z</cp:lastPrinted>
  <dcterms:created xsi:type="dcterms:W3CDTF">2000-05-30T22:55:16Z</dcterms:created>
  <dcterms:modified xsi:type="dcterms:W3CDTF">2014-09-03T11:00:11Z</dcterms:modified>
</cp:coreProperties>
</file>