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152511" iterate="1" calcOnSave="0"/>
</workbook>
</file>

<file path=xl/calcChain.xml><?xml version="1.0" encoding="utf-8"?>
<calcChain xmlns="http://schemas.openxmlformats.org/spreadsheetml/2006/main">
  <c r="G5" i="1" l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F12" i="1"/>
  <c r="G12" i="1"/>
  <c r="H12" i="1"/>
  <c r="I12" i="1"/>
  <c r="F14" i="1" s="1"/>
  <c r="E85" i="1" s="1"/>
  <c r="J12" i="1"/>
  <c r="K12" i="1"/>
  <c r="K81" i="1" s="1"/>
  <c r="L12" i="1"/>
  <c r="M12" i="1"/>
  <c r="N12" i="1"/>
  <c r="O12" i="1"/>
  <c r="P12" i="1"/>
  <c r="Q12" i="1"/>
  <c r="R12" i="1"/>
  <c r="S12" i="1"/>
  <c r="S81" i="1" s="1"/>
  <c r="T12" i="1"/>
  <c r="U12" i="1"/>
  <c r="V12" i="1"/>
  <c r="W12" i="1"/>
  <c r="X12" i="1"/>
  <c r="Y12" i="1"/>
  <c r="F21" i="1"/>
  <c r="F29" i="1" s="1"/>
  <c r="G21" i="1"/>
  <c r="H21" i="1"/>
  <c r="H29" i="1" s="1"/>
  <c r="I21" i="1"/>
  <c r="J21" i="1"/>
  <c r="K21" i="1"/>
  <c r="L21" i="1"/>
  <c r="M21" i="1"/>
  <c r="N21" i="1"/>
  <c r="N29" i="1" s="1"/>
  <c r="O21" i="1"/>
  <c r="P21" i="1"/>
  <c r="P29" i="1" s="1"/>
  <c r="Q21" i="1"/>
  <c r="R21" i="1"/>
  <c r="S21" i="1"/>
  <c r="T21" i="1"/>
  <c r="U21" i="1"/>
  <c r="V21" i="1"/>
  <c r="V29" i="1" s="1"/>
  <c r="W21" i="1"/>
  <c r="X21" i="1"/>
  <c r="X29" i="1" s="1"/>
  <c r="Y21" i="1"/>
  <c r="Z21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G29" i="1"/>
  <c r="I29" i="1"/>
  <c r="I33" i="1" s="1"/>
  <c r="J29" i="1"/>
  <c r="J33" i="1" s="1"/>
  <c r="K29" i="1"/>
  <c r="K33" i="1" s="1"/>
  <c r="L29" i="1"/>
  <c r="L82" i="1" s="1"/>
  <c r="M29" i="1"/>
  <c r="M33" i="1" s="1"/>
  <c r="O29" i="1"/>
  <c r="Q29" i="1"/>
  <c r="Q33" i="1" s="1"/>
  <c r="R29" i="1"/>
  <c r="R33" i="1" s="1"/>
  <c r="S29" i="1"/>
  <c r="S33" i="1" s="1"/>
  <c r="T29" i="1"/>
  <c r="T82" i="1" s="1"/>
  <c r="U29" i="1"/>
  <c r="U33" i="1" s="1"/>
  <c r="W29" i="1"/>
  <c r="Y29" i="1"/>
  <c r="Y33" i="1" s="1"/>
  <c r="Z29" i="1"/>
  <c r="Z33" i="1" s="1"/>
  <c r="G33" i="1"/>
  <c r="O33" i="1"/>
  <c r="W33" i="1"/>
  <c r="E56" i="1"/>
  <c r="F70" i="1"/>
  <c r="E72" i="1" s="1"/>
  <c r="G70" i="1"/>
  <c r="G74" i="1" s="1"/>
  <c r="H70" i="1"/>
  <c r="H74" i="1" s="1"/>
  <c r="I70" i="1"/>
  <c r="I74" i="1" s="1"/>
  <c r="J70" i="1"/>
  <c r="K70" i="1"/>
  <c r="L70" i="1"/>
  <c r="M70" i="1"/>
  <c r="N70" i="1"/>
  <c r="N74" i="1" s="1"/>
  <c r="O70" i="1"/>
  <c r="O74" i="1" s="1"/>
  <c r="P70" i="1"/>
  <c r="P74" i="1" s="1"/>
  <c r="Q70" i="1"/>
  <c r="Q74" i="1" s="1"/>
  <c r="R70" i="1"/>
  <c r="S70" i="1"/>
  <c r="T70" i="1"/>
  <c r="U70" i="1"/>
  <c r="V70" i="1"/>
  <c r="V74" i="1" s="1"/>
  <c r="W70" i="1"/>
  <c r="W74" i="1" s="1"/>
  <c r="X70" i="1"/>
  <c r="X74" i="1" s="1"/>
  <c r="Y70" i="1"/>
  <c r="Y74" i="1" s="1"/>
  <c r="Z70" i="1"/>
  <c r="J74" i="1"/>
  <c r="K74" i="1"/>
  <c r="L74" i="1"/>
  <c r="M74" i="1"/>
  <c r="R74" i="1"/>
  <c r="S74" i="1"/>
  <c r="T74" i="1"/>
  <c r="U74" i="1"/>
  <c r="F81" i="1"/>
  <c r="G81" i="1"/>
  <c r="H81" i="1"/>
  <c r="I81" i="1"/>
  <c r="J81" i="1"/>
  <c r="L81" i="1"/>
  <c r="M81" i="1"/>
  <c r="N81" i="1"/>
  <c r="O81" i="1"/>
  <c r="P81" i="1"/>
  <c r="Q81" i="1"/>
  <c r="R81" i="1"/>
  <c r="T81" i="1"/>
  <c r="U81" i="1"/>
  <c r="V81" i="1"/>
  <c r="W81" i="1"/>
  <c r="X81" i="1"/>
  <c r="Y81" i="1"/>
  <c r="Z81" i="1"/>
  <c r="G82" i="1"/>
  <c r="I82" i="1"/>
  <c r="J82" i="1"/>
  <c r="K82" i="1"/>
  <c r="O82" i="1"/>
  <c r="Q82" i="1"/>
  <c r="R82" i="1"/>
  <c r="S82" i="1"/>
  <c r="W82" i="1"/>
  <c r="Y82" i="1"/>
  <c r="Z82" i="1"/>
  <c r="V82" i="1" l="1"/>
  <c r="V33" i="1"/>
  <c r="N82" i="1"/>
  <c r="N33" i="1"/>
  <c r="F31" i="1"/>
  <c r="E86" i="1" s="1"/>
  <c r="E87" i="1" s="1"/>
  <c r="F33" i="1"/>
  <c r="F82" i="1"/>
  <c r="X33" i="1"/>
  <c r="X82" i="1"/>
  <c r="P33" i="1"/>
  <c r="P82" i="1"/>
  <c r="H33" i="1"/>
  <c r="H82" i="1"/>
  <c r="T33" i="1"/>
  <c r="L33" i="1"/>
  <c r="U82" i="1"/>
  <c r="M82" i="1"/>
  <c r="F74" i="1"/>
</calcChain>
</file>

<file path=xl/sharedStrings.xml><?xml version="1.0" encoding="utf-8"?>
<sst xmlns="http://schemas.openxmlformats.org/spreadsheetml/2006/main" count="66" uniqueCount="52">
  <si>
    <t>Revenue</t>
  </si>
  <si>
    <t xml:space="preserve"> </t>
  </si>
  <si>
    <t>FP&amp;L Model</t>
  </si>
  <si>
    <t>ENA Model (Based off of Prospectus)</t>
  </si>
  <si>
    <t>Sayreville</t>
  </si>
  <si>
    <t>Revenue Comparison</t>
  </si>
  <si>
    <t>Expenses</t>
  </si>
  <si>
    <t>Market</t>
  </si>
  <si>
    <t>PPA Demand</t>
  </si>
  <si>
    <t>Steam/Hedges</t>
  </si>
  <si>
    <t>Interest</t>
  </si>
  <si>
    <t xml:space="preserve">Bellingham </t>
  </si>
  <si>
    <t>PPA</t>
  </si>
  <si>
    <t>Other</t>
  </si>
  <si>
    <t>Total Bellingham Revenue</t>
  </si>
  <si>
    <t>Total FP&amp;L Model</t>
  </si>
  <si>
    <t>Total Sayreville Revenue</t>
  </si>
  <si>
    <t>ENA Model Total Consolidated Revenue</t>
  </si>
  <si>
    <t>Comments:  The difference in Revenue appears to be primarily due to the difference in hedges in place and merchant sales over the contracted capacity.  The ENA model assumes 0 merchant sales</t>
  </si>
  <si>
    <t>Fuel  (Includes Fixed Transportation)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</si>
  <si>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</si>
  <si>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</si>
  <si>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</si>
  <si>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</si>
  <si>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</si>
  <si>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</si>
  <si>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</si>
  <si>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</si>
  <si>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</si>
  <si>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</si>
  <si>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</si>
  <si>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</si>
  <si>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ENA Model</t>
  </si>
  <si>
    <t>Cost of Gas Used in Generation</t>
  </si>
  <si>
    <t>Variable O&amp;M</t>
  </si>
  <si>
    <t>G&amp;A and Professional Fees</t>
  </si>
  <si>
    <t>Property Taxes</t>
  </si>
  <si>
    <t>Management Fees</t>
  </si>
  <si>
    <t>Fuel Management Fees</t>
  </si>
  <si>
    <t>Total</t>
  </si>
  <si>
    <t>Operating Margin</t>
  </si>
  <si>
    <t>Water costs and easement fee</t>
  </si>
  <si>
    <t>PV@9%</t>
  </si>
  <si>
    <t>Expense Comparison</t>
  </si>
  <si>
    <t>FPL Op Margin PV</t>
  </si>
  <si>
    <t>ENA Op Margin PV</t>
  </si>
  <si>
    <t xml:space="preserve">FP&amp;L </t>
  </si>
  <si>
    <t>ENA</t>
  </si>
  <si>
    <t>Comments:  Expenses are higher in FP&amp;L model  primarily due to higher fuel cost associated with merchant sales</t>
  </si>
  <si>
    <t xml:space="preserve">Comments:  ENA Model does not look at taxes and the debt service is exactly the same in both models so I looked at the </t>
  </si>
  <si>
    <t>difference between PV of Operating Margins.  As you can see the difference appears due primarily driven by their assumptions</t>
  </si>
  <si>
    <t>regarding sales of available capacity after meeting contractual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</si>
</sst>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5" fontId="0" fillId="2" borderId="0" xfId="0" applyNumberForma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5" fontId="0" fillId="2" borderId="0" xfId="1" applyNumberFormat="1" applyFont="1" applyFill="1"/>
    <xf numFmtId="165" fontId="0" fillId="2" borderId="1" xfId="1" applyNumberFormat="1" applyFont="1" applyFill="1" applyBorder="1"/>
    <xf numFmtId="0" fontId="4" fillId="2" borderId="0" xfId="0" applyFont="1" applyFill="1"/>
    <xf numFmtId="0" fontId="3" fillId="2" borderId="0" xfId="0" applyFont="1" applyFill="1"/>
    <xf numFmtId="165" fontId="0" fillId="2" borderId="0" xfId="0" applyNumberFormat="1" applyFill="1"/>
    <xf numFmtId="43" fontId="0" fillId="2" borderId="0" xfId="1" applyFont="1" applyFill="1"/>
    <xf numFmtId="165" fontId="0" fillId="2" borderId="1" xfId="0" applyNumberFormat="1" applyFill="1" applyBorder="1"/>
    <xf numFmtId="165" fontId="0" fillId="2" borderId="0" xfId="1" applyNumberFormat="1" applyFont="1" applyFill="1" applyBorder="1"/>
    <xf numFmtId="0" fontId="5" fillId="2" borderId="2" xfId="0" applyFont="1" applyFill="1" applyBorder="1"/>
    <xf numFmtId="0" fontId="0" fillId="2" borderId="3" xfId="0" applyFill="1" applyBorder="1"/>
    <xf numFmtId="43" fontId="2" fillId="2" borderId="0" xfId="1" applyFont="1" applyFill="1"/>
    <xf numFmtId="167" fontId="0" fillId="2" borderId="0" xfId="2" applyNumberFormat="1" applyFont="1" applyFill="1"/>
    <xf numFmtId="167" fontId="0" fillId="2" borderId="1" xfId="2" applyNumberFormat="1" applyFont="1" applyFill="1" applyBorder="1"/>
    <xf numFmtId="0" fontId="2" fillId="2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tabSelected="1" workbookViewId="0"/>
  </sheetViews>
  <sheetFormatPr defaultRowHeight="12.75" x14ac:dyDescent="0.2"/>
  <cols>
    <col min="5" max="5" width="13.85546875" bestFit="1" customWidth="1"/>
    <col min="6" max="21" width="11.42578125" bestFit="1" customWidth="1"/>
    <col min="22" max="26" width="11.28515625" bestFit="1" customWidth="1"/>
  </cols>
  <sheetData>
    <row r="1" spans="1:26" s="2" customFormat="1" x14ac:dyDescent="0.2"/>
    <row r="2" spans="1:26" s="2" customFormat="1" x14ac:dyDescent="0.2"/>
    <row r="3" spans="1:26" s="2" customFormat="1" x14ac:dyDescent="0.2"/>
    <row r="4" spans="1:26" s="2" customFormat="1" x14ac:dyDescent="0.2"/>
    <row r="5" spans="1:26" s="2" customFormat="1" ht="13.5" thickBot="1" x14ac:dyDescent="0.25">
      <c r="F5" s="3">
        <v>2001</v>
      </c>
      <c r="G5" s="3">
        <f>F5+1</f>
        <v>2002</v>
      </c>
      <c r="H5" s="3">
        <f t="shared" ref="H5:Z5" si="0">G5+1</f>
        <v>2003</v>
      </c>
      <c r="I5" s="3">
        <f t="shared" si="0"/>
        <v>2004</v>
      </c>
      <c r="J5" s="3">
        <f t="shared" si="0"/>
        <v>2005</v>
      </c>
      <c r="K5" s="3">
        <f t="shared" si="0"/>
        <v>2006</v>
      </c>
      <c r="L5" s="3">
        <f t="shared" si="0"/>
        <v>2007</v>
      </c>
      <c r="M5" s="3">
        <f t="shared" si="0"/>
        <v>2008</v>
      </c>
      <c r="N5" s="3">
        <f t="shared" si="0"/>
        <v>2009</v>
      </c>
      <c r="O5" s="3">
        <f t="shared" si="0"/>
        <v>2010</v>
      </c>
      <c r="P5" s="3">
        <f t="shared" si="0"/>
        <v>2011</v>
      </c>
      <c r="Q5" s="3">
        <f t="shared" si="0"/>
        <v>2012</v>
      </c>
      <c r="R5" s="3">
        <f t="shared" si="0"/>
        <v>2013</v>
      </c>
      <c r="S5" s="3">
        <f t="shared" si="0"/>
        <v>2014</v>
      </c>
      <c r="T5" s="3">
        <f t="shared" si="0"/>
        <v>2015</v>
      </c>
      <c r="U5" s="3">
        <f t="shared" si="0"/>
        <v>2016</v>
      </c>
      <c r="V5" s="3">
        <f t="shared" si="0"/>
        <v>2017</v>
      </c>
      <c r="W5" s="3">
        <f t="shared" si="0"/>
        <v>2018</v>
      </c>
      <c r="X5" s="3">
        <f t="shared" si="0"/>
        <v>2019</v>
      </c>
      <c r="Y5" s="3">
        <f t="shared" si="0"/>
        <v>2020</v>
      </c>
      <c r="Z5" s="3">
        <f t="shared" si="0"/>
        <v>2021</v>
      </c>
    </row>
    <row r="6" spans="1:26" s="2" customFormat="1" ht="16.5" thickBot="1" x14ac:dyDescent="0.3">
      <c r="A6" s="14" t="s">
        <v>0</v>
      </c>
      <c r="B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s="2" customFormat="1" x14ac:dyDescent="0.2">
      <c r="A7" s="5" t="s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s="2" customFormat="1" x14ac:dyDescent="0.2">
      <c r="A8" s="2" t="s">
        <v>8</v>
      </c>
      <c r="E8" s="6" t="s">
        <v>1</v>
      </c>
      <c r="F8" s="6">
        <v>314916.49473066704</v>
      </c>
      <c r="G8" s="6">
        <v>316970.11403177981</v>
      </c>
      <c r="H8" s="6">
        <v>336236.0187294425</v>
      </c>
      <c r="I8" s="6">
        <v>349315.9266856953</v>
      </c>
      <c r="J8" s="6">
        <v>353926.79540736775</v>
      </c>
      <c r="K8" s="6">
        <v>365865.54162458621</v>
      </c>
      <c r="L8" s="6">
        <v>377103.94714052376</v>
      </c>
      <c r="M8" s="6">
        <v>368868.76231711509</v>
      </c>
      <c r="N8" s="6">
        <v>392158.16932915279</v>
      </c>
      <c r="O8" s="6">
        <v>409581.30865645502</v>
      </c>
      <c r="P8" s="6">
        <v>329711.26035156078</v>
      </c>
      <c r="Q8" s="6">
        <v>130704.46261061951</v>
      </c>
      <c r="R8" s="6">
        <v>132812.68959512364</v>
      </c>
      <c r="S8" s="6">
        <v>126021.62004267666</v>
      </c>
      <c r="T8" s="6">
        <v>139860.78233060151</v>
      </c>
      <c r="U8" s="6">
        <v>101639.22935478346</v>
      </c>
      <c r="V8" s="6">
        <v>10767.966111013224</v>
      </c>
      <c r="W8" s="6">
        <v>11066.591925859262</v>
      </c>
      <c r="X8" s="6">
        <v>11256.870743366841</v>
      </c>
      <c r="Y8" s="2">
        <v>10729.351448036938</v>
      </c>
    </row>
    <row r="9" spans="1:26" s="2" customFormat="1" x14ac:dyDescent="0.2">
      <c r="A9" s="2" t="s">
        <v>7</v>
      </c>
      <c r="F9" s="6">
        <v>976.63914504199829</v>
      </c>
      <c r="G9" s="6">
        <v>976.63914504199829</v>
      </c>
      <c r="H9" s="6">
        <v>976.63914504199829</v>
      </c>
      <c r="I9" s="6">
        <v>987.85244808199741</v>
      </c>
      <c r="J9" s="6">
        <v>14352.913746422539</v>
      </c>
      <c r="K9" s="6">
        <v>15861.039030146152</v>
      </c>
      <c r="L9" s="6">
        <v>17281.214211465132</v>
      </c>
      <c r="M9" s="6">
        <v>16414.390964814011</v>
      </c>
      <c r="N9" s="6">
        <v>19507.644677541</v>
      </c>
      <c r="O9" s="6">
        <v>23752.456076372448</v>
      </c>
      <c r="P9" s="6">
        <v>81229.344789200404</v>
      </c>
      <c r="Q9" s="6">
        <v>207482.35791926598</v>
      </c>
      <c r="R9" s="6">
        <v>214984.64174684658</v>
      </c>
      <c r="S9" s="6">
        <v>210622.91863766633</v>
      </c>
      <c r="T9" s="6">
        <v>217143.0672455419</v>
      </c>
      <c r="U9" s="6">
        <v>268117.06085008261</v>
      </c>
      <c r="V9" s="6">
        <v>355545.36208538146</v>
      </c>
      <c r="W9" s="6">
        <v>366878.94316448935</v>
      </c>
      <c r="X9" s="6">
        <v>377465.45355150447</v>
      </c>
      <c r="Y9" s="6">
        <v>366013.98885314201</v>
      </c>
    </row>
    <row r="10" spans="1:26" s="2" customFormat="1" x14ac:dyDescent="0.2">
      <c r="A10" s="2" t="s">
        <v>9</v>
      </c>
      <c r="F10" s="6">
        <v>4668.3</v>
      </c>
      <c r="G10" s="6">
        <v>4668.3</v>
      </c>
      <c r="H10" s="6">
        <v>4736.3223776223776</v>
      </c>
      <c r="I10" s="6">
        <v>4804.3447552447542</v>
      </c>
      <c r="J10" s="6">
        <v>5225.300988017726</v>
      </c>
      <c r="K10" s="6">
        <v>5355.4469811608888</v>
      </c>
      <c r="L10" s="6">
        <v>5427.5013909270074</v>
      </c>
      <c r="M10" s="6">
        <v>4496.4011930869583</v>
      </c>
      <c r="N10" s="6">
        <v>5280.1214285742944</v>
      </c>
      <c r="O10" s="6">
        <v>5369.87891800744</v>
      </c>
      <c r="P10" s="6">
        <v>4664.5577818079109</v>
      </c>
      <c r="Q10" s="6">
        <v>2805.6845003909089</v>
      </c>
      <c r="R10" s="6">
        <v>2843.1260331045937</v>
      </c>
      <c r="S10" s="6">
        <v>2432.1825535888306</v>
      </c>
      <c r="T10" s="6">
        <v>2376.1158984125218</v>
      </c>
      <c r="U10" s="6">
        <v>2427.2423263392484</v>
      </c>
      <c r="V10" s="6">
        <v>2924.2354701240592</v>
      </c>
      <c r="W10" s="6">
        <v>3278.6673362487836</v>
      </c>
      <c r="X10" s="6">
        <v>3322.0574573095373</v>
      </c>
      <c r="Y10" s="6">
        <v>2836.2402842010297</v>
      </c>
    </row>
    <row r="11" spans="1:26" s="2" customFormat="1" ht="13.5" thickBot="1" x14ac:dyDescent="0.25">
      <c r="A11" s="2" t="s">
        <v>10</v>
      </c>
      <c r="F11" s="7">
        <v>1645.5984374584996</v>
      </c>
      <c r="G11" s="7">
        <v>1922.7405428471066</v>
      </c>
      <c r="H11" s="7">
        <v>2585.3992053122402</v>
      </c>
      <c r="I11" s="7">
        <v>3271.5010494036214</v>
      </c>
      <c r="J11" s="7">
        <v>1657.8415723612891</v>
      </c>
      <c r="K11" s="7">
        <v>1592.6922795756493</v>
      </c>
      <c r="L11" s="7">
        <v>1703.5788210396117</v>
      </c>
      <c r="M11" s="7">
        <v>1794.9093760631633</v>
      </c>
      <c r="N11" s="7">
        <v>1721.3177413018525</v>
      </c>
      <c r="O11" s="7">
        <v>1637.3169666435674</v>
      </c>
      <c r="P11" s="7">
        <v>1544.335921012351</v>
      </c>
      <c r="Q11" s="7">
        <v>1544.335921012351</v>
      </c>
      <c r="R11" s="7">
        <v>1544.335921012351</v>
      </c>
      <c r="S11" s="7">
        <v>1544.335921012351</v>
      </c>
      <c r="T11" s="7">
        <v>1544.335921012351</v>
      </c>
      <c r="U11" s="7">
        <v>1544.335921012351</v>
      </c>
      <c r="V11" s="7">
        <v>1544.335921012351</v>
      </c>
      <c r="W11" s="7">
        <v>1544.335921012351</v>
      </c>
      <c r="X11" s="7">
        <v>1544.335921012351</v>
      </c>
      <c r="Y11" s="7">
        <v>1544.335921012351</v>
      </c>
    </row>
    <row r="12" spans="1:26" s="2" customFormat="1" x14ac:dyDescent="0.2">
      <c r="A12" s="5" t="s">
        <v>15</v>
      </c>
      <c r="F12" s="6">
        <f t="shared" ref="F12:Y12" si="1">SUM(F8:F11)</f>
        <v>322207.03231316752</v>
      </c>
      <c r="G12" s="6">
        <f t="shared" si="1"/>
        <v>324537.79371966887</v>
      </c>
      <c r="H12" s="6">
        <f t="shared" si="1"/>
        <v>344534.3794574191</v>
      </c>
      <c r="I12" s="6">
        <f t="shared" si="1"/>
        <v>358379.62493842567</v>
      </c>
      <c r="J12" s="6">
        <f t="shared" si="1"/>
        <v>375162.85171416932</v>
      </c>
      <c r="K12" s="6">
        <f t="shared" si="1"/>
        <v>388674.71991546889</v>
      </c>
      <c r="L12" s="6">
        <f t="shared" si="1"/>
        <v>401516.2415639555</v>
      </c>
      <c r="M12" s="6">
        <f t="shared" si="1"/>
        <v>391574.46385107917</v>
      </c>
      <c r="N12" s="6">
        <f t="shared" si="1"/>
        <v>418667.25317656994</v>
      </c>
      <c r="O12" s="6">
        <f t="shared" si="1"/>
        <v>440340.96061747847</v>
      </c>
      <c r="P12" s="6">
        <f t="shared" si="1"/>
        <v>417149.49884358142</v>
      </c>
      <c r="Q12" s="6">
        <f t="shared" si="1"/>
        <v>342536.8409512887</v>
      </c>
      <c r="R12" s="6">
        <f t="shared" si="1"/>
        <v>352184.79329608718</v>
      </c>
      <c r="S12" s="6">
        <f t="shared" si="1"/>
        <v>340621.05715494411</v>
      </c>
      <c r="T12" s="6">
        <f t="shared" si="1"/>
        <v>360924.3013955683</v>
      </c>
      <c r="U12" s="6">
        <f t="shared" si="1"/>
        <v>373727.86845221766</v>
      </c>
      <c r="V12" s="6">
        <f t="shared" si="1"/>
        <v>370781.89958753105</v>
      </c>
      <c r="W12" s="6">
        <f t="shared" si="1"/>
        <v>382768.53834760975</v>
      </c>
      <c r="X12" s="6">
        <f t="shared" si="1"/>
        <v>393588.7176731932</v>
      </c>
      <c r="Y12" s="6">
        <f t="shared" si="1"/>
        <v>381123.91650639236</v>
      </c>
    </row>
    <row r="13" spans="1:26" s="2" customFormat="1" x14ac:dyDescent="0.2">
      <c r="A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6" s="2" customFormat="1" ht="13.5" thickBot="1" x14ac:dyDescent="0.25">
      <c r="A14" s="5" t="s">
        <v>42</v>
      </c>
      <c r="F14" s="7">
        <f>NPV(0.09,F12:Y12)</f>
        <v>3364046.1712954133</v>
      </c>
    </row>
    <row r="15" spans="1:26" s="2" customFormat="1" x14ac:dyDescent="0.2">
      <c r="A15" s="5"/>
      <c r="F15" s="13"/>
    </row>
    <row r="16" spans="1:26" s="2" customFormat="1" x14ac:dyDescent="0.2">
      <c r="A16" s="5" t="s">
        <v>3</v>
      </c>
    </row>
    <row r="17" spans="1:26" s="2" customFormat="1" x14ac:dyDescent="0.2">
      <c r="A17" s="8" t="s">
        <v>11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2" customFormat="1" x14ac:dyDescent="0.2">
      <c r="A18" s="9" t="s">
        <v>12</v>
      </c>
      <c r="F18" s="10">
        <v>166134.79999999999</v>
      </c>
      <c r="G18" s="10">
        <v>160305.29999999999</v>
      </c>
      <c r="H18" s="10">
        <v>180246.6</v>
      </c>
      <c r="I18" s="10">
        <v>181557.2</v>
      </c>
      <c r="J18" s="10">
        <v>194154.7</v>
      </c>
      <c r="K18" s="10">
        <v>203373</v>
      </c>
      <c r="L18" s="10">
        <v>210748.7</v>
      </c>
      <c r="M18" s="10">
        <v>204596.9</v>
      </c>
      <c r="N18" s="10">
        <v>231312.2</v>
      </c>
      <c r="O18" s="10">
        <v>234393.4</v>
      </c>
      <c r="P18" s="10">
        <v>215775.7</v>
      </c>
      <c r="Q18" s="10">
        <v>130819.54763956746</v>
      </c>
      <c r="R18" s="10">
        <v>133206.47692115017</v>
      </c>
      <c r="S18" s="10">
        <v>127223.09392551729</v>
      </c>
      <c r="T18" s="10">
        <v>140743.06554543047</v>
      </c>
      <c r="U18" s="10">
        <v>107709.78631765189</v>
      </c>
      <c r="V18" s="10">
        <v>10702.34370661132</v>
      </c>
      <c r="W18" s="10">
        <v>10889.284208036846</v>
      </c>
      <c r="X18" s="10">
        <v>11079.490045731814</v>
      </c>
      <c r="Y18" s="10">
        <v>11273.018256137611</v>
      </c>
      <c r="Z18" s="10">
        <v>0</v>
      </c>
    </row>
    <row r="19" spans="1:26" s="2" customFormat="1" x14ac:dyDescent="0.2">
      <c r="A19" s="9" t="s">
        <v>7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</row>
    <row r="20" spans="1:26" s="2" customFormat="1" ht="13.5" thickBot="1" x14ac:dyDescent="0.25">
      <c r="A20" s="9" t="s">
        <v>9</v>
      </c>
      <c r="F20" s="7">
        <v>1626</v>
      </c>
      <c r="G20" s="7">
        <v>1482</v>
      </c>
      <c r="H20" s="7">
        <v>2078</v>
      </c>
      <c r="I20" s="7">
        <v>2130</v>
      </c>
      <c r="J20" s="7">
        <v>2325</v>
      </c>
      <c r="K20" s="7">
        <v>2417</v>
      </c>
      <c r="L20" s="7">
        <v>2449</v>
      </c>
      <c r="M20" s="7">
        <v>1477</v>
      </c>
      <c r="N20" s="7">
        <v>2220</v>
      </c>
      <c r="O20" s="7">
        <v>2269</v>
      </c>
      <c r="P20" s="7">
        <v>2699</v>
      </c>
      <c r="Q20" s="7">
        <v>1613.5692307692311</v>
      </c>
      <c r="R20" s="7">
        <v>1894.9095069033535</v>
      </c>
      <c r="S20" s="7">
        <v>2225.303985030092</v>
      </c>
      <c r="T20" s="7">
        <v>2613.3057054968776</v>
      </c>
      <c r="U20" s="7">
        <v>3068.9590079937689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s="2" customFormat="1" x14ac:dyDescent="0.2">
      <c r="A21" s="5" t="s">
        <v>14</v>
      </c>
      <c r="F21" s="1">
        <f>SUM(F18:F20)</f>
        <v>167760.79999999999</v>
      </c>
      <c r="G21" s="1">
        <f t="shared" ref="G21:Z21" si="2">SUM(G18:G20)</f>
        <v>161787.29999999999</v>
      </c>
      <c r="H21" s="1">
        <f t="shared" si="2"/>
        <v>182324.6</v>
      </c>
      <c r="I21" s="1">
        <f t="shared" si="2"/>
        <v>183687.2</v>
      </c>
      <c r="J21" s="1">
        <f t="shared" si="2"/>
        <v>196479.7</v>
      </c>
      <c r="K21" s="1">
        <f t="shared" si="2"/>
        <v>205790</v>
      </c>
      <c r="L21" s="1">
        <f t="shared" si="2"/>
        <v>213197.7</v>
      </c>
      <c r="M21" s="1">
        <f t="shared" si="2"/>
        <v>206073.9</v>
      </c>
      <c r="N21" s="1">
        <f t="shared" si="2"/>
        <v>233532.2</v>
      </c>
      <c r="O21" s="1">
        <f t="shared" si="2"/>
        <v>236662.39999999999</v>
      </c>
      <c r="P21" s="1">
        <f t="shared" si="2"/>
        <v>218474.7</v>
      </c>
      <c r="Q21" s="1">
        <f t="shared" si="2"/>
        <v>132433.1168703367</v>
      </c>
      <c r="R21" s="1">
        <f t="shared" si="2"/>
        <v>135101.38642805352</v>
      </c>
      <c r="S21" s="1">
        <f t="shared" si="2"/>
        <v>129448.39791054738</v>
      </c>
      <c r="T21" s="1">
        <f t="shared" si="2"/>
        <v>143356.37125092733</v>
      </c>
      <c r="U21" s="1">
        <f t="shared" si="2"/>
        <v>110778.74532564565</v>
      </c>
      <c r="V21" s="1">
        <f t="shared" si="2"/>
        <v>10702.34370661132</v>
      </c>
      <c r="W21" s="1">
        <f t="shared" si="2"/>
        <v>10889.284208036846</v>
      </c>
      <c r="X21" s="1">
        <f t="shared" si="2"/>
        <v>11079.490045731814</v>
      </c>
      <c r="Y21" s="1">
        <f t="shared" si="2"/>
        <v>11273.018256137611</v>
      </c>
      <c r="Z21" s="1">
        <f t="shared" si="2"/>
        <v>0</v>
      </c>
    </row>
    <row r="22" spans="1:26" s="2" customFormat="1" x14ac:dyDescent="0.2"/>
    <row r="23" spans="1:26" s="2" customFormat="1" x14ac:dyDescent="0.2">
      <c r="A23" s="8" t="s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" customFormat="1" x14ac:dyDescent="0.2">
      <c r="A24" s="9" t="s">
        <v>12</v>
      </c>
      <c r="F24" s="6">
        <f>F27-F26-F25</f>
        <v>149149.79999999999</v>
      </c>
      <c r="G24" s="6">
        <f t="shared" ref="G24:Z24" si="3">G27-G26-G25</f>
        <v>147798</v>
      </c>
      <c r="H24" s="6">
        <f t="shared" si="3"/>
        <v>145174.79999999999</v>
      </c>
      <c r="I24" s="6">
        <f t="shared" si="3"/>
        <v>158042.20000000001</v>
      </c>
      <c r="J24" s="6">
        <f t="shared" si="3"/>
        <v>159996</v>
      </c>
      <c r="K24" s="6">
        <f t="shared" si="3"/>
        <v>162810</v>
      </c>
      <c r="L24" s="6">
        <f t="shared" si="3"/>
        <v>166732.5</v>
      </c>
      <c r="M24" s="6">
        <f t="shared" si="3"/>
        <v>164611</v>
      </c>
      <c r="N24" s="6">
        <f t="shared" si="3"/>
        <v>161035.79999999999</v>
      </c>
      <c r="O24" s="6">
        <f t="shared" si="3"/>
        <v>175624.9</v>
      </c>
      <c r="P24" s="6">
        <f t="shared" si="3"/>
        <v>113575.2</v>
      </c>
      <c r="Q24" s="6">
        <f t="shared" si="3"/>
        <v>0</v>
      </c>
      <c r="R24" s="6">
        <f t="shared" si="3"/>
        <v>0</v>
      </c>
      <c r="S24" s="6">
        <f t="shared" si="3"/>
        <v>0</v>
      </c>
      <c r="T24" s="6">
        <f t="shared" si="3"/>
        <v>0</v>
      </c>
      <c r="U24" s="6">
        <f t="shared" si="3"/>
        <v>0</v>
      </c>
      <c r="V24" s="6">
        <f t="shared" si="3"/>
        <v>0</v>
      </c>
      <c r="W24" s="6">
        <f t="shared" si="3"/>
        <v>0</v>
      </c>
      <c r="X24" s="6">
        <f t="shared" si="3"/>
        <v>0</v>
      </c>
      <c r="Y24" s="6">
        <f t="shared" si="3"/>
        <v>0</v>
      </c>
      <c r="Z24" s="6">
        <f t="shared" si="3"/>
        <v>0</v>
      </c>
    </row>
    <row r="25" spans="1:26" s="2" customFormat="1" x14ac:dyDescent="0.2">
      <c r="A25" s="9" t="s">
        <v>7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spans="1:26" s="2" customFormat="1" ht="13.5" thickBot="1" x14ac:dyDescent="0.25">
      <c r="A26" s="9" t="s">
        <v>9</v>
      </c>
      <c r="F26" s="12">
        <v>2747</v>
      </c>
      <c r="G26" s="12">
        <v>2785</v>
      </c>
      <c r="H26" s="12">
        <v>2823</v>
      </c>
      <c r="I26" s="12">
        <v>2861</v>
      </c>
      <c r="J26" s="12">
        <v>2900</v>
      </c>
      <c r="K26" s="12">
        <v>2939</v>
      </c>
      <c r="L26" s="12">
        <v>2979</v>
      </c>
      <c r="M26" s="12">
        <v>3019</v>
      </c>
      <c r="N26" s="12">
        <v>3060</v>
      </c>
      <c r="O26" s="12">
        <v>3101</v>
      </c>
      <c r="P26" s="12">
        <v>1965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s="2" customFormat="1" x14ac:dyDescent="0.2">
      <c r="A27" s="5" t="s">
        <v>16</v>
      </c>
      <c r="F27" s="13">
        <v>151896.79999999999</v>
      </c>
      <c r="G27" s="13">
        <v>150583</v>
      </c>
      <c r="H27" s="13">
        <v>147997.79999999999</v>
      </c>
      <c r="I27" s="13">
        <v>160903.20000000001</v>
      </c>
      <c r="J27" s="13">
        <v>162896</v>
      </c>
      <c r="K27" s="13">
        <v>165749</v>
      </c>
      <c r="L27" s="13">
        <v>169711.5</v>
      </c>
      <c r="M27" s="13">
        <v>167630</v>
      </c>
      <c r="N27" s="13">
        <v>164095.79999999999</v>
      </c>
      <c r="O27" s="13">
        <v>178725.9</v>
      </c>
      <c r="P27" s="13">
        <v>115540.2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</row>
    <row r="28" spans="1:26" s="2" customFormat="1" x14ac:dyDescent="0.2">
      <c r="A28" s="5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s="2" customFormat="1" x14ac:dyDescent="0.2">
      <c r="A29" s="5" t="s">
        <v>17</v>
      </c>
      <c r="F29" s="13">
        <f>F27+F21</f>
        <v>319657.59999999998</v>
      </c>
      <c r="G29" s="13">
        <f t="shared" ref="G29:Z29" si="4">G27+G21</f>
        <v>312370.3</v>
      </c>
      <c r="H29" s="13">
        <f t="shared" si="4"/>
        <v>330322.40000000002</v>
      </c>
      <c r="I29" s="13">
        <f t="shared" si="4"/>
        <v>344590.4</v>
      </c>
      <c r="J29" s="13">
        <f t="shared" si="4"/>
        <v>359375.7</v>
      </c>
      <c r="K29" s="13">
        <f t="shared" si="4"/>
        <v>371539</v>
      </c>
      <c r="L29" s="13">
        <f t="shared" si="4"/>
        <v>382909.2</v>
      </c>
      <c r="M29" s="13">
        <f t="shared" si="4"/>
        <v>373703.9</v>
      </c>
      <c r="N29" s="13">
        <f t="shared" si="4"/>
        <v>397628</v>
      </c>
      <c r="O29" s="13">
        <f t="shared" si="4"/>
        <v>415388.3</v>
      </c>
      <c r="P29" s="13">
        <f t="shared" si="4"/>
        <v>334014.90000000002</v>
      </c>
      <c r="Q29" s="13">
        <f t="shared" si="4"/>
        <v>132433.1168703367</v>
      </c>
      <c r="R29" s="13">
        <f t="shared" si="4"/>
        <v>135101.38642805352</v>
      </c>
      <c r="S29" s="13">
        <f t="shared" si="4"/>
        <v>129448.39791054738</v>
      </c>
      <c r="T29" s="13">
        <f t="shared" si="4"/>
        <v>143356.37125092733</v>
      </c>
      <c r="U29" s="13">
        <f t="shared" si="4"/>
        <v>110778.74532564565</v>
      </c>
      <c r="V29" s="13">
        <f t="shared" si="4"/>
        <v>10702.34370661132</v>
      </c>
      <c r="W29" s="13">
        <f t="shared" si="4"/>
        <v>10889.284208036846</v>
      </c>
      <c r="X29" s="13">
        <f t="shared" si="4"/>
        <v>11079.490045731814</v>
      </c>
      <c r="Y29" s="13">
        <f t="shared" si="4"/>
        <v>11273.018256137611</v>
      </c>
      <c r="Z29" s="13">
        <f t="shared" si="4"/>
        <v>0</v>
      </c>
    </row>
    <row r="30" spans="1:26" s="2" customFormat="1" x14ac:dyDescent="0.2">
      <c r="A30" s="5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s="2" customFormat="1" ht="13.5" thickBot="1" x14ac:dyDescent="0.25">
      <c r="A31" s="5" t="s">
        <v>42</v>
      </c>
      <c r="F31" s="7">
        <f>NPV(0.09,F29:Y29)</f>
        <v>2601566.0011607297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s="2" customFormat="1" x14ac:dyDescent="0.2">
      <c r="A32" s="5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s="2" customFormat="1" x14ac:dyDescent="0.2">
      <c r="A33" s="5" t="s">
        <v>5</v>
      </c>
      <c r="F33" s="10">
        <f>F29-F12</f>
        <v>-2549.4323131675483</v>
      </c>
      <c r="G33" s="10">
        <f t="shared" ref="G33:Z33" si="5">G29-G12</f>
        <v>-12167.493719668884</v>
      </c>
      <c r="H33" s="10">
        <f t="shared" si="5"/>
        <v>-14211.979457419075</v>
      </c>
      <c r="I33" s="10">
        <f t="shared" si="5"/>
        <v>-13789.224938425643</v>
      </c>
      <c r="J33" s="10">
        <f t="shared" si="5"/>
        <v>-15787.151714169304</v>
      </c>
      <c r="K33" s="10">
        <f t="shared" si="5"/>
        <v>-17135.719915468886</v>
      </c>
      <c r="L33" s="10">
        <f t="shared" si="5"/>
        <v>-18607.041563955485</v>
      </c>
      <c r="M33" s="10">
        <f t="shared" si="5"/>
        <v>-17870.563851079147</v>
      </c>
      <c r="N33" s="10">
        <f t="shared" si="5"/>
        <v>-21039.253176569939</v>
      </c>
      <c r="O33" s="10">
        <f t="shared" si="5"/>
        <v>-24952.660617478483</v>
      </c>
      <c r="P33" s="10">
        <f t="shared" si="5"/>
        <v>-83134.598843581392</v>
      </c>
      <c r="Q33" s="10">
        <f t="shared" si="5"/>
        <v>-210103.724080952</v>
      </c>
      <c r="R33" s="10">
        <f t="shared" si="5"/>
        <v>-217083.40686803366</v>
      </c>
      <c r="S33" s="10">
        <f t="shared" si="5"/>
        <v>-211172.65924439672</v>
      </c>
      <c r="T33" s="10">
        <f t="shared" si="5"/>
        <v>-217567.93014464097</v>
      </c>
      <c r="U33" s="10">
        <f t="shared" si="5"/>
        <v>-262949.123126572</v>
      </c>
      <c r="V33" s="10">
        <f t="shared" si="5"/>
        <v>-360079.55588091974</v>
      </c>
      <c r="W33" s="10">
        <f t="shared" si="5"/>
        <v>-371879.25413957291</v>
      </c>
      <c r="X33" s="10">
        <f t="shared" si="5"/>
        <v>-382509.22762746137</v>
      </c>
      <c r="Y33" s="10">
        <f t="shared" si="5"/>
        <v>-369850.89825025474</v>
      </c>
      <c r="Z33" s="10">
        <f t="shared" si="5"/>
        <v>0</v>
      </c>
    </row>
    <row r="34" spans="1:26" s="2" customFormat="1" x14ac:dyDescent="0.2"/>
    <row r="35" spans="1:26" s="2" customFormat="1" x14ac:dyDescent="0.2"/>
    <row r="36" spans="1:26" s="2" customFormat="1" x14ac:dyDescent="0.2">
      <c r="A36" s="2" t="s">
        <v>18</v>
      </c>
    </row>
    <row r="37" spans="1:26" s="2" customFormat="1" x14ac:dyDescent="0.2"/>
    <row r="38" spans="1:26" s="2" customFormat="1" ht="13.5" thickBot="1" x14ac:dyDescent="0.25"/>
    <row r="39" spans="1:26" s="2" customFormat="1" ht="16.5" thickBot="1" x14ac:dyDescent="0.3">
      <c r="A39" s="14" t="s">
        <v>6</v>
      </c>
      <c r="B39" s="15"/>
    </row>
    <row r="40" spans="1:26" s="2" customFormat="1" x14ac:dyDescent="0.2"/>
    <row r="41" spans="1:26" s="2" customFormat="1" x14ac:dyDescent="0.2">
      <c r="A41" s="5" t="s">
        <v>2</v>
      </c>
    </row>
    <row r="42" spans="1:26" s="2" customFormat="1" x14ac:dyDescent="0.2">
      <c r="A42" s="2" t="s">
        <v>19</v>
      </c>
      <c r="E42" s="13"/>
      <c r="F42" s="6">
        <v>166091.69520595839</v>
      </c>
      <c r="G42" s="6">
        <v>168146.04673022713</v>
      </c>
      <c r="H42" s="6">
        <v>175829.73567250033</v>
      </c>
      <c r="I42" s="6">
        <v>182565.60298938959</v>
      </c>
      <c r="J42" s="6">
        <v>194415.43664376522</v>
      </c>
      <c r="K42" s="6">
        <v>200161.92376496486</v>
      </c>
      <c r="L42" s="6">
        <v>205460.25827592687</v>
      </c>
      <c r="M42" s="6">
        <v>202990.23589075694</v>
      </c>
      <c r="N42" s="6">
        <v>211093.89396288863</v>
      </c>
      <c r="O42" s="6">
        <v>219580.53784101713</v>
      </c>
      <c r="P42" s="6">
        <v>228413.11209704261</v>
      </c>
      <c r="Q42" s="6">
        <v>234697.94246263383</v>
      </c>
      <c r="R42" s="6">
        <v>241680.53684279841</v>
      </c>
      <c r="S42" s="6">
        <v>185259.07963948304</v>
      </c>
      <c r="T42" s="6">
        <v>192087.56300983607</v>
      </c>
      <c r="U42" s="6">
        <v>200509.15722203994</v>
      </c>
      <c r="V42" s="6">
        <v>206490.50737960127</v>
      </c>
      <c r="W42" s="6">
        <v>211778.09603085346</v>
      </c>
      <c r="X42" s="6">
        <v>216955.92696881731</v>
      </c>
      <c r="Y42" s="6">
        <v>214512.13006369994</v>
      </c>
    </row>
    <row r="43" spans="1:26" s="2" customFormat="1" x14ac:dyDescent="0.2">
      <c r="A43" s="2" t="s">
        <v>20</v>
      </c>
      <c r="E43" s="13"/>
      <c r="F43" s="6">
        <v>7423.72401136396</v>
      </c>
      <c r="G43" s="6">
        <v>7801.4121848187788</v>
      </c>
      <c r="H43" s="6">
        <v>7863.639509055427</v>
      </c>
      <c r="I43" s="6">
        <v>8163.6721470371513</v>
      </c>
      <c r="J43" s="6">
        <v>9275.8366024823899</v>
      </c>
      <c r="K43" s="6">
        <v>9535.3801907494126</v>
      </c>
      <c r="L43" s="6">
        <v>9801.2834558996456</v>
      </c>
      <c r="M43" s="6">
        <v>10073.718109208938</v>
      </c>
      <c r="N43" s="6">
        <v>10352.860498157577</v>
      </c>
      <c r="O43" s="6">
        <v>10638.89173160783</v>
      </c>
      <c r="P43" s="6">
        <v>10941.964700092849</v>
      </c>
      <c r="Q43" s="6">
        <v>11252.85171169545</v>
      </c>
      <c r="R43" s="6">
        <v>11571.771559622921</v>
      </c>
      <c r="S43" s="6">
        <v>11898.949163292365</v>
      </c>
      <c r="T43" s="6">
        <v>12234.615739864552</v>
      </c>
      <c r="U43" s="6">
        <v>12579.008980580758</v>
      </c>
      <c r="V43" s="6">
        <v>12932.37323203702</v>
      </c>
      <c r="W43" s="6">
        <v>13294.959682534056</v>
      </c>
      <c r="X43" s="6">
        <v>13667.02655364501</v>
      </c>
      <c r="Y43" s="6">
        <v>14048.839297147071</v>
      </c>
    </row>
    <row r="44" spans="1:26" s="2" customFormat="1" x14ac:dyDescent="0.2">
      <c r="A44" s="2" t="s">
        <v>21</v>
      </c>
      <c r="E44" s="13"/>
      <c r="F44" s="6">
        <v>1926.9345999999998</v>
      </c>
      <c r="G44" s="6">
        <v>1980.8887688000002</v>
      </c>
      <c r="H44" s="6">
        <v>2036.3536543264004</v>
      </c>
      <c r="I44" s="6">
        <v>2093.3715566475389</v>
      </c>
      <c r="J44" s="6">
        <v>5067.0771679147392</v>
      </c>
      <c r="K44" s="6">
        <v>5149.9085448775386</v>
      </c>
      <c r="L44" s="6">
        <v>5202.9348065091735</v>
      </c>
      <c r="M44" s="6">
        <v>5077.4787301134947</v>
      </c>
      <c r="N44" s="6">
        <v>5360.2100271482468</v>
      </c>
      <c r="O44" s="6">
        <v>5340.8545305512216</v>
      </c>
      <c r="P44" s="6">
        <v>5495.1059067360329</v>
      </c>
      <c r="Q44" s="6">
        <v>5589.8428204032898</v>
      </c>
      <c r="R44" s="6">
        <v>5655.1093065039568</v>
      </c>
      <c r="S44" s="6">
        <v>5542.237811198831</v>
      </c>
      <c r="T44" s="6">
        <v>5837.9080001038146</v>
      </c>
      <c r="U44" s="6">
        <v>5566.4593890297801</v>
      </c>
      <c r="V44" s="6">
        <v>5032.0784030634004</v>
      </c>
      <c r="W44" s="6">
        <v>5127.8803728659568</v>
      </c>
      <c r="X44" s="6">
        <v>5214.7139800939749</v>
      </c>
      <c r="Y44" s="6">
        <v>5240.2661755516529</v>
      </c>
    </row>
    <row r="45" spans="1:26" s="2" customFormat="1" x14ac:dyDescent="0.2">
      <c r="A45" s="2" t="s">
        <v>22</v>
      </c>
      <c r="E45" s="13"/>
      <c r="F45" s="6">
        <v>1719</v>
      </c>
      <c r="G45" s="6">
        <v>9441</v>
      </c>
      <c r="H45" s="6">
        <v>3085</v>
      </c>
      <c r="I45" s="6">
        <v>2733</v>
      </c>
      <c r="J45" s="6">
        <v>4279.552981315348</v>
      </c>
      <c r="K45" s="6">
        <v>3427.5668642177898</v>
      </c>
      <c r="L45" s="6">
        <v>1507.2426500115321</v>
      </c>
      <c r="M45" s="6">
        <v>8146.1430967268225</v>
      </c>
      <c r="N45" s="6">
        <v>5393.6492467584194</v>
      </c>
      <c r="O45" s="6">
        <v>5014.5841707135833</v>
      </c>
      <c r="P45" s="6">
        <v>3932.0957160063135</v>
      </c>
      <c r="Q45" s="6">
        <v>3644.0934706714906</v>
      </c>
      <c r="R45" s="6">
        <v>1916.2015941980953</v>
      </c>
      <c r="S45" s="6">
        <v>12253.825626969641</v>
      </c>
      <c r="T45" s="6">
        <v>6877.2298721198249</v>
      </c>
      <c r="U45" s="6">
        <v>4387.0779518430654</v>
      </c>
      <c r="V45" s="6">
        <v>6682.3387039861082</v>
      </c>
      <c r="W45" s="6">
        <v>3329.1293761858665</v>
      </c>
      <c r="X45" s="6">
        <v>1495.2179489492742</v>
      </c>
      <c r="Y45" s="6">
        <v>7894.3707906448008</v>
      </c>
    </row>
    <row r="46" spans="1:26" s="2" customFormat="1" x14ac:dyDescent="0.2">
      <c r="A46" s="2" t="s">
        <v>23</v>
      </c>
      <c r="E46" s="13"/>
      <c r="F46" s="6">
        <v>833.95199999999988</v>
      </c>
      <c r="G46" s="6">
        <v>853.96684800000003</v>
      </c>
      <c r="H46" s="6">
        <v>874.46205235200023</v>
      </c>
      <c r="I46" s="6">
        <v>894.5746795560957</v>
      </c>
      <c r="J46" s="6">
        <v>1977.6797333027475</v>
      </c>
      <c r="K46" s="6">
        <v>2031.0770861019216</v>
      </c>
      <c r="L46" s="6">
        <v>2085.9161674266734</v>
      </c>
      <c r="M46" s="6">
        <v>2142.2359039471935</v>
      </c>
      <c r="N46" s="6">
        <v>2200.0762733537672</v>
      </c>
      <c r="O46" s="6">
        <v>2259.4783327343189</v>
      </c>
      <c r="P46" s="6">
        <v>2322.7437260508796</v>
      </c>
      <c r="Q46" s="6">
        <v>2387.7805503803047</v>
      </c>
      <c r="R46" s="6">
        <v>2454.6384057909531</v>
      </c>
      <c r="S46" s="6">
        <v>2523.3682811530998</v>
      </c>
      <c r="T46" s="6">
        <v>2594.0225930253869</v>
      </c>
      <c r="U46" s="6">
        <v>2666.6552256300979</v>
      </c>
      <c r="V46" s="6">
        <v>2741.3215719477407</v>
      </c>
      <c r="W46" s="6">
        <v>2847.0348918608229</v>
      </c>
      <c r="X46" s="6">
        <v>2929.847868832926</v>
      </c>
      <c r="Y46" s="6">
        <v>3013.8596091602481</v>
      </c>
    </row>
    <row r="47" spans="1:26" s="2" customFormat="1" x14ac:dyDescent="0.2">
      <c r="A47" s="2" t="s">
        <v>24</v>
      </c>
      <c r="E47" s="13"/>
      <c r="F47" s="6">
        <v>1511.0887767999998</v>
      </c>
      <c r="G47" s="6">
        <v>1534.0917305471999</v>
      </c>
      <c r="H47" s="6">
        <v>1558.699139447245</v>
      </c>
      <c r="I47" s="6">
        <v>1596.5345245968533</v>
      </c>
      <c r="J47" s="6">
        <v>1814.5755236171094</v>
      </c>
      <c r="K47" s="6">
        <v>1863.569062754771</v>
      </c>
      <c r="L47" s="6">
        <v>1913.8854274491498</v>
      </c>
      <c r="M47" s="6">
        <v>1965.5603339902766</v>
      </c>
      <c r="N47" s="6">
        <v>2018.630463008014</v>
      </c>
      <c r="O47" s="6">
        <v>2073.13348550923</v>
      </c>
      <c r="P47" s="6">
        <v>2131.1812231034887</v>
      </c>
      <c r="Q47" s="6">
        <v>2190.8542973503863</v>
      </c>
      <c r="R47" s="6">
        <v>2252.1982176761976</v>
      </c>
      <c r="S47" s="6">
        <v>2315.259767771131</v>
      </c>
      <c r="T47" s="6">
        <v>2380.0870412687227</v>
      </c>
      <c r="U47" s="6">
        <v>2446.7294784242467</v>
      </c>
      <c r="V47" s="6">
        <v>2515.2379038201261</v>
      </c>
      <c r="W47" s="6">
        <v>2585.6645651270892</v>
      </c>
      <c r="X47" s="6">
        <v>2658.0631729506476</v>
      </c>
      <c r="Y47" s="6">
        <v>2732.4889417932663</v>
      </c>
    </row>
    <row r="48" spans="1:26" s="2" customFormat="1" x14ac:dyDescent="0.2">
      <c r="A48" s="2" t="s">
        <v>25</v>
      </c>
      <c r="E48" s="13"/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6" s="2" customFormat="1" x14ac:dyDescent="0.2">
      <c r="A49" s="2" t="s">
        <v>26</v>
      </c>
      <c r="E49" s="13"/>
      <c r="F49" s="6">
        <v>4107.0884374999987</v>
      </c>
      <c r="G49" s="6">
        <v>4188.1156484374978</v>
      </c>
      <c r="H49" s="6">
        <v>4271.1685396484372</v>
      </c>
      <c r="I49" s="6">
        <v>4356.2977531396464</v>
      </c>
      <c r="J49" s="6">
        <v>5214.609986689803</v>
      </c>
      <c r="K49" s="6">
        <v>5316.6281235070628</v>
      </c>
      <c r="L49" s="6">
        <v>5416.6988611357028</v>
      </c>
      <c r="M49" s="6">
        <v>5514.3045894028273</v>
      </c>
      <c r="N49" s="6">
        <v>5608.8769031423535</v>
      </c>
      <c r="O49" s="6">
        <v>5699.7925934278719</v>
      </c>
      <c r="P49" s="6">
        <v>5795.9793509724295</v>
      </c>
      <c r="Q49" s="6">
        <v>5887.4144623912571</v>
      </c>
      <c r="R49" s="6">
        <v>5973.2495631507527</v>
      </c>
      <c r="S49" s="6">
        <v>6052.5553008445722</v>
      </c>
      <c r="T49" s="6">
        <v>6124.3148741092273</v>
      </c>
      <c r="U49" s="6">
        <v>6187.4170989360764</v>
      </c>
      <c r="V49" s="6">
        <v>6240.6489695411565</v>
      </c>
      <c r="W49" s="6">
        <v>6282.6876787488</v>
      </c>
      <c r="X49" s="6">
        <v>6312.0920604948797</v>
      </c>
      <c r="Y49" s="6">
        <v>6327.2934145515155</v>
      </c>
    </row>
    <row r="50" spans="1:26" s="2" customFormat="1" x14ac:dyDescent="0.2">
      <c r="A50" s="2" t="s">
        <v>27</v>
      </c>
      <c r="E50" s="13"/>
      <c r="F50" s="6">
        <v>39.303330000000003</v>
      </c>
      <c r="G50" s="6">
        <v>38.248649999999998</v>
      </c>
      <c r="H50" s="6">
        <v>37.19397</v>
      </c>
      <c r="I50" s="6">
        <v>36.139290000000003</v>
      </c>
      <c r="J50" s="6">
        <v>41.552774999999997</v>
      </c>
      <c r="K50" s="6">
        <v>52.907085000000002</v>
      </c>
      <c r="L50" s="6">
        <v>50.270384999999997</v>
      </c>
      <c r="M50" s="6">
        <v>54.101850000000006</v>
      </c>
      <c r="N50" s="6">
        <v>63.874140000000004</v>
      </c>
      <c r="O50" s="6">
        <v>104.932575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6" s="2" customFormat="1" x14ac:dyDescent="0.2">
      <c r="A51" s="2" t="s">
        <v>28</v>
      </c>
      <c r="E51" s="13"/>
      <c r="F51" s="6">
        <v>1563.66</v>
      </c>
      <c r="G51" s="6">
        <v>1601.1878400000001</v>
      </c>
      <c r="H51" s="6">
        <v>1639.6163481600001</v>
      </c>
      <c r="I51" s="6">
        <v>1677.3275241676802</v>
      </c>
      <c r="J51" s="6">
        <v>1814.575523617109</v>
      </c>
      <c r="K51" s="6">
        <v>1863.5690627547708</v>
      </c>
      <c r="L51" s="6">
        <v>1913.8854274491496</v>
      </c>
      <c r="M51" s="6">
        <v>1965.5603339902764</v>
      </c>
      <c r="N51" s="6">
        <v>2018.6304630080137</v>
      </c>
      <c r="O51" s="6">
        <v>2073.13348550923</v>
      </c>
      <c r="P51" s="6">
        <v>2131.1812231034887</v>
      </c>
      <c r="Q51" s="6">
        <v>2190.8542973503863</v>
      </c>
      <c r="R51" s="6">
        <v>2252.1982176761971</v>
      </c>
      <c r="S51" s="6">
        <v>2315.2597677711306</v>
      </c>
      <c r="T51" s="6">
        <v>2380.0870412687223</v>
      </c>
      <c r="U51" s="6">
        <v>2446.7294784242467</v>
      </c>
      <c r="V51" s="6">
        <v>2515.2379038201257</v>
      </c>
      <c r="W51" s="6">
        <v>2585.6645651270892</v>
      </c>
      <c r="X51" s="6">
        <v>2658.0631729506476</v>
      </c>
      <c r="Y51" s="6">
        <v>2732.4889417932659</v>
      </c>
    </row>
    <row r="52" spans="1:26" s="2" customFormat="1" x14ac:dyDescent="0.2">
      <c r="A52" s="2" t="s">
        <v>29</v>
      </c>
      <c r="E52" s="13"/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6" s="2" customFormat="1" ht="13.5" thickBot="1" x14ac:dyDescent="0.25">
      <c r="A53" s="2" t="s">
        <v>30</v>
      </c>
      <c r="E53" s="13"/>
      <c r="F53" s="7">
        <v>1563.66</v>
      </c>
      <c r="G53" s="7">
        <v>1601.1878399999996</v>
      </c>
      <c r="H53" s="7">
        <v>1639.6163481600004</v>
      </c>
      <c r="I53" s="7">
        <v>1677.3275241676799</v>
      </c>
      <c r="J53" s="7">
        <v>1814.575523617109</v>
      </c>
      <c r="K53" s="7">
        <v>1863.5690627547708</v>
      </c>
      <c r="L53" s="7">
        <v>1913.8854274491496</v>
      </c>
      <c r="M53" s="7">
        <v>1965.5603339902764</v>
      </c>
      <c r="N53" s="7">
        <v>2018.6304630080137</v>
      </c>
      <c r="O53" s="7">
        <v>2073.13348550923</v>
      </c>
      <c r="P53" s="7">
        <v>2131.1812231034887</v>
      </c>
      <c r="Q53" s="7">
        <v>2190.8542973503863</v>
      </c>
      <c r="R53" s="7">
        <v>2252.1982176761971</v>
      </c>
      <c r="S53" s="7">
        <v>2315.2597677711306</v>
      </c>
      <c r="T53" s="7">
        <v>2380.0870412687223</v>
      </c>
      <c r="U53" s="7">
        <v>2446.7294784242467</v>
      </c>
      <c r="V53" s="7">
        <v>2515.2379038201257</v>
      </c>
      <c r="W53" s="7">
        <v>2585.6645651270892</v>
      </c>
      <c r="X53" s="7">
        <v>2658.0631729506476</v>
      </c>
      <c r="Y53" s="7">
        <v>2732.4889417932659</v>
      </c>
    </row>
    <row r="54" spans="1:26" s="2" customFormat="1" x14ac:dyDescent="0.2">
      <c r="A54" s="2" t="s">
        <v>31</v>
      </c>
      <c r="E54" s="13"/>
      <c r="F54" s="6">
        <v>186780.10636162234</v>
      </c>
      <c r="G54" s="6">
        <v>197186.1462408306</v>
      </c>
      <c r="H54" s="6">
        <v>198835.48523364982</v>
      </c>
      <c r="I54" s="6">
        <v>205793.84798870221</v>
      </c>
      <c r="J54" s="6">
        <v>225715.47246132154</v>
      </c>
      <c r="K54" s="6">
        <v>231266.09884768291</v>
      </c>
      <c r="L54" s="6">
        <v>235266.26088425709</v>
      </c>
      <c r="M54" s="6">
        <v>239894.89917212713</v>
      </c>
      <c r="N54" s="6">
        <v>246129.33244047302</v>
      </c>
      <c r="O54" s="6">
        <v>254858.47223157965</v>
      </c>
      <c r="P54" s="6">
        <v>263294.54516621161</v>
      </c>
      <c r="Q54" s="6">
        <v>270032.48837022675</v>
      </c>
      <c r="R54" s="6">
        <v>276008.10192509368</v>
      </c>
      <c r="S54" s="6">
        <v>230475.79512625487</v>
      </c>
      <c r="T54" s="6">
        <v>232895.91521286507</v>
      </c>
      <c r="U54" s="6">
        <v>239235.96430333241</v>
      </c>
      <c r="V54" s="6">
        <v>247664.98197163708</v>
      </c>
      <c r="W54" s="6">
        <v>250416.78172843019</v>
      </c>
      <c r="X54" s="6">
        <v>254549.01489968531</v>
      </c>
      <c r="Y54" s="6">
        <v>259234.22617613504</v>
      </c>
    </row>
    <row r="55" spans="1:26" s="2" customFormat="1" x14ac:dyDescent="0.2"/>
    <row r="56" spans="1:26" s="2" customFormat="1" ht="13.5" thickBot="1" x14ac:dyDescent="0.25">
      <c r="A56" s="5" t="s">
        <v>42</v>
      </c>
      <c r="E56" s="18">
        <f>NPV(0.09,E54:Y54)</f>
        <v>2078633.5564855835</v>
      </c>
    </row>
    <row r="57" spans="1:26" s="2" customFormat="1" x14ac:dyDescent="0.2">
      <c r="E57" s="17"/>
    </row>
    <row r="58" spans="1:26" s="2" customFormat="1" x14ac:dyDescent="0.2">
      <c r="A58" s="5" t="s">
        <v>32</v>
      </c>
    </row>
    <row r="59" spans="1:26" s="2" customFormat="1" x14ac:dyDescent="0.2"/>
    <row r="60" spans="1:26" s="2" customFormat="1" x14ac:dyDescent="0.2">
      <c r="A60" s="11" t="s">
        <v>33</v>
      </c>
      <c r="F60" s="10">
        <v>165394.95965999999</v>
      </c>
      <c r="G60" s="10">
        <v>168355.3302</v>
      </c>
      <c r="H60" s="10">
        <v>166969.69536000001</v>
      </c>
      <c r="I60" s="10">
        <v>178739.36966999999</v>
      </c>
      <c r="J60" s="10">
        <v>182346.97080000001</v>
      </c>
      <c r="K60" s="10">
        <v>189944.5208</v>
      </c>
      <c r="L60" s="10">
        <v>194643.69616000002</v>
      </c>
      <c r="M60" s="10">
        <v>198231.37894999998</v>
      </c>
      <c r="N60" s="10">
        <v>195730.92336000002</v>
      </c>
      <c r="O60" s="10">
        <v>209433.91544999997</v>
      </c>
      <c r="P60" s="10">
        <v>179894.51500000001</v>
      </c>
      <c r="Q60" s="10">
        <v>100997.8075449941</v>
      </c>
      <c r="R60" s="10">
        <v>104036.26745183648</v>
      </c>
      <c r="S60" s="10">
        <v>60338.063535609908</v>
      </c>
      <c r="T60" s="10">
        <v>65296.667111509771</v>
      </c>
      <c r="U60" s="10">
        <v>65050.833530013173</v>
      </c>
      <c r="V60" s="10">
        <v>8288.9430448448747</v>
      </c>
      <c r="W60" s="10">
        <v>9293.8518824962503</v>
      </c>
      <c r="X60" s="10">
        <v>9466.8716068718768</v>
      </c>
      <c r="Y60" s="10">
        <v>9056.3097714540017</v>
      </c>
      <c r="Z60" s="10">
        <v>9768.2676438086255</v>
      </c>
    </row>
    <row r="61" spans="1:26" s="2" customFormat="1" x14ac:dyDescent="0.2">
      <c r="A61" s="11" t="s">
        <v>34</v>
      </c>
      <c r="F61" s="10">
        <v>4791.96</v>
      </c>
      <c r="G61" s="10">
        <v>4681.1011651398403</v>
      </c>
      <c r="H61" s="10">
        <v>4916.5575947227408</v>
      </c>
      <c r="I61" s="10">
        <v>5152.1602828364958</v>
      </c>
      <c r="J61" s="10">
        <v>5357.052205036638</v>
      </c>
      <c r="K61" s="10">
        <v>5519.0351387389383</v>
      </c>
      <c r="L61" s="10">
        <v>5663.9455561243994</v>
      </c>
      <c r="M61" s="10">
        <v>5512.454113561671</v>
      </c>
      <c r="N61" s="10">
        <v>5771.6815499562736</v>
      </c>
      <c r="O61" s="10">
        <v>6029.9915578367491</v>
      </c>
      <c r="P61" s="10">
        <v>4933.2023708674005</v>
      </c>
      <c r="Q61" s="10">
        <v>2496.4470347122656</v>
      </c>
      <c r="R61" s="10">
        <v>2546.2847732327564</v>
      </c>
      <c r="S61" s="10">
        <v>2435.1113224573701</v>
      </c>
      <c r="T61" s="10">
        <v>2694.044832798571</v>
      </c>
      <c r="U61" s="10">
        <v>2092.9712752181304</v>
      </c>
      <c r="V61" s="10">
        <v>341.12276171135039</v>
      </c>
      <c r="W61" s="10">
        <v>350.47656587316328</v>
      </c>
      <c r="X61" s="10">
        <v>360.36788588800732</v>
      </c>
      <c r="Y61" s="10">
        <v>370.827342691566</v>
      </c>
      <c r="Z61" s="10">
        <v>286.61099593723497</v>
      </c>
    </row>
    <row r="62" spans="1:26" s="2" customFormat="1" x14ac:dyDescent="0.2">
      <c r="A62" s="11" t="s">
        <v>20</v>
      </c>
      <c r="F62" s="10">
        <v>16836.04</v>
      </c>
      <c r="G62" s="10">
        <v>5817.8988348601597</v>
      </c>
      <c r="H62" s="10">
        <v>6482.4424052772592</v>
      </c>
      <c r="I62" s="10">
        <v>5891.8397171635042</v>
      </c>
      <c r="J62" s="10">
        <v>3234.9477949633615</v>
      </c>
      <c r="K62" s="10">
        <v>4039.9648612610617</v>
      </c>
      <c r="L62" s="10">
        <v>10232.054443875601</v>
      </c>
      <c r="M62" s="10">
        <v>6417.545886438329</v>
      </c>
      <c r="N62" s="10">
        <v>6402.3184500437264</v>
      </c>
      <c r="O62" s="10">
        <v>1085.0084421632505</v>
      </c>
      <c r="P62" s="10">
        <v>7020.7976291325995</v>
      </c>
      <c r="Q62" s="10">
        <v>909.04492528190713</v>
      </c>
      <c r="R62" s="10">
        <v>3154.3522021809677</v>
      </c>
      <c r="S62" s="10">
        <v>5065.3202536211393</v>
      </c>
      <c r="T62" s="10">
        <v>695.02493093184012</v>
      </c>
      <c r="U62" s="10">
        <v>5252.4177813626557</v>
      </c>
      <c r="V62" s="10">
        <v>356.47393064504831</v>
      </c>
      <c r="W62" s="10">
        <v>366.24867367104122</v>
      </c>
      <c r="X62" s="10">
        <v>376.5851217792536</v>
      </c>
      <c r="Y62" s="10">
        <v>387.51527390534261</v>
      </c>
      <c r="Z62" s="10">
        <v>399.34537652573403</v>
      </c>
    </row>
    <row r="63" spans="1:26" s="2" customFormat="1" x14ac:dyDescent="0.2">
      <c r="A63" s="11" t="s">
        <v>41</v>
      </c>
      <c r="F63" s="10">
        <v>1589</v>
      </c>
      <c r="G63" s="10">
        <v>2570</v>
      </c>
      <c r="H63" s="10">
        <v>2644.5926733146798</v>
      </c>
      <c r="I63" s="10">
        <v>2720.0248992189881</v>
      </c>
      <c r="J63" s="10">
        <v>2796.2454896342342</v>
      </c>
      <c r="K63" s="10">
        <v>2872.3598113589437</v>
      </c>
      <c r="L63" s="10">
        <v>2949.1065853987102</v>
      </c>
      <c r="M63" s="10">
        <v>3026.4261702684812</v>
      </c>
      <c r="N63" s="10">
        <v>3104.5597342546016</v>
      </c>
      <c r="O63" s="10">
        <v>3183.4660179411899</v>
      </c>
      <c r="P63" s="10">
        <v>3263.7397736703733</v>
      </c>
      <c r="Q63" s="10">
        <v>1149.4061133198127</v>
      </c>
      <c r="R63" s="10">
        <v>1178.5045304063294</v>
      </c>
      <c r="S63" s="10">
        <v>1208.8120039402174</v>
      </c>
      <c r="T63" s="10">
        <v>1240.3834558954427</v>
      </c>
      <c r="U63" s="10">
        <v>1273.5253444693656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</row>
    <row r="64" spans="1:26" s="2" customFormat="1" x14ac:dyDescent="0.2">
      <c r="A64" s="11" t="s">
        <v>23</v>
      </c>
      <c r="F64" s="10">
        <v>1776</v>
      </c>
      <c r="G64" s="10">
        <v>1829.3276627606056</v>
      </c>
      <c r="H64" s="10">
        <v>1882.4227758866009</v>
      </c>
      <c r="I64" s="10">
        <v>1936.115483089075</v>
      </c>
      <c r="J64" s="10">
        <v>1990.3693486604975</v>
      </c>
      <c r="K64" s="10">
        <v>2044.5475721092412</v>
      </c>
      <c r="L64" s="10">
        <v>2099.1759755250318</v>
      </c>
      <c r="M64" s="10">
        <v>2154.2121060602221</v>
      </c>
      <c r="N64" s="10">
        <v>2209.8276274570649</v>
      </c>
      <c r="O64" s="10">
        <v>2265.9931712366415</v>
      </c>
      <c r="P64" s="10">
        <v>2323.1320825008756</v>
      </c>
      <c r="Q64" s="10">
        <v>1292.523277832895</v>
      </c>
      <c r="R64" s="10">
        <v>1325.2448555212056</v>
      </c>
      <c r="S64" s="10">
        <v>1359.3260341237028</v>
      </c>
      <c r="T64" s="10">
        <v>1394.828574169579</v>
      </c>
      <c r="U64" s="10">
        <v>1432.0970921953053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</row>
    <row r="65" spans="1:26" s="2" customFormat="1" x14ac:dyDescent="0.2">
      <c r="A65" s="11" t="s">
        <v>35</v>
      </c>
      <c r="F65" s="10">
        <v>1412</v>
      </c>
      <c r="G65" s="10">
        <v>1454.3978940416525</v>
      </c>
      <c r="H65" s="10">
        <v>1496.6109006485815</v>
      </c>
      <c r="I65" s="10">
        <v>1539.2990214649631</v>
      </c>
      <c r="J65" s="10">
        <v>1582.4332884620624</v>
      </c>
      <c r="K65" s="10">
        <v>1625.5074165643293</v>
      </c>
      <c r="L65" s="10">
        <v>1668.9394580187757</v>
      </c>
      <c r="M65" s="10">
        <v>1712.6956608992309</v>
      </c>
      <c r="N65" s="10">
        <v>1756.9125056133876</v>
      </c>
      <c r="O65" s="10">
        <v>1801.5666428976003</v>
      </c>
      <c r="P65" s="10">
        <v>1846.9946511774983</v>
      </c>
      <c r="Q65" s="10">
        <v>946.59899808093792</v>
      </c>
      <c r="R65" s="10">
        <v>970.56314107673381</v>
      </c>
      <c r="S65" s="10">
        <v>995.52300839350039</v>
      </c>
      <c r="T65" s="10">
        <v>1021.523831290169</v>
      </c>
      <c r="U65" s="10">
        <v>1048.8179949065204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</row>
    <row r="66" spans="1:26" s="2" customFormat="1" x14ac:dyDescent="0.2">
      <c r="A66" s="11" t="s">
        <v>36</v>
      </c>
      <c r="F66" s="10">
        <v>4806</v>
      </c>
      <c r="G66" s="10">
        <v>4950.3089792947467</v>
      </c>
      <c r="H66" s="10">
        <v>5093.9886604228632</v>
      </c>
      <c r="I66" s="10">
        <v>5239.2854795755047</v>
      </c>
      <c r="J66" s="10">
        <v>5386.1008387738466</v>
      </c>
      <c r="K66" s="10">
        <v>5532.7115042550749</v>
      </c>
      <c r="L66" s="10">
        <v>5680.5403932282115</v>
      </c>
      <c r="M66" s="10">
        <v>5829.4726248453981</v>
      </c>
      <c r="N66" s="10">
        <v>5979.9727351118554</v>
      </c>
      <c r="O66" s="10">
        <v>6131.9612505423975</v>
      </c>
      <c r="P66" s="10">
        <v>6286.583777308113</v>
      </c>
      <c r="Q66" s="10">
        <v>5277.3564538903265</v>
      </c>
      <c r="R66" s="10">
        <v>5410.9582482691549</v>
      </c>
      <c r="S66" s="10">
        <v>5550.1112762561143</v>
      </c>
      <c r="T66" s="10">
        <v>5695.0677053230938</v>
      </c>
      <c r="U66" s="10">
        <v>5847.234600498673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</row>
    <row r="67" spans="1:26" s="2" customFormat="1" x14ac:dyDescent="0.2">
      <c r="A67" s="11" t="s">
        <v>37</v>
      </c>
      <c r="F67" s="10">
        <v>4402</v>
      </c>
      <c r="G67" s="10">
        <v>4534.1781370901945</v>
      </c>
      <c r="H67" s="10">
        <v>4665.7798758180279</v>
      </c>
      <c r="I67" s="10">
        <v>4798.8628133773136</v>
      </c>
      <c r="J67" s="10">
        <v>4933.3366400920668</v>
      </c>
      <c r="K67" s="10">
        <v>5067.6229799689645</v>
      </c>
      <c r="L67" s="10">
        <v>5203.0251375344551</v>
      </c>
      <c r="M67" s="10">
        <v>5339.4378890073758</v>
      </c>
      <c r="N67" s="10">
        <v>5477.2867207578838</v>
      </c>
      <c r="O67" s="10">
        <v>5616.4988399682979</v>
      </c>
      <c r="P67" s="10">
        <v>5758.1235513338161</v>
      </c>
      <c r="Q67" s="10">
        <v>2951.0827121475131</v>
      </c>
      <c r="R67" s="10">
        <v>3025.7924553964463</v>
      </c>
      <c r="S67" s="10">
        <v>3103.6064326828532</v>
      </c>
      <c r="T67" s="10">
        <v>3184.6656553394646</v>
      </c>
      <c r="U67" s="10">
        <v>3269.7569501264184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</row>
    <row r="68" spans="1:26" s="2" customFormat="1" x14ac:dyDescent="0.2">
      <c r="A68" s="11" t="s">
        <v>38</v>
      </c>
      <c r="F68" s="10">
        <v>978</v>
      </c>
      <c r="G68" s="10">
        <v>1007.366246722901</v>
      </c>
      <c r="H68" s="10">
        <v>1036.6044340186352</v>
      </c>
      <c r="I68" s="10">
        <v>1066.171701836214</v>
      </c>
      <c r="J68" s="10">
        <v>1096.0479859177742</v>
      </c>
      <c r="K68" s="10">
        <v>1125.8826157223189</v>
      </c>
      <c r="L68" s="10">
        <v>1155.9651486843929</v>
      </c>
      <c r="M68" s="10">
        <v>1186.2722070534335</v>
      </c>
      <c r="N68" s="10">
        <v>1216.898321876695</v>
      </c>
      <c r="O68" s="10">
        <v>1247.8273206472049</v>
      </c>
      <c r="P68" s="10">
        <v>1279.2923292150097</v>
      </c>
      <c r="Q68" s="10">
        <v>655.64718139033812</v>
      </c>
      <c r="R68" s="10">
        <v>672.2455750517322</v>
      </c>
      <c r="S68" s="10">
        <v>689.5336417909657</v>
      </c>
      <c r="T68" s="10">
        <v>707.54271034120791</v>
      </c>
      <c r="U68" s="10">
        <v>726.44759137293011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</row>
    <row r="69" spans="1:26" s="2" customFormat="1" ht="13.5" thickBot="1" x14ac:dyDescent="0.25">
      <c r="A69" s="11" t="s">
        <v>13</v>
      </c>
      <c r="F69" s="12">
        <v>1499</v>
      </c>
      <c r="G69" s="12">
        <v>2702</v>
      </c>
      <c r="H69" s="12">
        <v>2939.8604858899284</v>
      </c>
      <c r="I69" s="12">
        <v>2850.8882289494641</v>
      </c>
      <c r="J69" s="12">
        <v>2909.0730313979484</v>
      </c>
      <c r="K69" s="12">
        <v>2899.2366628076961</v>
      </c>
      <c r="L69" s="12">
        <v>2909.526292499665</v>
      </c>
      <c r="M69" s="12">
        <v>2747.9300385904521</v>
      </c>
      <c r="N69" s="12">
        <v>2999.495947057726</v>
      </c>
      <c r="O69" s="12">
        <v>2882.2157981268051</v>
      </c>
      <c r="P69" s="12">
        <v>2997.2080794238254</v>
      </c>
      <c r="Q69" s="12">
        <v>2405.7111882588297</v>
      </c>
      <c r="R69" s="12">
        <v>2466.6142813731235</v>
      </c>
      <c r="S69" s="12">
        <v>2530.0479340424527</v>
      </c>
      <c r="T69" s="12">
        <v>2596.1270981586858</v>
      </c>
      <c r="U69" s="12">
        <v>2665.4931918468701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</row>
    <row r="70" spans="1:26" s="2" customFormat="1" x14ac:dyDescent="0.2">
      <c r="A70" s="11" t="s">
        <v>39</v>
      </c>
      <c r="F70" s="10">
        <f t="shared" ref="F70:Z70" si="6">SUM(F60:F69)</f>
        <v>203484.95965999999</v>
      </c>
      <c r="G70" s="10">
        <f t="shared" si="6"/>
        <v>197901.90911991009</v>
      </c>
      <c r="H70" s="10">
        <f t="shared" si="6"/>
        <v>198128.55516599931</v>
      </c>
      <c r="I70" s="10">
        <f t="shared" si="6"/>
        <v>209934.01729751154</v>
      </c>
      <c r="J70" s="10">
        <f t="shared" si="6"/>
        <v>211632.57742293843</v>
      </c>
      <c r="K70" s="10">
        <f t="shared" si="6"/>
        <v>220671.38936278655</v>
      </c>
      <c r="L70" s="10">
        <f t="shared" si="6"/>
        <v>232205.97515088928</v>
      </c>
      <c r="M70" s="10">
        <f t="shared" si="6"/>
        <v>232157.82564672455</v>
      </c>
      <c r="N70" s="10">
        <f t="shared" si="6"/>
        <v>230649.87695212924</v>
      </c>
      <c r="O70" s="10">
        <f t="shared" si="6"/>
        <v>239678.4444913601</v>
      </c>
      <c r="P70" s="10">
        <f t="shared" si="6"/>
        <v>215603.58924462952</v>
      </c>
      <c r="Q70" s="10">
        <f t="shared" si="6"/>
        <v>119081.62542990893</v>
      </c>
      <c r="R70" s="10">
        <f t="shared" si="6"/>
        <v>124786.82751434491</v>
      </c>
      <c r="S70" s="10">
        <f t="shared" si="6"/>
        <v>83275.455442918217</v>
      </c>
      <c r="T70" s="10">
        <f t="shared" si="6"/>
        <v>84525.875905757814</v>
      </c>
      <c r="U70" s="10">
        <f t="shared" si="6"/>
        <v>88659.595352010059</v>
      </c>
      <c r="V70" s="10">
        <f t="shared" si="6"/>
        <v>8986.539737201274</v>
      </c>
      <c r="W70" s="10">
        <f t="shared" si="6"/>
        <v>10010.577122040455</v>
      </c>
      <c r="X70" s="10">
        <f t="shared" si="6"/>
        <v>10203.824614539137</v>
      </c>
      <c r="Y70" s="10">
        <f t="shared" si="6"/>
        <v>9814.6523880509103</v>
      </c>
      <c r="Z70" s="10">
        <f t="shared" si="6"/>
        <v>10454.224016271595</v>
      </c>
    </row>
    <row r="71" spans="1:26" s="2" customFormat="1" x14ac:dyDescent="0.2">
      <c r="A71" s="16"/>
    </row>
    <row r="72" spans="1:26" s="2" customFormat="1" ht="13.5" thickBot="1" x14ac:dyDescent="0.25">
      <c r="A72" s="5" t="s">
        <v>42</v>
      </c>
      <c r="E72" s="18">
        <f>NPV(0.09,F70:Z70)</f>
        <v>1621766.5388900149</v>
      </c>
    </row>
    <row r="73" spans="1:26" s="2" customFormat="1" x14ac:dyDescent="0.2"/>
    <row r="74" spans="1:26" s="2" customFormat="1" x14ac:dyDescent="0.2">
      <c r="A74" s="5" t="s">
        <v>43</v>
      </c>
      <c r="E74" s="10" t="s">
        <v>1</v>
      </c>
      <c r="F74" s="10">
        <f>F70-F54</f>
        <v>16704.853298377653</v>
      </c>
      <c r="G74" s="10">
        <f t="shared" ref="G74:Y74" si="7">G70-G54</f>
        <v>715.76287907949882</v>
      </c>
      <c r="H74" s="10">
        <f t="shared" si="7"/>
        <v>-706.93006765050814</v>
      </c>
      <c r="I74" s="10">
        <f t="shared" si="7"/>
        <v>4140.1693088093307</v>
      </c>
      <c r="J74" s="10">
        <f t="shared" si="7"/>
        <v>-14082.895038383111</v>
      </c>
      <c r="K74" s="10">
        <f t="shared" si="7"/>
        <v>-10594.709484896361</v>
      </c>
      <c r="L74" s="10">
        <f t="shared" si="7"/>
        <v>-3060.2857333678112</v>
      </c>
      <c r="M74" s="10">
        <f t="shared" si="7"/>
        <v>-7737.0735254025785</v>
      </c>
      <c r="N74" s="10">
        <f t="shared" si="7"/>
        <v>-15479.455488343781</v>
      </c>
      <c r="O74" s="10">
        <f t="shared" si="7"/>
        <v>-15180.02774021955</v>
      </c>
      <c r="P74" s="10">
        <f t="shared" si="7"/>
        <v>-47690.955921582092</v>
      </c>
      <c r="Q74" s="10">
        <f t="shared" si="7"/>
        <v>-150950.86294031783</v>
      </c>
      <c r="R74" s="10">
        <f t="shared" si="7"/>
        <v>-151221.27441074877</v>
      </c>
      <c r="S74" s="10">
        <f t="shared" si="7"/>
        <v>-147200.33968333667</v>
      </c>
      <c r="T74" s="10">
        <f t="shared" si="7"/>
        <v>-148370.03930710728</v>
      </c>
      <c r="U74" s="10">
        <f t="shared" si="7"/>
        <v>-150576.36895132234</v>
      </c>
      <c r="V74" s="10">
        <f t="shared" si="7"/>
        <v>-238678.44223443582</v>
      </c>
      <c r="W74" s="10">
        <f t="shared" si="7"/>
        <v>-240406.20460638974</v>
      </c>
      <c r="X74" s="10">
        <f t="shared" si="7"/>
        <v>-244345.19028514618</v>
      </c>
      <c r="Y74" s="10">
        <f t="shared" si="7"/>
        <v>-249419.57378808412</v>
      </c>
    </row>
    <row r="75" spans="1:26" s="2" customFormat="1" x14ac:dyDescent="0.2"/>
    <row r="76" spans="1:26" s="2" customFormat="1" x14ac:dyDescent="0.2"/>
    <row r="77" spans="1:26" s="2" customFormat="1" x14ac:dyDescent="0.2">
      <c r="A77" s="2" t="s">
        <v>48</v>
      </c>
    </row>
    <row r="78" spans="1:26" s="2" customFormat="1" x14ac:dyDescent="0.2"/>
    <row r="79" spans="1:26" s="2" customFormat="1" ht="13.5" thickBot="1" x14ac:dyDescent="0.25">
      <c r="A79" s="19" t="s">
        <v>40</v>
      </c>
    </row>
    <row r="80" spans="1:26" s="2" customFormat="1" x14ac:dyDescent="0.2"/>
    <row r="81" spans="1:26" s="2" customFormat="1" x14ac:dyDescent="0.2">
      <c r="A81" s="2" t="s">
        <v>46</v>
      </c>
      <c r="E81" s="10" t="s">
        <v>1</v>
      </c>
      <c r="F81" s="10">
        <f>F12-F54</f>
        <v>135426.92595154518</v>
      </c>
      <c r="G81" s="10">
        <f t="shared" ref="G81:Z81" si="8">G12-G54</f>
        <v>127351.64747883828</v>
      </c>
      <c r="H81" s="10">
        <f t="shared" si="8"/>
        <v>145698.89422376928</v>
      </c>
      <c r="I81" s="10">
        <f t="shared" si="8"/>
        <v>152585.77694972345</v>
      </c>
      <c r="J81" s="10">
        <f t="shared" si="8"/>
        <v>149447.37925284778</v>
      </c>
      <c r="K81" s="10">
        <f t="shared" si="8"/>
        <v>157408.62106778598</v>
      </c>
      <c r="L81" s="10">
        <f t="shared" si="8"/>
        <v>166249.9806796984</v>
      </c>
      <c r="M81" s="10">
        <f t="shared" si="8"/>
        <v>151679.56467895204</v>
      </c>
      <c r="N81" s="10">
        <f t="shared" si="8"/>
        <v>172537.92073609692</v>
      </c>
      <c r="O81" s="10">
        <f t="shared" si="8"/>
        <v>185482.48838589882</v>
      </c>
      <c r="P81" s="10">
        <f t="shared" si="8"/>
        <v>153854.95367736981</v>
      </c>
      <c r="Q81" s="10">
        <f t="shared" si="8"/>
        <v>72504.352581061947</v>
      </c>
      <c r="R81" s="10">
        <f t="shared" si="8"/>
        <v>76176.691370993503</v>
      </c>
      <c r="S81" s="10">
        <f t="shared" si="8"/>
        <v>110145.26202868923</v>
      </c>
      <c r="T81" s="10">
        <f t="shared" si="8"/>
        <v>128028.38618270322</v>
      </c>
      <c r="U81" s="10">
        <f t="shared" si="8"/>
        <v>134491.90414888525</v>
      </c>
      <c r="V81" s="10">
        <f t="shared" si="8"/>
        <v>123116.91761589397</v>
      </c>
      <c r="W81" s="10">
        <f t="shared" si="8"/>
        <v>132351.75661917956</v>
      </c>
      <c r="X81" s="10">
        <f t="shared" si="8"/>
        <v>139039.70277350789</v>
      </c>
      <c r="Y81" s="10">
        <f t="shared" si="8"/>
        <v>121889.69033025732</v>
      </c>
      <c r="Z81" s="10">
        <f t="shared" si="8"/>
        <v>0</v>
      </c>
    </row>
    <row r="82" spans="1:26" s="2" customFormat="1" x14ac:dyDescent="0.2">
      <c r="A82" s="2" t="s">
        <v>47</v>
      </c>
      <c r="E82" s="10" t="s">
        <v>1</v>
      </c>
      <c r="F82" s="10">
        <f>F29-F70</f>
        <v>116172.64033999998</v>
      </c>
      <c r="G82" s="10">
        <f t="shared" ref="G82:Z82" si="9">G29-G70</f>
        <v>114468.39088008989</v>
      </c>
      <c r="H82" s="10">
        <f t="shared" si="9"/>
        <v>132193.84483400072</v>
      </c>
      <c r="I82" s="10">
        <f t="shared" si="9"/>
        <v>134656.38270248848</v>
      </c>
      <c r="J82" s="10">
        <f t="shared" si="9"/>
        <v>147743.12257706159</v>
      </c>
      <c r="K82" s="10">
        <f t="shared" si="9"/>
        <v>150867.61063721345</v>
      </c>
      <c r="L82" s="10">
        <f t="shared" si="9"/>
        <v>150703.22484911073</v>
      </c>
      <c r="M82" s="10">
        <f t="shared" si="9"/>
        <v>141546.07435327547</v>
      </c>
      <c r="N82" s="10">
        <f t="shared" si="9"/>
        <v>166978.12304787076</v>
      </c>
      <c r="O82" s="10">
        <f t="shared" si="9"/>
        <v>175709.85550863988</v>
      </c>
      <c r="P82" s="10">
        <f t="shared" si="9"/>
        <v>118411.3107553705</v>
      </c>
      <c r="Q82" s="10">
        <f t="shared" si="9"/>
        <v>13351.491440427766</v>
      </c>
      <c r="R82" s="10">
        <f t="shared" si="9"/>
        <v>10314.558913708606</v>
      </c>
      <c r="S82" s="10">
        <f t="shared" si="9"/>
        <v>46172.942467629167</v>
      </c>
      <c r="T82" s="10">
        <f t="shared" si="9"/>
        <v>58830.495345169518</v>
      </c>
      <c r="U82" s="10">
        <f t="shared" si="9"/>
        <v>22119.149973635591</v>
      </c>
      <c r="V82" s="10">
        <f t="shared" si="9"/>
        <v>1715.8039694100462</v>
      </c>
      <c r="W82" s="10">
        <f t="shared" si="9"/>
        <v>878.70708599639147</v>
      </c>
      <c r="X82" s="10">
        <f t="shared" si="9"/>
        <v>875.66543119267772</v>
      </c>
      <c r="Y82" s="10">
        <f t="shared" si="9"/>
        <v>1458.3658680867011</v>
      </c>
      <c r="Z82" s="10">
        <f t="shared" si="9"/>
        <v>-10454.224016271595</v>
      </c>
    </row>
    <row r="83" spans="1:26" s="2" customFormat="1" x14ac:dyDescent="0.2"/>
    <row r="84" spans="1:26" s="2" customFormat="1" x14ac:dyDescent="0.2"/>
    <row r="85" spans="1:26" s="2" customFormat="1" x14ac:dyDescent="0.2">
      <c r="A85" s="2" t="s">
        <v>44</v>
      </c>
      <c r="E85" s="10">
        <f>F14-E56</f>
        <v>1285412.6148098297</v>
      </c>
    </row>
    <row r="86" spans="1:26" s="2" customFormat="1" ht="13.5" thickBot="1" x14ac:dyDescent="0.25">
      <c r="A86" s="2" t="s">
        <v>45</v>
      </c>
      <c r="E86" s="12">
        <f>F31-E72</f>
        <v>979799.46227071481</v>
      </c>
    </row>
    <row r="87" spans="1:26" s="2" customFormat="1" x14ac:dyDescent="0.2">
      <c r="E87" s="10">
        <f>E85-E86</f>
        <v>305613.15253911493</v>
      </c>
    </row>
    <row r="88" spans="1:26" s="2" customFormat="1" x14ac:dyDescent="0.2"/>
    <row r="89" spans="1:26" s="2" customFormat="1" x14ac:dyDescent="0.2"/>
    <row r="90" spans="1:26" s="2" customFormat="1" x14ac:dyDescent="0.2">
      <c r="A90" s="2" t="s">
        <v>49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x14ac:dyDescent="0.2">
      <c r="A91" s="2" t="s">
        <v>50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x14ac:dyDescent="0.2">
      <c r="A92" s="2" t="s">
        <v>51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x14ac:dyDescent="0.2"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x14ac:dyDescent="0.2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x14ac:dyDescent="0.2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x14ac:dyDescent="0.2"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6:26" s="2" customFormat="1" x14ac:dyDescent="0.2"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6:26" s="2" customFormat="1" x14ac:dyDescent="0.2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6:26" s="2" customFormat="1" x14ac:dyDescent="0.2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6:26" s="2" customFormat="1" x14ac:dyDescent="0.2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6:26" s="2" customFormat="1" x14ac:dyDescent="0.2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6:26" s="2" customFormat="1" x14ac:dyDescent="0.2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6:26" s="2" customFormat="1" x14ac:dyDescent="0.2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6:26" s="2" customFormat="1" x14ac:dyDescent="0.2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6:26" s="2" customFormat="1" x14ac:dyDescent="0.2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6:26" s="2" customFormat="1" x14ac:dyDescent="0.2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6:26" s="2" customFormat="1" x14ac:dyDescent="0.2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6:26" s="2" customFormat="1" x14ac:dyDescent="0.2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6:26" s="2" customFormat="1" x14ac:dyDescent="0.2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6:26" s="2" customFormat="1" x14ac:dyDescent="0.2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6:26" s="2" customFormat="1" x14ac:dyDescent="0.2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6:26" s="2" customFormat="1" x14ac:dyDescent="0.2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6:26" s="2" customFormat="1" x14ac:dyDescent="0.2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6:26" s="2" customFormat="1" x14ac:dyDescent="0.2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6:26" s="2" customFormat="1" x14ac:dyDescent="0.2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6:26" s="2" customFormat="1" x14ac:dyDescent="0.2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6:26" s="2" customFormat="1" x14ac:dyDescent="0.2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6:26" s="2" customFormat="1" x14ac:dyDescent="0.2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6:26" s="2" customFormat="1" x14ac:dyDescent="0.2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6:26" s="2" customFormat="1" x14ac:dyDescent="0.2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6:26" s="2" customFormat="1" x14ac:dyDescent="0.2"/>
    <row r="122" spans="6:26" s="2" customFormat="1" x14ac:dyDescent="0.2"/>
    <row r="123" spans="6:26" s="2" customFormat="1" x14ac:dyDescent="0.2"/>
    <row r="124" spans="6:26" s="2" customFormat="1" x14ac:dyDescent="0.2"/>
    <row r="125" spans="6:26" s="2" customFormat="1" x14ac:dyDescent="0.2"/>
    <row r="126" spans="6:26" s="2" customFormat="1" x14ac:dyDescent="0.2"/>
    <row r="127" spans="6:26" s="2" customFormat="1" x14ac:dyDescent="0.2"/>
    <row r="128" spans="6:26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</sheetData>
  <pageMargins left="0.75" right="0.75" top="1" bottom="1" header="0.5" footer="0.5"/>
  <pageSetup scale="7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2000-06-23T20:58:30Z</cp:lastPrinted>
  <dcterms:created xsi:type="dcterms:W3CDTF">2000-06-23T19:30:35Z</dcterms:created>
  <dcterms:modified xsi:type="dcterms:W3CDTF">2014-09-03T11:01:45Z</dcterms:modified>
</cp:coreProperties>
</file>