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660" windowWidth="14460" windowHeight="8760" activeTab="2"/>
  </bookViews>
  <sheets>
    <sheet name="recap" sheetId="1" r:id="rId1"/>
    <sheet name="vol var by month" sheetId="4" r:id="rId2"/>
    <sheet name="summary" sheetId="3" r:id="rId3"/>
  </sheets>
  <calcPr calcId="152511"/>
</workbook>
</file>

<file path=xl/calcChain.xml><?xml version="1.0" encoding="utf-8"?>
<calcChain xmlns="http://schemas.openxmlformats.org/spreadsheetml/2006/main">
  <c r="F8" i="1" l="1"/>
  <c r="F9" i="1"/>
  <c r="F16" i="1" s="1"/>
  <c r="F20" i="1" s="1"/>
  <c r="F10" i="1"/>
  <c r="F11" i="1"/>
  <c r="F13" i="1"/>
  <c r="D15" i="1"/>
  <c r="F15" i="1"/>
  <c r="C16" i="1"/>
  <c r="D16" i="1"/>
  <c r="E16" i="1"/>
  <c r="F25" i="1"/>
  <c r="F31" i="1" s="1"/>
  <c r="F34" i="1" s="1"/>
  <c r="C26" i="1"/>
  <c r="F26" i="1"/>
  <c r="C27" i="1"/>
  <c r="C31" i="1" s="1"/>
  <c r="F27" i="1"/>
  <c r="C28" i="1"/>
  <c r="D28" i="1"/>
  <c r="F28" i="1"/>
  <c r="C29" i="1"/>
  <c r="F29" i="1"/>
  <c r="C30" i="1"/>
  <c r="F30" i="1"/>
  <c r="D31" i="1"/>
  <c r="E31" i="1"/>
  <c r="B13" i="3"/>
  <c r="C13" i="3"/>
  <c r="I13" i="3" s="1"/>
  <c r="I18" i="3" s="1"/>
  <c r="E13" i="3"/>
  <c r="H13" i="3" s="1"/>
  <c r="F13" i="3"/>
  <c r="H6" i="4"/>
  <c r="J6" i="4" s="1"/>
  <c r="J10" i="4" s="1"/>
  <c r="J17" i="4" s="1"/>
  <c r="H7" i="4"/>
  <c r="J7" i="4"/>
  <c r="F8" i="4"/>
  <c r="J8" i="4"/>
  <c r="D10" i="4"/>
  <c r="F10" i="4"/>
  <c r="H10" i="4"/>
  <c r="H13" i="4"/>
  <c r="J13" i="4"/>
  <c r="J14" i="4"/>
  <c r="J15" i="4"/>
  <c r="D17" i="4"/>
  <c r="F17" i="4"/>
  <c r="H17" i="4"/>
</calcChain>
</file>

<file path=xl/sharedStrings.xml><?xml version="1.0" encoding="utf-8"?>
<sst xmlns="http://schemas.openxmlformats.org/spreadsheetml/2006/main" count="57" uniqueCount="56">
  <si>
    <t>vol</t>
  </si>
  <si>
    <t>amt</t>
  </si>
  <si>
    <t>other</t>
  </si>
  <si>
    <t>Sales</t>
  </si>
  <si>
    <t>Demand</t>
  </si>
  <si>
    <t>Adjusted</t>
  </si>
  <si>
    <t>feb</t>
  </si>
  <si>
    <t>mar</t>
  </si>
  <si>
    <t>apr</t>
  </si>
  <si>
    <t>may</t>
  </si>
  <si>
    <t>jun</t>
  </si>
  <si>
    <t>Enron Supply</t>
  </si>
  <si>
    <t>jan</t>
  </si>
  <si>
    <t>total gms</t>
  </si>
  <si>
    <t>Overbilldemand</t>
  </si>
  <si>
    <t>Enron Sales</t>
  </si>
  <si>
    <t>Enron net</t>
  </si>
  <si>
    <t>Enron Billing Summary June Y-T-D</t>
  </si>
  <si>
    <t>GMS Volume</t>
  </si>
  <si>
    <t>GMS Amount</t>
  </si>
  <si>
    <t>Enron Volume</t>
  </si>
  <si>
    <t>Enron Amt</t>
  </si>
  <si>
    <t>Volume Variance</t>
  </si>
  <si>
    <t>Amount Variance</t>
  </si>
  <si>
    <t>Enron Net Vol</t>
  </si>
  <si>
    <t>Total</t>
  </si>
  <si>
    <t>Adjustments:</t>
  </si>
  <si>
    <t xml:space="preserve">    Overbilled Demand</t>
  </si>
  <si>
    <t xml:space="preserve">    GMS Sales</t>
  </si>
  <si>
    <t xml:space="preserve">    Totals:</t>
  </si>
  <si>
    <t xml:space="preserve">    Demand not in Purchases</t>
  </si>
  <si>
    <t>Approx balance in GMS not paid</t>
  </si>
  <si>
    <t>Enron Variances Less Supply</t>
  </si>
  <si>
    <t>Per Worksheet</t>
  </si>
  <si>
    <t>Month</t>
  </si>
  <si>
    <t>Volume</t>
  </si>
  <si>
    <t>Vol not in Analysis</t>
  </si>
  <si>
    <t>Vol Adj. See Comments</t>
  </si>
  <si>
    <t>Amt Adj</t>
  </si>
  <si>
    <t>Adj Vol</t>
  </si>
  <si>
    <t>Comments</t>
  </si>
  <si>
    <t>Jan</t>
  </si>
  <si>
    <t>1849 dff TCO and Dayton.  Storage transport not billed approx. $160k.</t>
  </si>
  <si>
    <t>Feb</t>
  </si>
  <si>
    <t xml:space="preserve">storage   </t>
  </si>
  <si>
    <t>287,724dt $819984.00 due Enron TCO volumes underbilled.</t>
  </si>
  <si>
    <t>Mar</t>
  </si>
  <si>
    <t>storage, agl stow vol</t>
  </si>
  <si>
    <t>TCO difference due Enron 203,609DTHS.</t>
  </si>
  <si>
    <t>1st Qtr</t>
  </si>
  <si>
    <t>Apr</t>
  </si>
  <si>
    <t>Due Enron 300,000dth $938,370.00 transposed vol.  41,040dth $127,523.00 dup storage.193,106dth $600,038.00 Tco underbilled.</t>
  </si>
  <si>
    <t>May</t>
  </si>
  <si>
    <t>164231dth $550633.70 due Enron TCO volumes.</t>
  </si>
  <si>
    <t>Jun</t>
  </si>
  <si>
    <t>Enron invoice 200007JW dtd 8/8/00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</si>
</sst>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44" fontId="0" fillId="0" borderId="0" xfId="2" applyFont="1"/>
    <xf numFmtId="44" fontId="0" fillId="0" borderId="0" xfId="0" applyNumberFormat="1"/>
    <xf numFmtId="0" fontId="2" fillId="0" borderId="0" xfId="0" applyFont="1"/>
    <xf numFmtId="165" fontId="2" fillId="0" borderId="0" xfId="1" applyNumberFormat="1" applyFont="1"/>
    <xf numFmtId="44" fontId="2" fillId="0" borderId="0" xfId="2" applyFont="1"/>
    <xf numFmtId="42" fontId="2" fillId="0" borderId="0" xfId="2" applyNumberFormat="1" applyFont="1"/>
    <xf numFmtId="42" fontId="0" fillId="0" borderId="0" xfId="2" applyNumberFormat="1" applyFont="1"/>
    <xf numFmtId="165" fontId="2" fillId="0" borderId="1" xfId="1" applyNumberFormat="1" applyFont="1" applyBorder="1" applyAlignment="1">
      <alignment horizontal="right"/>
    </xf>
    <xf numFmtId="42" fontId="2" fillId="0" borderId="1" xfId="2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165" fontId="2" fillId="0" borderId="1" xfId="1" applyNumberFormat="1" applyFont="1" applyBorder="1"/>
    <xf numFmtId="165" fontId="0" fillId="0" borderId="2" xfId="1" applyNumberFormat="1" applyFont="1" applyBorder="1"/>
    <xf numFmtId="42" fontId="0" fillId="0" borderId="2" xfId="2" applyNumberFormat="1" applyFont="1" applyBorder="1"/>
    <xf numFmtId="0" fontId="0" fillId="0" borderId="2" xfId="0" applyBorder="1"/>
    <xf numFmtId="42" fontId="2" fillId="0" borderId="1" xfId="2" applyNumberFormat="1" applyFont="1" applyBorder="1"/>
    <xf numFmtId="42" fontId="3" fillId="0" borderId="0" xfId="2" applyNumberFormat="1" applyFont="1"/>
    <xf numFmtId="0" fontId="3" fillId="0" borderId="0" xfId="0" applyFont="1"/>
    <xf numFmtId="165" fontId="3" fillId="0" borderId="0" xfId="1" applyNumberFormat="1" applyFont="1"/>
    <xf numFmtId="42" fontId="0" fillId="2" borderId="0" xfId="2" applyNumberFormat="1" applyFont="1" applyFill="1"/>
    <xf numFmtId="0" fontId="0" fillId="2" borderId="0" xfId="0" applyFill="1"/>
    <xf numFmtId="165" fontId="0" fillId="2" borderId="0" xfId="1" applyNumberFormat="1" applyFont="1" applyFill="1"/>
    <xf numFmtId="3" fontId="0" fillId="0" borderId="0" xfId="2" applyNumberFormat="1" applyFont="1"/>
    <xf numFmtId="3" fontId="2" fillId="0" borderId="0" xfId="0" applyNumberFormat="1" applyFont="1"/>
    <xf numFmtId="3" fontId="2" fillId="0" borderId="0" xfId="2" applyNumberFormat="1" applyFont="1"/>
    <xf numFmtId="3" fontId="0" fillId="0" borderId="0" xfId="0" applyNumberFormat="1"/>
    <xf numFmtId="0" fontId="0" fillId="0" borderId="0" xfId="0" applyBorder="1"/>
    <xf numFmtId="3" fontId="0" fillId="0" borderId="0" xfId="0" applyNumberFormat="1" applyBorder="1"/>
    <xf numFmtId="44" fontId="0" fillId="0" borderId="0" xfId="2" applyFont="1" applyBorder="1"/>
    <xf numFmtId="165" fontId="0" fillId="0" borderId="0" xfId="1" applyNumberFormat="1" applyFont="1" applyBorder="1"/>
    <xf numFmtId="3" fontId="0" fillId="0" borderId="0" xfId="2" applyNumberFormat="1" applyFont="1" applyBorder="1"/>
    <xf numFmtId="165" fontId="5" fillId="0" borderId="0" xfId="1" applyNumberFormat="1" applyFont="1"/>
    <xf numFmtId="0" fontId="2" fillId="0" borderId="0" xfId="0" applyFont="1" applyBorder="1"/>
    <xf numFmtId="3" fontId="2" fillId="0" borderId="0" xfId="0" applyNumberFormat="1" applyFont="1" applyBorder="1"/>
    <xf numFmtId="44" fontId="2" fillId="0" borderId="0" xfId="2" applyFont="1" applyBorder="1"/>
    <xf numFmtId="165" fontId="2" fillId="0" borderId="0" xfId="1" applyNumberFormat="1" applyFont="1" applyBorder="1"/>
    <xf numFmtId="3" fontId="2" fillId="0" borderId="0" xfId="2" applyNumberFormat="1" applyFont="1" applyBorder="1"/>
    <xf numFmtId="165" fontId="4" fillId="0" borderId="0" xfId="1" applyNumberFormat="1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7:J34"/>
  <sheetViews>
    <sheetView workbookViewId="0">
      <selection activeCell="D32" sqref="D32"/>
    </sheetView>
  </sheetViews>
  <sheetFormatPr defaultRowHeight="12.75" x14ac:dyDescent="0.2"/>
  <cols>
    <col min="3" max="3" width="13.85546875" style="2" bestFit="1" customWidth="1"/>
    <col min="4" max="4" width="16" style="3" bestFit="1" customWidth="1"/>
    <col min="5" max="5" width="16.28515625" style="3" bestFit="1" customWidth="1"/>
    <col min="6" max="7" width="15.85546875" style="3" bestFit="1" customWidth="1"/>
    <col min="8" max="8" width="15.42578125" style="3" bestFit="1" customWidth="1"/>
    <col min="9" max="9" width="14.42578125" bestFit="1" customWidth="1"/>
    <col min="10" max="10" width="14.85546875" bestFit="1" customWidth="1"/>
  </cols>
  <sheetData>
    <row r="7" spans="2:6" x14ac:dyDescent="0.2">
      <c r="C7" s="2" t="s">
        <v>0</v>
      </c>
      <c r="D7" s="3" t="s">
        <v>1</v>
      </c>
      <c r="E7" s="3" t="s">
        <v>2</v>
      </c>
      <c r="F7" s="3" t="s">
        <v>13</v>
      </c>
    </row>
    <row r="8" spans="2:6" x14ac:dyDescent="0.2">
      <c r="B8" s="1">
        <v>36526</v>
      </c>
      <c r="C8" s="2">
        <v>12245438</v>
      </c>
      <c r="D8" s="3">
        <v>32765466.960000001</v>
      </c>
      <c r="E8" s="3">
        <v>599586.52</v>
      </c>
      <c r="F8" s="3">
        <f t="shared" ref="F8:F15" si="0">SUM(D8:E8)</f>
        <v>33365053.48</v>
      </c>
    </row>
    <row r="9" spans="2:6" x14ac:dyDescent="0.2">
      <c r="B9" s="1">
        <v>36557</v>
      </c>
      <c r="C9" s="2">
        <v>10585619</v>
      </c>
      <c r="D9" s="3">
        <v>29734579.059999999</v>
      </c>
      <c r="E9" s="3">
        <v>497234.03</v>
      </c>
      <c r="F9" s="3">
        <f t="shared" si="0"/>
        <v>30231813.09</v>
      </c>
    </row>
    <row r="10" spans="2:6" x14ac:dyDescent="0.2">
      <c r="B10" s="1">
        <v>36586</v>
      </c>
      <c r="C10" s="2">
        <v>9735677</v>
      </c>
      <c r="D10" s="3">
        <v>26805041</v>
      </c>
      <c r="E10" s="3">
        <v>111542</v>
      </c>
      <c r="F10" s="3">
        <f t="shared" si="0"/>
        <v>26916583</v>
      </c>
    </row>
    <row r="11" spans="2:6" x14ac:dyDescent="0.2">
      <c r="B11" s="1">
        <v>36617</v>
      </c>
      <c r="C11" s="2">
        <v>9516174</v>
      </c>
      <c r="D11" s="3">
        <v>28304500</v>
      </c>
      <c r="E11" s="3">
        <v>495284</v>
      </c>
      <c r="F11" s="3">
        <f t="shared" si="0"/>
        <v>28799784</v>
      </c>
    </row>
    <row r="12" spans="2:6" x14ac:dyDescent="0.2">
      <c r="B12" s="1"/>
    </row>
    <row r="13" spans="2:6" x14ac:dyDescent="0.2">
      <c r="B13" s="1">
        <v>36647</v>
      </c>
      <c r="C13" s="2">
        <v>6954454</v>
      </c>
      <c r="D13" s="3">
        <v>22187033.550000001</v>
      </c>
      <c r="E13" s="3">
        <v>357490</v>
      </c>
      <c r="F13" s="3">
        <f t="shared" si="0"/>
        <v>22544523.550000001</v>
      </c>
    </row>
    <row r="14" spans="2:6" x14ac:dyDescent="0.2">
      <c r="B14" s="1"/>
    </row>
    <row r="15" spans="2:6" x14ac:dyDescent="0.2">
      <c r="B15" s="1">
        <v>36678</v>
      </c>
      <c r="C15" s="2">
        <v>5271274</v>
      </c>
      <c r="D15" s="3">
        <f>23623016.85-376466</f>
        <v>23246550.850000001</v>
      </c>
      <c r="E15" s="3">
        <v>376466</v>
      </c>
      <c r="F15" s="3">
        <f t="shared" si="0"/>
        <v>23623016.850000001</v>
      </c>
    </row>
    <row r="16" spans="2:6" x14ac:dyDescent="0.2">
      <c r="B16" s="1"/>
      <c r="C16" s="2">
        <f>SUM(C8:C15)</f>
        <v>54308636</v>
      </c>
      <c r="D16" s="3">
        <f>SUM(D8:D15)</f>
        <v>163043171.41999999</v>
      </c>
      <c r="E16" s="3">
        <f>SUM(E8:E15)</f>
        <v>2437602.5499999998</v>
      </c>
      <c r="F16" s="3">
        <f>SUM(F8:F15)</f>
        <v>165480773.97</v>
      </c>
    </row>
    <row r="17" spans="2:10" x14ac:dyDescent="0.2">
      <c r="E17" t="s">
        <v>3</v>
      </c>
      <c r="F17" s="3">
        <v>-10506470.060000001</v>
      </c>
      <c r="H17" s="9"/>
    </row>
    <row r="18" spans="2:10" x14ac:dyDescent="0.2">
      <c r="E18"/>
    </row>
    <row r="19" spans="2:10" x14ac:dyDescent="0.2">
      <c r="E19" t="s">
        <v>4</v>
      </c>
      <c r="F19" s="3">
        <v>12584710</v>
      </c>
    </row>
    <row r="20" spans="2:10" x14ac:dyDescent="0.2">
      <c r="E20" t="s">
        <v>5</v>
      </c>
      <c r="F20" s="3">
        <f>SUM(F16:F19)</f>
        <v>167559013.91</v>
      </c>
    </row>
    <row r="24" spans="2:10" x14ac:dyDescent="0.2">
      <c r="C24" s="2" t="s">
        <v>24</v>
      </c>
      <c r="D24" s="3" t="s">
        <v>11</v>
      </c>
      <c r="E24" s="3" t="s">
        <v>15</v>
      </c>
      <c r="F24" s="3" t="s">
        <v>16</v>
      </c>
    </row>
    <row r="25" spans="2:10" x14ac:dyDescent="0.2">
      <c r="B25" s="2" t="s">
        <v>12</v>
      </c>
      <c r="C25" s="2">
        <v>11486359</v>
      </c>
      <c r="E25" s="3">
        <v>32734558</v>
      </c>
      <c r="F25" s="3">
        <f t="shared" ref="F25:F30" si="1">SUM(D25:E25)</f>
        <v>32734558</v>
      </c>
      <c r="J25" s="4"/>
    </row>
    <row r="26" spans="2:10" x14ac:dyDescent="0.2">
      <c r="B26" s="2" t="s">
        <v>6</v>
      </c>
      <c r="C26" s="2">
        <f>12052007-1919624</f>
        <v>10132383</v>
      </c>
      <c r="D26" s="3">
        <v>-4612324.92</v>
      </c>
      <c r="E26" s="3">
        <v>36596514</v>
      </c>
      <c r="F26" s="3">
        <f t="shared" si="1"/>
        <v>31984189.079999998</v>
      </c>
      <c r="J26" s="4"/>
    </row>
    <row r="27" spans="2:10" x14ac:dyDescent="0.2">
      <c r="B27" s="2" t="s">
        <v>7</v>
      </c>
      <c r="C27" s="2">
        <f>11755616-1373751</f>
        <v>10381865</v>
      </c>
      <c r="D27" s="3">
        <v>-3826352</v>
      </c>
      <c r="E27" s="3">
        <v>34638978.359999999</v>
      </c>
      <c r="F27" s="3">
        <f t="shared" si="1"/>
        <v>30812626.359999999</v>
      </c>
      <c r="J27" s="4"/>
    </row>
    <row r="28" spans="2:10" x14ac:dyDescent="0.2">
      <c r="B28" s="2" t="s">
        <v>8</v>
      </c>
      <c r="C28" s="2">
        <f>7278502-427613</f>
        <v>6850889</v>
      </c>
      <c r="D28" s="3">
        <f>-3606-1311209</f>
        <v>-1314815</v>
      </c>
      <c r="E28" s="3">
        <v>23386537</v>
      </c>
      <c r="F28" s="3">
        <f t="shared" si="1"/>
        <v>22071722</v>
      </c>
      <c r="J28" s="4"/>
    </row>
    <row r="29" spans="2:10" x14ac:dyDescent="0.2">
      <c r="B29" s="2" t="s">
        <v>9</v>
      </c>
      <c r="C29" s="2">
        <f>7072304-715960</f>
        <v>6356344</v>
      </c>
      <c r="D29" s="3">
        <v>-2582442.36</v>
      </c>
      <c r="E29" s="3">
        <v>24799715.649999999</v>
      </c>
      <c r="F29" s="3">
        <f t="shared" si="1"/>
        <v>22217273.289999999</v>
      </c>
      <c r="J29" s="4"/>
    </row>
    <row r="30" spans="2:10" x14ac:dyDescent="0.2">
      <c r="B30" s="2" t="s">
        <v>10</v>
      </c>
      <c r="C30" s="2">
        <f>4824683-676706</f>
        <v>4147977</v>
      </c>
      <c r="D30" s="3">
        <v>-2981302</v>
      </c>
      <c r="E30" s="3">
        <v>29272313.68</v>
      </c>
      <c r="F30" s="3">
        <f t="shared" si="1"/>
        <v>26291011.68</v>
      </c>
      <c r="I30" s="3"/>
      <c r="J30" s="4"/>
    </row>
    <row r="31" spans="2:10" s="5" customFormat="1" x14ac:dyDescent="0.2">
      <c r="B31" s="5" t="s">
        <v>25</v>
      </c>
      <c r="C31" s="6">
        <f>SUM(C25:C30)</f>
        <v>49355817</v>
      </c>
      <c r="D31" s="7">
        <f>SUM(D26:D29)</f>
        <v>-12335934.279999999</v>
      </c>
      <c r="E31" s="7">
        <f>SUM(E25:E30)</f>
        <v>181428616.69</v>
      </c>
      <c r="F31" s="7">
        <f>SUM(F25:F30)</f>
        <v>166111380.41</v>
      </c>
      <c r="G31" s="3"/>
      <c r="H31" s="7"/>
    </row>
    <row r="32" spans="2:10" x14ac:dyDescent="0.2">
      <c r="E32" s="3" t="s">
        <v>14</v>
      </c>
      <c r="F32" s="3">
        <v>-6347657</v>
      </c>
    </row>
    <row r="34" spans="6:6" x14ac:dyDescent="0.2">
      <c r="F34" s="3">
        <f>SUM(F31:F32)</f>
        <v>159763723.41</v>
      </c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3"/>
  <sheetViews>
    <sheetView workbookViewId="0">
      <selection activeCell="B5" sqref="B5"/>
    </sheetView>
  </sheetViews>
  <sheetFormatPr defaultRowHeight="12.75" x14ac:dyDescent="0.2"/>
  <cols>
    <col min="4" max="4" width="15.42578125" style="28" customWidth="1"/>
    <col min="5" max="5" width="14.42578125" style="3" customWidth="1"/>
    <col min="6" max="6" width="18.85546875" style="2" customWidth="1"/>
    <col min="7" max="7" width="19" style="25" customWidth="1"/>
    <col min="8" max="8" width="13.85546875" style="3" customWidth="1"/>
    <col min="9" max="9" width="13.85546875" style="25" customWidth="1"/>
    <col min="10" max="10" width="14.42578125" style="3" customWidth="1"/>
  </cols>
  <sheetData>
    <row r="1" spans="3:12" x14ac:dyDescent="0.2">
      <c r="C1" s="40" t="s">
        <v>32</v>
      </c>
      <c r="D1" s="40"/>
      <c r="E1" s="40"/>
      <c r="F1" s="40"/>
      <c r="G1" s="40"/>
      <c r="H1" s="40"/>
      <c r="I1" s="40"/>
      <c r="J1" s="40"/>
      <c r="K1" s="40"/>
    </row>
    <row r="2" spans="3:12" x14ac:dyDescent="0.2">
      <c r="C2" s="40"/>
      <c r="D2" s="40"/>
      <c r="E2" s="40"/>
      <c r="F2" s="40"/>
      <c r="G2" s="40"/>
      <c r="H2" s="40"/>
      <c r="I2" s="40"/>
      <c r="J2" s="40"/>
      <c r="K2" s="40"/>
    </row>
    <row r="3" spans="3:12" x14ac:dyDescent="0.2">
      <c r="D3" s="6" t="s">
        <v>33</v>
      </c>
      <c r="E3" s="25"/>
      <c r="G3" s="3"/>
      <c r="H3" s="25"/>
      <c r="I3" s="3"/>
      <c r="J3"/>
    </row>
    <row r="4" spans="3:12" s="5" customFormat="1" x14ac:dyDescent="0.2">
      <c r="C4" s="5" t="s">
        <v>34</v>
      </c>
      <c r="D4" s="26" t="s">
        <v>35</v>
      </c>
      <c r="E4" s="7"/>
      <c r="F4" s="6" t="s">
        <v>36</v>
      </c>
      <c r="H4" s="27" t="s">
        <v>37</v>
      </c>
      <c r="I4" s="7" t="s">
        <v>38</v>
      </c>
      <c r="J4" s="27" t="s">
        <v>39</v>
      </c>
      <c r="K4" s="7"/>
      <c r="L4" s="5" t="s">
        <v>40</v>
      </c>
    </row>
    <row r="5" spans="3:12" x14ac:dyDescent="0.2">
      <c r="H5" s="25"/>
      <c r="I5" s="3"/>
      <c r="J5" s="25"/>
      <c r="K5" s="3"/>
    </row>
    <row r="6" spans="3:12" x14ac:dyDescent="0.2">
      <c r="C6" s="29" t="s">
        <v>41</v>
      </c>
      <c r="D6" s="30">
        <v>987989</v>
      </c>
      <c r="E6" s="31"/>
      <c r="F6" s="32"/>
      <c r="H6" s="30">
        <f>-46572+48421</f>
        <v>1849</v>
      </c>
      <c r="I6" s="31"/>
      <c r="J6" s="33">
        <f>D6+F6+H6</f>
        <v>989838</v>
      </c>
      <c r="K6" s="31"/>
      <c r="L6" t="s">
        <v>42</v>
      </c>
    </row>
    <row r="7" spans="3:12" x14ac:dyDescent="0.2">
      <c r="C7" s="29" t="s">
        <v>43</v>
      </c>
      <c r="D7" s="30">
        <v>1430189</v>
      </c>
      <c r="E7" s="31"/>
      <c r="F7" s="32">
        <v>-1270436</v>
      </c>
      <c r="G7" s="34" t="s">
        <v>44</v>
      </c>
      <c r="H7" s="33">
        <f>287724</f>
        <v>287724</v>
      </c>
      <c r="I7" s="31"/>
      <c r="J7" s="33">
        <f>D7+F7+H7</f>
        <v>447477</v>
      </c>
      <c r="K7" s="31"/>
      <c r="L7" t="s">
        <v>45</v>
      </c>
    </row>
    <row r="8" spans="3:12" x14ac:dyDescent="0.2">
      <c r="C8" s="29" t="s">
        <v>46</v>
      </c>
      <c r="D8" s="30">
        <v>27888</v>
      </c>
      <c r="E8" s="31"/>
      <c r="F8" s="32">
        <f>-1082522-280412</f>
        <v>-1362934</v>
      </c>
      <c r="G8" s="34" t="s">
        <v>47</v>
      </c>
      <c r="H8" s="33">
        <v>203609</v>
      </c>
      <c r="I8" s="31"/>
      <c r="J8" s="33">
        <f>D8+F8+H8</f>
        <v>-1131437</v>
      </c>
      <c r="K8" s="31"/>
      <c r="L8" t="s">
        <v>48</v>
      </c>
    </row>
    <row r="9" spans="3:12" x14ac:dyDescent="0.2">
      <c r="C9" s="29"/>
      <c r="D9" s="30"/>
      <c r="E9" s="31"/>
      <c r="F9" s="32"/>
      <c r="G9" s="32"/>
      <c r="H9" s="33"/>
      <c r="I9" s="31"/>
      <c r="J9" s="33"/>
      <c r="K9" s="31"/>
    </row>
    <row r="10" spans="3:12" s="5" customFormat="1" x14ac:dyDescent="0.2">
      <c r="C10" s="35" t="s">
        <v>49</v>
      </c>
      <c r="D10" s="36">
        <f>SUM(D6:D9)</f>
        <v>2446066</v>
      </c>
      <c r="E10" s="37"/>
      <c r="F10" s="36">
        <f>SUM(F6:F9)</f>
        <v>-2633370</v>
      </c>
      <c r="G10" s="38"/>
      <c r="H10" s="39">
        <f>SUM(H6:H9)</f>
        <v>493182</v>
      </c>
      <c r="I10" s="37"/>
      <c r="J10" s="39">
        <f>SUM(J6:J9)</f>
        <v>305878</v>
      </c>
      <c r="K10" s="37"/>
    </row>
    <row r="11" spans="3:12" x14ac:dyDescent="0.2">
      <c r="C11" s="29"/>
      <c r="D11" s="30"/>
      <c r="E11" s="31"/>
      <c r="F11" s="32"/>
      <c r="G11" s="32"/>
      <c r="H11" s="33"/>
      <c r="I11" s="31"/>
      <c r="J11" s="33"/>
      <c r="K11" s="31"/>
    </row>
    <row r="12" spans="3:12" x14ac:dyDescent="0.2">
      <c r="C12" s="29"/>
      <c r="D12" s="30"/>
      <c r="E12" s="31"/>
      <c r="F12" s="32"/>
      <c r="G12" s="32"/>
      <c r="H12" s="33"/>
      <c r="I12" s="31"/>
      <c r="J12" s="33"/>
      <c r="K12" s="31"/>
    </row>
    <row r="13" spans="3:12" x14ac:dyDescent="0.2">
      <c r="C13" s="29" t="s">
        <v>50</v>
      </c>
      <c r="D13" s="30">
        <v>1062509</v>
      </c>
      <c r="E13" s="31"/>
      <c r="F13" s="32">
        <v>-61014</v>
      </c>
      <c r="G13" s="32"/>
      <c r="H13" s="33">
        <f>300000-41040+193106</f>
        <v>452066</v>
      </c>
      <c r="I13" s="31"/>
      <c r="J13" s="33">
        <f>D13+F13+H13</f>
        <v>1453561</v>
      </c>
      <c r="K13" s="31"/>
      <c r="L13" t="s">
        <v>51</v>
      </c>
    </row>
    <row r="14" spans="3:12" x14ac:dyDescent="0.2">
      <c r="C14" s="29" t="s">
        <v>52</v>
      </c>
      <c r="D14" s="30">
        <v>-183238</v>
      </c>
      <c r="E14" s="31"/>
      <c r="F14" s="32"/>
      <c r="G14" s="32"/>
      <c r="H14" s="33">
        <v>164231</v>
      </c>
      <c r="I14" s="31"/>
      <c r="J14" s="33">
        <f>D14+F14+H14</f>
        <v>-19007</v>
      </c>
      <c r="K14" s="31"/>
      <c r="L14" t="s">
        <v>53</v>
      </c>
    </row>
    <row r="15" spans="3:12" x14ac:dyDescent="0.2">
      <c r="C15" t="s">
        <v>54</v>
      </c>
      <c r="D15" s="28">
        <v>342313</v>
      </c>
      <c r="G15" s="2"/>
      <c r="H15" s="25"/>
      <c r="I15" s="3"/>
      <c r="J15" s="33">
        <f>D15+F15+H15</f>
        <v>342313</v>
      </c>
      <c r="K15" s="3"/>
    </row>
    <row r="16" spans="3:12" x14ac:dyDescent="0.2">
      <c r="G16" s="2"/>
      <c r="H16" s="25"/>
      <c r="I16" s="3"/>
      <c r="J16" s="25"/>
      <c r="K16" s="3"/>
    </row>
    <row r="17" spans="3:11" s="5" customFormat="1" x14ac:dyDescent="0.2">
      <c r="C17" s="5" t="s">
        <v>25</v>
      </c>
      <c r="D17" s="26">
        <f>SUM(D10:D15)</f>
        <v>3667650</v>
      </c>
      <c r="E17" s="7"/>
      <c r="F17" s="26">
        <f>SUM(F10:F15)</f>
        <v>-2694384</v>
      </c>
      <c r="G17" s="6"/>
      <c r="H17" s="26">
        <f>SUM(H10:H15)</f>
        <v>1109479</v>
      </c>
      <c r="I17" s="7"/>
      <c r="J17" s="26">
        <f>SUM(J10:J15)</f>
        <v>2082745</v>
      </c>
      <c r="K17" s="7"/>
    </row>
    <row r="23" spans="3:11" x14ac:dyDescent="0.2">
      <c r="C23" s="41"/>
      <c r="D23" s="41"/>
    </row>
  </sheetData>
  <mergeCells count="2">
    <mergeCell ref="C1:K2"/>
    <mergeCell ref="C23:D23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I18"/>
  <sheetViews>
    <sheetView tabSelected="1" workbookViewId="0">
      <selection activeCell="H16" sqref="H16"/>
    </sheetView>
  </sheetViews>
  <sheetFormatPr defaultColWidth="18.85546875" defaultRowHeight="12.75" x14ac:dyDescent="0.2"/>
  <cols>
    <col min="1" max="1" width="18.85546875" customWidth="1"/>
    <col min="2" max="2" width="13.85546875" style="2" bestFit="1" customWidth="1"/>
    <col min="3" max="3" width="14.140625" style="9" customWidth="1"/>
    <col min="4" max="4" width="4.5703125" customWidth="1"/>
    <col min="5" max="5" width="13.85546875" style="2" bestFit="1" customWidth="1"/>
    <col min="6" max="6" width="13" style="9" customWidth="1"/>
    <col min="7" max="7" width="4" customWidth="1"/>
    <col min="8" max="8" width="17.85546875" style="2" bestFit="1" customWidth="1"/>
    <col min="9" max="9" width="16.42578125" style="9" bestFit="1" customWidth="1"/>
  </cols>
  <sheetData>
    <row r="2" spans="1:9" x14ac:dyDescent="0.2">
      <c r="C2" s="8" t="s">
        <v>17</v>
      </c>
    </row>
    <row r="4" spans="1:9" s="5" customFormat="1" x14ac:dyDescent="0.2">
      <c r="B4" s="10" t="s">
        <v>18</v>
      </c>
      <c r="C4" s="11" t="s">
        <v>19</v>
      </c>
      <c r="D4" s="12"/>
      <c r="E4" s="10" t="s">
        <v>20</v>
      </c>
      <c r="F4" s="11" t="s">
        <v>21</v>
      </c>
      <c r="G4" s="13"/>
      <c r="H4" s="14" t="s">
        <v>22</v>
      </c>
      <c r="I4" s="18" t="s">
        <v>23</v>
      </c>
    </row>
    <row r="6" spans="1:9" x14ac:dyDescent="0.2">
      <c r="B6" s="2">
        <v>54308636</v>
      </c>
      <c r="C6" s="9">
        <v>165480773.97</v>
      </c>
      <c r="E6" s="2">
        <v>49355817</v>
      </c>
      <c r="F6" s="9">
        <v>166111380.41</v>
      </c>
    </row>
    <row r="8" spans="1:9" x14ac:dyDescent="0.2">
      <c r="A8" s="5" t="s">
        <v>26</v>
      </c>
    </row>
    <row r="9" spans="1:9" x14ac:dyDescent="0.2">
      <c r="A9" t="s">
        <v>27</v>
      </c>
      <c r="F9" s="9">
        <v>-6347657</v>
      </c>
    </row>
    <row r="10" spans="1:9" x14ac:dyDescent="0.2">
      <c r="A10" t="s">
        <v>30</v>
      </c>
      <c r="C10" s="9">
        <v>12584710</v>
      </c>
    </row>
    <row r="11" spans="1:9" x14ac:dyDescent="0.2">
      <c r="A11" t="s">
        <v>28</v>
      </c>
      <c r="B11" s="2">
        <v>-2952073</v>
      </c>
      <c r="C11" s="9">
        <v>-10506470.060000001</v>
      </c>
    </row>
    <row r="12" spans="1:9" ht="13.5" thickBot="1" x14ac:dyDescent="0.25">
      <c r="B12" s="15"/>
      <c r="C12" s="16"/>
      <c r="D12" s="17"/>
      <c r="E12" s="15"/>
      <c r="F12" s="16"/>
      <c r="G12" s="17"/>
      <c r="H12" s="15"/>
      <c r="I12" s="16"/>
    </row>
    <row r="13" spans="1:9" s="5" customFormat="1" x14ac:dyDescent="0.2">
      <c r="A13" s="5" t="s">
        <v>29</v>
      </c>
      <c r="B13" s="6">
        <f>SUM(B6:B12)</f>
        <v>51356563</v>
      </c>
      <c r="C13" s="8">
        <f>SUM(C6:C12)</f>
        <v>167559013.91</v>
      </c>
      <c r="E13" s="6">
        <f>SUM(E6:E12)</f>
        <v>49355817</v>
      </c>
      <c r="F13" s="8">
        <f>SUM(F6:F12)</f>
        <v>159763723.41</v>
      </c>
      <c r="H13" s="6">
        <f>B13-E13</f>
        <v>2000746</v>
      </c>
      <c r="I13" s="8">
        <f>C13-F13</f>
        <v>7795290.5</v>
      </c>
    </row>
    <row r="16" spans="1:9" x14ac:dyDescent="0.2">
      <c r="E16" s="19" t="s">
        <v>55</v>
      </c>
      <c r="G16" s="20"/>
      <c r="H16" s="21">
        <v>2199546</v>
      </c>
      <c r="I16" s="19">
        <v>7535872.2999999998</v>
      </c>
    </row>
    <row r="18" spans="5:9" x14ac:dyDescent="0.2">
      <c r="E18" s="22" t="s">
        <v>31</v>
      </c>
      <c r="F18" s="22"/>
      <c r="G18" s="23"/>
      <c r="H18" s="24"/>
      <c r="I18" s="22">
        <f>I13-I16</f>
        <v>259418.20000000019</v>
      </c>
    </row>
  </sheetData>
  <pageMargins left="0.75" right="0.75" top="1" bottom="1" header="0.5" footer="0.5"/>
  <pageSetup scale="95" orientation="landscape" r:id="rId1"/>
  <headerFooter alignWithMargins="0">
    <oddHeader>&amp;L&amp;F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recap</vt:lpstr>
      <vt:lpstr>vol var by month</vt:lpstr>
      <vt:lpstr>summary</vt:lpstr>
    </vt:vector>
  </TitlesOfParts>
  <Company>columbia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Felienne</cp:lastModifiedBy>
  <cp:lastPrinted>2000-08-08T12:59:37Z</cp:lastPrinted>
  <dcterms:created xsi:type="dcterms:W3CDTF">2000-08-03T19:52:45Z</dcterms:created>
  <dcterms:modified xsi:type="dcterms:W3CDTF">2014-09-03T12:14:23Z</dcterms:modified>
</cp:coreProperties>
</file>