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60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" i="1" l="1"/>
  <c r="S6" i="1"/>
  <c r="I7" i="1"/>
  <c r="S7" i="1"/>
  <c r="S8" i="1"/>
  <c r="I9" i="1"/>
  <c r="S9" i="1"/>
  <c r="S10" i="1"/>
  <c r="I11" i="1"/>
  <c r="S11" i="1"/>
  <c r="I12" i="1"/>
  <c r="S12" i="1"/>
  <c r="I14" i="1"/>
  <c r="S14" i="1" s="1"/>
  <c r="S16" i="1"/>
  <c r="S17" i="1"/>
  <c r="I19" i="1"/>
  <c r="O19" i="1"/>
  <c r="S19" i="1"/>
  <c r="I23" i="1"/>
  <c r="S23" i="1" s="1"/>
  <c r="O23" i="1"/>
  <c r="I24" i="1"/>
  <c r="S24" i="1" s="1"/>
  <c r="O24" i="1"/>
  <c r="I28" i="1"/>
  <c r="O28" i="1"/>
  <c r="S28" i="1"/>
  <c r="I29" i="1"/>
  <c r="O29" i="1" s="1"/>
  <c r="S29" i="1" l="1"/>
</calcChain>
</file>

<file path=xl/sharedStrings.xml><?xml version="1.0" encoding="utf-8"?>
<sst xmlns="http://schemas.openxmlformats.org/spreadsheetml/2006/main" count="196" uniqueCount="70">
  <si>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</si>
  <si>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</si>
  <si>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</si>
  <si>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</si>
  <si>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</si>
  <si>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</si>
  <si>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</si>
  <si>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</si>
  <si>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</si>
  <si>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</si>
  <si>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</si>
  <si>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</si>
  <si>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</si>
  <si>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</si>
  <si>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</si>
  <si>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</si>
  <si>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</si>
  <si>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Est demand</t>
  </si>
  <si>
    <t>Agency</t>
  </si>
  <si>
    <t>tennessee</t>
  </si>
  <si>
    <t>Reliant - Entex</t>
  </si>
  <si>
    <t>zone 1</t>
  </si>
  <si>
    <t>n</t>
  </si>
  <si>
    <t xml:space="preserve"> </t>
  </si>
  <si>
    <t>reimbursed</t>
  </si>
  <si>
    <t>Gulf3</t>
  </si>
  <si>
    <t>FS-MA</t>
  </si>
  <si>
    <t>entex strg</t>
  </si>
  <si>
    <t>La Gas Serv</t>
  </si>
  <si>
    <t>LGS strg</t>
  </si>
  <si>
    <t xml:space="preserve">LGS </t>
  </si>
  <si>
    <t xml:space="preserve">buy </t>
  </si>
  <si>
    <t>Tennessee</t>
  </si>
  <si>
    <t>500L #010698</t>
  </si>
  <si>
    <t>Broad Run - #020001</t>
  </si>
  <si>
    <t>Dmean = $.18, Comm = $.02 plus ACA.  May not use for any other delivery point.</t>
  </si>
  <si>
    <t>TP1</t>
  </si>
  <si>
    <t>Storage</t>
  </si>
  <si>
    <t>TGP</t>
  </si>
  <si>
    <t xml:space="preserve">  </t>
  </si>
  <si>
    <t>buy</t>
  </si>
  <si>
    <t>Boston Gas</t>
  </si>
  <si>
    <t>Z5 - Wright</t>
  </si>
  <si>
    <t>Z6 - Various</t>
  </si>
  <si>
    <t>y</t>
  </si>
  <si>
    <t>13.36, see deal 224102</t>
  </si>
  <si>
    <t>93036/229817</t>
  </si>
  <si>
    <t>Act demand</t>
  </si>
  <si>
    <t>Nat Fuel</t>
  </si>
  <si>
    <t>ECT</t>
  </si>
  <si>
    <t>Niagara</t>
  </si>
  <si>
    <t>Trco/Leidy</t>
  </si>
  <si>
    <t>F01978</t>
  </si>
  <si>
    <t xml:space="preserve">Demand charge billed on receipt volume of 117 DT's.  </t>
  </si>
  <si>
    <t>TP3</t>
  </si>
  <si>
    <t>B00693-038181</t>
  </si>
  <si>
    <t>Demand charge billed on receipt volume</t>
  </si>
  <si>
    <t>Type</t>
  </si>
  <si>
    <t>New K#</t>
  </si>
  <si>
    <t>Est Demand</t>
  </si>
  <si>
    <t>Act Demand</t>
  </si>
  <si>
    <t>New Sitara</t>
  </si>
  <si>
    <t>iroq</t>
  </si>
  <si>
    <t>r-1250-05</t>
  </si>
  <si>
    <t>14,957 mcf; $18.25 - winter; $14.6183 - summer; eff 8/31/98 tarrif rate is below negotiated rate - use tariff rate; eff 11/1/98 MDQ = 2017. Demand = $14.1678</t>
  </si>
  <si>
    <t xml:space="preserve">  waddington </t>
  </si>
  <si>
    <t>wright</t>
  </si>
  <si>
    <t>cr-1250-08</t>
  </si>
  <si>
    <t>BGC K#42001;$8.3862</t>
  </si>
  <si>
    <t>Tp1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</si>
</sst>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#,##0.00000"/>
    <numFmt numFmtId="165" formatCode="&quot;$&quot;#,##0.0000_);[Red]\(&quot;$&quot;#,##0.0000\)"/>
    <numFmt numFmtId="166" formatCode="_(&quot;$&quot;* #,##0_);_(&quot;$&quot;* \(#,##0\);_(&quot;$&quot;* &quot;-&quot;??_);_(@_)"/>
    <numFmt numFmtId="167" formatCode="0.000%"/>
  </numFmts>
  <fonts count="7" x14ac:knownFonts="1">
    <font>
      <sz val="10"/>
      <name val="Arial"/>
    </font>
    <font>
      <sz val="10"/>
      <name val="Arial"/>
    </font>
    <font>
      <u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16" fontId="2" fillId="0" borderId="1" xfId="0" applyNumberFormat="1" applyFont="1" applyFill="1" applyBorder="1" applyAlignment="1">
      <alignment horizontal="left"/>
    </xf>
    <xf numFmtId="16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38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" fontId="3" fillId="2" borderId="0" xfId="0" quotePrefix="1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center"/>
    </xf>
    <xf numFmtId="0" fontId="4" fillId="0" borderId="0" xfId="0" applyFont="1" applyFill="1"/>
    <xf numFmtId="1" fontId="3" fillId="2" borderId="0" xfId="0" applyNumberFormat="1" applyFont="1" applyFill="1" applyAlignment="1">
      <alignment horizontal="center"/>
    </xf>
    <xf numFmtId="38" fontId="4" fillId="0" borderId="0" xfId="0" applyNumberFormat="1" applyFont="1" applyFill="1"/>
    <xf numFmtId="38" fontId="3" fillId="0" borderId="0" xfId="0" quotePrefix="1" applyNumberFormat="1" applyFont="1" applyFill="1" applyAlignment="1">
      <alignment horizontal="left"/>
    </xf>
    <xf numFmtId="38" fontId="5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left"/>
    </xf>
    <xf numFmtId="38" fontId="5" fillId="0" borderId="0" xfId="0" applyNumberFormat="1" applyFont="1" applyFill="1" applyAlignment="1">
      <alignment horizontal="left"/>
    </xf>
    <xf numFmtId="38" fontId="5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38" fontId="3" fillId="0" borderId="0" xfId="0" applyNumberFormat="1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38" fontId="3" fillId="3" borderId="0" xfId="0" applyNumberFormat="1" applyFont="1" applyFill="1" applyAlignment="1">
      <alignment horizontal="left"/>
    </xf>
    <xf numFmtId="38" fontId="3" fillId="3" borderId="0" xfId="0" applyNumberFormat="1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4" fontId="3" fillId="3" borderId="0" xfId="0" applyNumberFormat="1" applyFont="1" applyFill="1" applyAlignment="1">
      <alignment horizontal="left"/>
    </xf>
    <xf numFmtId="38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center"/>
    </xf>
    <xf numFmtId="0" fontId="4" fillId="3" borderId="0" xfId="0" applyFont="1" applyFill="1"/>
    <xf numFmtId="0" fontId="0" fillId="0" borderId="0" xfId="0" applyFill="1"/>
    <xf numFmtId="0" fontId="0" fillId="2" borderId="0" xfId="0" applyFill="1"/>
    <xf numFmtId="166" fontId="3" fillId="0" borderId="0" xfId="1" applyNumberFormat="1" applyFont="1" applyFill="1" applyAlignment="1">
      <alignment horizontal="right"/>
    </xf>
    <xf numFmtId="10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right"/>
    </xf>
    <xf numFmtId="16" fontId="6" fillId="0" borderId="0" xfId="0" applyNumberFormat="1" applyFont="1" applyFill="1" applyAlignment="1">
      <alignment horizontal="left"/>
    </xf>
    <xf numFmtId="16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7" fontId="6" fillId="0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29"/>
  <sheetViews>
    <sheetView tabSelected="1" workbookViewId="0">
      <selection activeCell="B2" sqref="B2"/>
    </sheetView>
  </sheetViews>
  <sheetFormatPr defaultRowHeight="12.75" x14ac:dyDescent="0.2"/>
  <cols>
    <col min="1" max="9" width="9.140625" style="52"/>
    <col min="10" max="15" width="0" style="52" hidden="1" customWidth="1"/>
    <col min="16" max="16" width="9.140625" style="53"/>
    <col min="17" max="16384" width="9.140625" style="52"/>
  </cols>
  <sheetData>
    <row r="5" spans="1:24" s="9" customFormat="1" x14ac:dyDescent="0.2">
      <c r="A5" s="1" t="s">
        <v>0</v>
      </c>
      <c r="B5" s="2" t="s">
        <v>1</v>
      </c>
      <c r="C5" s="2" t="s">
        <v>2</v>
      </c>
      <c r="D5" s="3" t="s">
        <v>3</v>
      </c>
      <c r="E5" s="3"/>
      <c r="F5" s="1" t="s">
        <v>4</v>
      </c>
      <c r="G5" s="1" t="s">
        <v>5</v>
      </c>
      <c r="H5" s="2" t="s">
        <v>6</v>
      </c>
      <c r="I5" s="4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5" t="s">
        <v>12</v>
      </c>
      <c r="O5" s="2" t="s">
        <v>13</v>
      </c>
      <c r="P5" s="6" t="s">
        <v>14</v>
      </c>
      <c r="Q5" s="2" t="s">
        <v>15</v>
      </c>
      <c r="R5" s="1" t="s">
        <v>16</v>
      </c>
      <c r="S5" s="7" t="s">
        <v>17</v>
      </c>
      <c r="T5" s="8"/>
      <c r="U5" s="8"/>
    </row>
    <row r="6" spans="1:24" s="19" customFormat="1" x14ac:dyDescent="0.2">
      <c r="A6" s="10" t="s">
        <v>18</v>
      </c>
      <c r="B6" s="11" t="s">
        <v>19</v>
      </c>
      <c r="C6" s="11" t="s">
        <v>20</v>
      </c>
      <c r="D6" s="12">
        <v>36526</v>
      </c>
      <c r="E6" s="12">
        <v>37560</v>
      </c>
      <c r="F6" s="10" t="s">
        <v>21</v>
      </c>
      <c r="G6" s="10" t="s">
        <v>21</v>
      </c>
      <c r="H6" s="11" t="s">
        <v>22</v>
      </c>
      <c r="I6" s="13" t="e">
        <f>5.2701/I$1</f>
        <v>#DIV/0!</v>
      </c>
      <c r="J6" s="14">
        <v>0</v>
      </c>
      <c r="K6" s="14">
        <v>0</v>
      </c>
      <c r="L6" s="14">
        <v>0</v>
      </c>
      <c r="M6" s="14">
        <v>0</v>
      </c>
      <c r="N6" s="15">
        <v>3.6900000000000002E-2</v>
      </c>
      <c r="O6" s="14">
        <v>0</v>
      </c>
      <c r="P6" s="16">
        <v>1440</v>
      </c>
      <c r="Q6" s="11">
        <v>4803</v>
      </c>
      <c r="R6" s="17" t="s">
        <v>23</v>
      </c>
      <c r="S6" s="17" t="e">
        <f>+I6*Q6*#REF!</f>
        <v>#DIV/0!</v>
      </c>
      <c r="T6" s="18">
        <v>251724</v>
      </c>
      <c r="U6" s="18"/>
      <c r="V6" s="19" t="s">
        <v>24</v>
      </c>
      <c r="W6" s="19" t="s">
        <v>25</v>
      </c>
    </row>
    <row r="7" spans="1:24" s="19" customFormat="1" x14ac:dyDescent="0.2">
      <c r="A7" s="10" t="s">
        <v>18</v>
      </c>
      <c r="B7" s="11" t="s">
        <v>19</v>
      </c>
      <c r="C7" s="11" t="s">
        <v>20</v>
      </c>
      <c r="D7" s="12">
        <v>36526</v>
      </c>
      <c r="E7" s="12">
        <v>37560</v>
      </c>
      <c r="F7" s="10" t="s">
        <v>21</v>
      </c>
      <c r="G7" s="10" t="s">
        <v>21</v>
      </c>
      <c r="H7" s="11" t="s">
        <v>22</v>
      </c>
      <c r="I7" s="13" t="e">
        <f>5.45/I$1</f>
        <v>#DIV/0!</v>
      </c>
      <c r="J7" s="14">
        <v>0</v>
      </c>
      <c r="K7" s="14">
        <v>0</v>
      </c>
      <c r="L7" s="14">
        <v>0</v>
      </c>
      <c r="M7" s="14">
        <v>0</v>
      </c>
      <c r="N7" s="15">
        <v>3.6900000000000002E-2</v>
      </c>
      <c r="O7" s="14">
        <v>0</v>
      </c>
      <c r="P7" s="16">
        <v>1548</v>
      </c>
      <c r="Q7" s="11">
        <v>3841</v>
      </c>
      <c r="R7" s="17" t="s">
        <v>23</v>
      </c>
      <c r="S7" s="17" t="e">
        <f>+I7*Q7*#REF!</f>
        <v>#DIV/0!</v>
      </c>
      <c r="T7" s="18">
        <v>251745</v>
      </c>
      <c r="U7" s="18"/>
      <c r="V7" s="19" t="s">
        <v>24</v>
      </c>
      <c r="W7" s="19" t="s">
        <v>25</v>
      </c>
    </row>
    <row r="8" spans="1:24" s="19" customFormat="1" x14ac:dyDescent="0.2">
      <c r="A8" s="10" t="s">
        <v>18</v>
      </c>
      <c r="B8" s="11" t="s">
        <v>19</v>
      </c>
      <c r="C8" s="11" t="s">
        <v>20</v>
      </c>
      <c r="D8" s="12">
        <v>36039</v>
      </c>
      <c r="E8" s="12">
        <v>37560</v>
      </c>
      <c r="F8" s="10" t="s">
        <v>26</v>
      </c>
      <c r="G8" s="10"/>
      <c r="H8" s="11" t="s">
        <v>22</v>
      </c>
      <c r="I8" s="13">
        <v>1.8499999999999999E-2</v>
      </c>
      <c r="J8" s="14">
        <v>0</v>
      </c>
      <c r="K8" s="14">
        <v>0</v>
      </c>
      <c r="L8" s="14">
        <v>0</v>
      </c>
      <c r="M8" s="14">
        <v>0</v>
      </c>
      <c r="N8" s="15">
        <v>3.6900000000000002E-2</v>
      </c>
      <c r="O8" s="14">
        <v>0</v>
      </c>
      <c r="P8" s="20">
        <v>2210</v>
      </c>
      <c r="Q8" s="11">
        <v>709765</v>
      </c>
      <c r="R8" s="17" t="s">
        <v>27</v>
      </c>
      <c r="S8" s="17">
        <f>+Q8*I8</f>
        <v>13130.6525</v>
      </c>
      <c r="T8" s="18">
        <v>251751</v>
      </c>
      <c r="U8" s="18">
        <v>96005270</v>
      </c>
      <c r="V8" s="19" t="s">
        <v>24</v>
      </c>
      <c r="W8" s="19" t="s">
        <v>25</v>
      </c>
      <c r="X8" s="21"/>
    </row>
    <row r="9" spans="1:24" s="19" customFormat="1" x14ac:dyDescent="0.2">
      <c r="A9" s="10" t="s">
        <v>18</v>
      </c>
      <c r="B9" s="11" t="s">
        <v>19</v>
      </c>
      <c r="C9" s="11" t="s">
        <v>20</v>
      </c>
      <c r="D9" s="12">
        <v>36039</v>
      </c>
      <c r="E9" s="12">
        <v>37560</v>
      </c>
      <c r="F9" s="10" t="s">
        <v>26</v>
      </c>
      <c r="G9" s="10"/>
      <c r="H9" s="11" t="s">
        <v>22</v>
      </c>
      <c r="I9" s="13" t="e">
        <f>1.15/I$1</f>
        <v>#DIV/0!</v>
      </c>
      <c r="J9" s="14">
        <v>0</v>
      </c>
      <c r="K9" s="14">
        <v>0</v>
      </c>
      <c r="L9" s="14">
        <v>0</v>
      </c>
      <c r="M9" s="14">
        <v>0</v>
      </c>
      <c r="N9" s="15">
        <v>3.6900000000000002E-2</v>
      </c>
      <c r="O9" s="14">
        <v>0</v>
      </c>
      <c r="P9" s="20">
        <v>2210</v>
      </c>
      <c r="Q9" s="11">
        <v>14388</v>
      </c>
      <c r="R9" s="17" t="s">
        <v>27</v>
      </c>
      <c r="S9" s="17" t="e">
        <f>+I9*Q9*#REF!</f>
        <v>#DIV/0!</v>
      </c>
      <c r="T9" s="18">
        <v>251751</v>
      </c>
      <c r="U9" s="18">
        <v>96005270</v>
      </c>
      <c r="V9" s="19" t="s">
        <v>24</v>
      </c>
      <c r="W9" s="19" t="s">
        <v>25</v>
      </c>
    </row>
    <row r="10" spans="1:24" s="19" customFormat="1" x14ac:dyDescent="0.2">
      <c r="A10" s="10" t="s">
        <v>18</v>
      </c>
      <c r="B10" s="11" t="s">
        <v>19</v>
      </c>
      <c r="C10" s="11" t="s">
        <v>28</v>
      </c>
      <c r="D10" s="12">
        <v>36039</v>
      </c>
      <c r="E10" s="12">
        <v>37560</v>
      </c>
      <c r="F10" s="10" t="s">
        <v>26</v>
      </c>
      <c r="G10" s="10"/>
      <c r="H10" s="11" t="s">
        <v>22</v>
      </c>
      <c r="I10" s="13">
        <v>1.8499999999999999E-2</v>
      </c>
      <c r="J10" s="14">
        <v>0</v>
      </c>
      <c r="K10" s="14">
        <v>0</v>
      </c>
      <c r="L10" s="14">
        <v>0</v>
      </c>
      <c r="M10" s="14">
        <v>0</v>
      </c>
      <c r="N10" s="15">
        <v>3.6900000000000002E-2</v>
      </c>
      <c r="O10" s="14">
        <v>0</v>
      </c>
      <c r="P10" s="20">
        <v>2076</v>
      </c>
      <c r="Q10" s="11">
        <v>11827</v>
      </c>
      <c r="R10" s="17" t="s">
        <v>29</v>
      </c>
      <c r="S10" s="17">
        <f>+I10*Q10</f>
        <v>218.79949999999999</v>
      </c>
      <c r="T10" s="18">
        <v>251691</v>
      </c>
      <c r="U10" s="18">
        <v>96006727</v>
      </c>
      <c r="V10" s="19" t="s">
        <v>24</v>
      </c>
      <c r="W10" s="19" t="s">
        <v>25</v>
      </c>
    </row>
    <row r="11" spans="1:24" s="19" customFormat="1" x14ac:dyDescent="0.2">
      <c r="A11" s="10" t="s">
        <v>18</v>
      </c>
      <c r="B11" s="11" t="s">
        <v>19</v>
      </c>
      <c r="C11" s="11" t="s">
        <v>28</v>
      </c>
      <c r="D11" s="12">
        <v>36039</v>
      </c>
      <c r="E11" s="12">
        <v>37560</v>
      </c>
      <c r="F11" s="10" t="s">
        <v>26</v>
      </c>
      <c r="G11" s="10"/>
      <c r="H11" s="11"/>
      <c r="I11" s="13" t="e">
        <f>1.15/I$1</f>
        <v>#DIV/0!</v>
      </c>
      <c r="J11" s="14"/>
      <c r="K11" s="14"/>
      <c r="L11" s="14"/>
      <c r="M11" s="14"/>
      <c r="N11" s="15"/>
      <c r="O11" s="14"/>
      <c r="P11" s="20">
        <v>2076</v>
      </c>
      <c r="Q11" s="11">
        <v>209</v>
      </c>
      <c r="R11" s="17" t="s">
        <v>29</v>
      </c>
      <c r="S11" s="17" t="e">
        <f>+I11*Q11</f>
        <v>#DIV/0!</v>
      </c>
      <c r="T11" s="18">
        <v>251691</v>
      </c>
      <c r="U11" s="18"/>
      <c r="V11" s="19" t="s">
        <v>24</v>
      </c>
      <c r="W11" s="19" t="s">
        <v>25</v>
      </c>
    </row>
    <row r="12" spans="1:24" s="19" customFormat="1" x14ac:dyDescent="0.2">
      <c r="A12" s="10" t="s">
        <v>18</v>
      </c>
      <c r="B12" s="11" t="s">
        <v>19</v>
      </c>
      <c r="C12" s="11" t="s">
        <v>28</v>
      </c>
      <c r="D12" s="12">
        <v>36039</v>
      </c>
      <c r="E12" s="12">
        <v>37560</v>
      </c>
      <c r="F12" s="10" t="s">
        <v>21</v>
      </c>
      <c r="G12" s="10" t="s">
        <v>21</v>
      </c>
      <c r="H12" s="11" t="s">
        <v>22</v>
      </c>
      <c r="I12" s="13" t="e">
        <f>5.61/I$1</f>
        <v>#DIV/0!</v>
      </c>
      <c r="J12" s="14">
        <v>0</v>
      </c>
      <c r="K12" s="14">
        <v>0</v>
      </c>
      <c r="L12" s="14">
        <v>0</v>
      </c>
      <c r="M12" s="14">
        <v>0</v>
      </c>
      <c r="N12" s="15">
        <v>3.6900000000000002E-2</v>
      </c>
      <c r="O12" s="14">
        <v>0</v>
      </c>
      <c r="P12" s="20">
        <v>1339</v>
      </c>
      <c r="Q12" s="11">
        <v>90</v>
      </c>
      <c r="R12" s="17" t="s">
        <v>30</v>
      </c>
      <c r="S12" s="17" t="e">
        <f>+I12*Q12</f>
        <v>#DIV/0!</v>
      </c>
      <c r="T12" s="18">
        <v>251714</v>
      </c>
      <c r="U12" s="18"/>
      <c r="V12" s="19" t="s">
        <v>24</v>
      </c>
      <c r="W12" s="19" t="s">
        <v>25</v>
      </c>
    </row>
    <row r="13" spans="1:24" s="19" customFormat="1" ht="13.5" customHeight="1" x14ac:dyDescent="0.2">
      <c r="A13" s="10"/>
      <c r="B13" s="11"/>
      <c r="C13" s="11"/>
      <c r="D13" s="12"/>
      <c r="E13" s="12"/>
      <c r="F13" s="10"/>
      <c r="G13" s="10"/>
      <c r="H13" s="11"/>
      <c r="I13" s="13"/>
      <c r="J13" s="14"/>
      <c r="K13" s="14"/>
      <c r="L13" s="14"/>
      <c r="M13" s="14"/>
      <c r="N13" s="15"/>
      <c r="O13" s="14"/>
      <c r="P13" s="20"/>
      <c r="Q13" s="11"/>
      <c r="R13" s="17"/>
      <c r="S13" s="17"/>
      <c r="T13" s="18"/>
      <c r="U13" s="18"/>
    </row>
    <row r="14" spans="1:24" s="19" customFormat="1" x14ac:dyDescent="0.2">
      <c r="A14" s="10" t="s">
        <v>31</v>
      </c>
      <c r="B14" s="11" t="s">
        <v>19</v>
      </c>
      <c r="C14" s="11" t="s">
        <v>32</v>
      </c>
      <c r="D14" s="12">
        <v>37196</v>
      </c>
      <c r="E14" s="12">
        <v>37287</v>
      </c>
      <c r="F14" s="22" t="s">
        <v>33</v>
      </c>
      <c r="G14" s="10" t="s">
        <v>34</v>
      </c>
      <c r="H14" s="11" t="s">
        <v>22</v>
      </c>
      <c r="I14" s="13" t="e">
        <f>6.08/I$1</f>
        <v>#DIV/0!</v>
      </c>
      <c r="J14" s="14">
        <v>0</v>
      </c>
      <c r="K14" s="14">
        <v>0</v>
      </c>
      <c r="L14" s="14">
        <v>0</v>
      </c>
      <c r="M14" s="14">
        <v>0</v>
      </c>
      <c r="N14" s="15">
        <v>3.6900000000000002E-2</v>
      </c>
      <c r="O14" s="14">
        <v>0</v>
      </c>
      <c r="P14" s="20">
        <v>38499</v>
      </c>
      <c r="Q14" s="11">
        <v>2500</v>
      </c>
      <c r="R14" s="17" t="s">
        <v>35</v>
      </c>
      <c r="S14" s="17" t="e">
        <f>I14*I$1*Q14</f>
        <v>#DIV/0!</v>
      </c>
      <c r="T14" s="18">
        <v>1150076</v>
      </c>
      <c r="U14" s="18"/>
      <c r="V14" s="19" t="s">
        <v>36</v>
      </c>
    </row>
    <row r="15" spans="1:24" s="19" customFormat="1" x14ac:dyDescent="0.2">
      <c r="A15" s="10"/>
      <c r="B15" s="11"/>
      <c r="C15" s="11"/>
      <c r="D15" s="12"/>
      <c r="E15" s="12"/>
      <c r="F15" s="10"/>
      <c r="G15" s="10"/>
      <c r="H15" s="11"/>
      <c r="I15" s="13"/>
      <c r="J15" s="14"/>
      <c r="K15" s="14"/>
      <c r="L15" s="14"/>
      <c r="M15" s="14"/>
      <c r="N15" s="15"/>
      <c r="O15" s="14"/>
      <c r="P15" s="20"/>
      <c r="Q15" s="11"/>
      <c r="R15" s="10"/>
      <c r="S15" s="23"/>
      <c r="T15" s="24"/>
      <c r="U15" s="18"/>
    </row>
    <row r="16" spans="1:24" s="19" customFormat="1" x14ac:dyDescent="0.2">
      <c r="A16" s="25" t="s">
        <v>37</v>
      </c>
      <c r="B16" s="26" t="s">
        <v>19</v>
      </c>
      <c r="C16" s="26" t="s">
        <v>38</v>
      </c>
      <c r="D16" s="27">
        <v>37226</v>
      </c>
      <c r="E16" s="27">
        <v>37256</v>
      </c>
      <c r="F16" s="25" t="s">
        <v>37</v>
      </c>
      <c r="G16" s="25" t="s">
        <v>37</v>
      </c>
      <c r="H16" s="26"/>
      <c r="I16" s="28">
        <v>1.4999999999999999E-2</v>
      </c>
      <c r="J16" s="29"/>
      <c r="K16" s="29"/>
      <c r="L16" s="29"/>
      <c r="M16" s="29"/>
      <c r="N16" s="30"/>
      <c r="O16" s="29"/>
      <c r="P16" s="31">
        <v>15692</v>
      </c>
      <c r="Q16" s="26">
        <v>250000</v>
      </c>
      <c r="R16" s="23"/>
      <c r="S16" s="23">
        <f>+Q16*I16</f>
        <v>3750</v>
      </c>
      <c r="T16" s="24"/>
      <c r="U16" s="18"/>
      <c r="W16" s="19" t="s">
        <v>36</v>
      </c>
    </row>
    <row r="17" spans="1:23" s="19" customFormat="1" x14ac:dyDescent="0.2">
      <c r="A17" s="25" t="s">
        <v>37</v>
      </c>
      <c r="B17" s="26" t="s">
        <v>19</v>
      </c>
      <c r="C17" s="26" t="s">
        <v>38</v>
      </c>
      <c r="D17" s="27">
        <v>37043</v>
      </c>
      <c r="E17" s="27">
        <v>37225</v>
      </c>
      <c r="F17" s="25" t="s">
        <v>37</v>
      </c>
      <c r="G17" s="25" t="s">
        <v>37</v>
      </c>
      <c r="H17" s="26"/>
      <c r="I17" s="28">
        <v>1.4999999999999999E-2</v>
      </c>
      <c r="J17" s="29"/>
      <c r="K17" s="29"/>
      <c r="L17" s="29"/>
      <c r="M17" s="29"/>
      <c r="N17" s="30"/>
      <c r="O17" s="29"/>
      <c r="P17" s="31">
        <v>15692</v>
      </c>
      <c r="Q17" s="26">
        <v>500000</v>
      </c>
      <c r="R17" s="23"/>
      <c r="S17" s="23">
        <f>+Q17*I17</f>
        <v>7500</v>
      </c>
      <c r="T17" s="24"/>
      <c r="U17" s="18"/>
      <c r="W17" s="19" t="s">
        <v>36</v>
      </c>
    </row>
    <row r="18" spans="1:23" s="41" customFormat="1" x14ac:dyDescent="0.2">
      <c r="A18" s="32" t="s">
        <v>23</v>
      </c>
      <c r="B18" s="33" t="s">
        <v>23</v>
      </c>
      <c r="C18" s="33" t="s">
        <v>23</v>
      </c>
      <c r="D18" s="34" t="s">
        <v>23</v>
      </c>
      <c r="E18" s="34" t="s">
        <v>23</v>
      </c>
      <c r="F18" s="32" t="s">
        <v>23</v>
      </c>
      <c r="G18" s="32" t="s">
        <v>23</v>
      </c>
      <c r="H18" s="33" t="s">
        <v>23</v>
      </c>
      <c r="I18" s="35" t="s">
        <v>23</v>
      </c>
      <c r="J18" s="36" t="s">
        <v>23</v>
      </c>
      <c r="K18" s="36" t="s">
        <v>23</v>
      </c>
      <c r="L18" s="36" t="s">
        <v>23</v>
      </c>
      <c r="M18" s="36" t="s">
        <v>39</v>
      </c>
      <c r="N18" s="37" t="s">
        <v>23</v>
      </c>
      <c r="O18" s="36" t="s">
        <v>23</v>
      </c>
      <c r="P18" s="38" t="s">
        <v>23</v>
      </c>
      <c r="Q18" s="33" t="s">
        <v>23</v>
      </c>
      <c r="R18" s="32" t="s">
        <v>23</v>
      </c>
      <c r="S18" s="39"/>
      <c r="T18" s="40"/>
      <c r="U18" s="40"/>
    </row>
    <row r="19" spans="1:23" s="51" customFormat="1" x14ac:dyDescent="0.2">
      <c r="A19" s="42" t="s">
        <v>40</v>
      </c>
      <c r="B19" s="43" t="s">
        <v>19</v>
      </c>
      <c r="C19" s="43" t="s">
        <v>41</v>
      </c>
      <c r="D19" s="44">
        <v>36342</v>
      </c>
      <c r="E19" s="44">
        <v>39172</v>
      </c>
      <c r="F19" s="42" t="s">
        <v>42</v>
      </c>
      <c r="G19" s="42" t="s">
        <v>43</v>
      </c>
      <c r="H19" s="43" t="s">
        <v>44</v>
      </c>
      <c r="I19" s="45" t="e">
        <f>10.7/I$1</f>
        <v>#DIV/0!</v>
      </c>
      <c r="J19" s="46">
        <v>0</v>
      </c>
      <c r="K19" s="46">
        <v>2.2000000000000001E-3</v>
      </c>
      <c r="L19" s="46">
        <v>7.4999999999999997E-3</v>
      </c>
      <c r="M19" s="46">
        <v>0</v>
      </c>
      <c r="N19" s="47">
        <v>1.3100000000000001E-2</v>
      </c>
      <c r="O19" s="46" t="e">
        <f>SUM(I19:M19)</f>
        <v>#DIV/0!</v>
      </c>
      <c r="P19" s="20">
        <v>29667</v>
      </c>
      <c r="Q19" s="43">
        <v>35000</v>
      </c>
      <c r="R19" s="48" t="s">
        <v>45</v>
      </c>
      <c r="S19" s="49" t="e">
        <f>I19*I$1*Q19</f>
        <v>#DIV/0!</v>
      </c>
      <c r="T19" s="49"/>
      <c r="U19" s="50" t="s">
        <v>46</v>
      </c>
      <c r="V19" s="50"/>
      <c r="W19" s="51" t="s">
        <v>36</v>
      </c>
    </row>
    <row r="22" spans="1:23" s="9" customFormat="1" x14ac:dyDescent="0.2">
      <c r="A22" s="1" t="s">
        <v>0</v>
      </c>
      <c r="B22" s="2" t="s">
        <v>1</v>
      </c>
      <c r="C22" s="2" t="s">
        <v>2</v>
      </c>
      <c r="D22" s="3" t="s">
        <v>3</v>
      </c>
      <c r="E22" s="3"/>
      <c r="F22" s="1" t="s">
        <v>4</v>
      </c>
      <c r="G22" s="1" t="s">
        <v>5</v>
      </c>
      <c r="H22" s="2" t="s">
        <v>6</v>
      </c>
      <c r="I22" s="4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5" t="s">
        <v>12</v>
      </c>
      <c r="O22" s="2" t="s">
        <v>13</v>
      </c>
      <c r="P22" s="6" t="s">
        <v>14</v>
      </c>
      <c r="Q22" s="2" t="s">
        <v>15</v>
      </c>
      <c r="R22" s="1" t="s">
        <v>16</v>
      </c>
      <c r="S22" s="7" t="s">
        <v>17</v>
      </c>
      <c r="T22" s="7" t="s">
        <v>47</v>
      </c>
      <c r="U22" s="8"/>
      <c r="V22" s="8"/>
    </row>
    <row r="23" spans="1:23" s="19" customFormat="1" x14ac:dyDescent="0.2">
      <c r="A23" s="10" t="s">
        <v>40</v>
      </c>
      <c r="B23" s="11" t="s">
        <v>48</v>
      </c>
      <c r="C23" s="11" t="s">
        <v>49</v>
      </c>
      <c r="D23" s="12">
        <v>36100</v>
      </c>
      <c r="E23" s="12">
        <v>39387</v>
      </c>
      <c r="F23" s="10" t="s">
        <v>50</v>
      </c>
      <c r="G23" s="10" t="s">
        <v>51</v>
      </c>
      <c r="H23" s="11" t="s">
        <v>23</v>
      </c>
      <c r="I23" s="14" t="e">
        <f>6.1038/I$1</f>
        <v>#DIV/0!</v>
      </c>
      <c r="J23" s="14">
        <v>1.2999999999999999E-3</v>
      </c>
      <c r="K23" s="14">
        <v>2.2000000000000001E-3</v>
      </c>
      <c r="L23" s="14">
        <v>0</v>
      </c>
      <c r="M23" s="14">
        <v>0</v>
      </c>
      <c r="N23" s="15">
        <v>0.02</v>
      </c>
      <c r="O23" s="14" t="e">
        <f>SUM(I23:M23)</f>
        <v>#DIV/0!</v>
      </c>
      <c r="P23" s="20" t="s">
        <v>52</v>
      </c>
      <c r="Q23" s="11">
        <v>117</v>
      </c>
      <c r="R23" s="10" t="s">
        <v>53</v>
      </c>
      <c r="S23" s="17" t="e">
        <f>I23*I$1*Q23</f>
        <v>#DIV/0!</v>
      </c>
      <c r="T23" s="54"/>
      <c r="U23" s="18">
        <v>79923</v>
      </c>
      <c r="V23" s="19" t="s">
        <v>54</v>
      </c>
    </row>
    <row r="24" spans="1:23" s="51" customFormat="1" x14ac:dyDescent="0.2">
      <c r="A24" s="42" t="s">
        <v>40</v>
      </c>
      <c r="B24" s="43" t="s">
        <v>48</v>
      </c>
      <c r="C24" s="43" t="s">
        <v>49</v>
      </c>
      <c r="D24" s="44">
        <v>37196</v>
      </c>
      <c r="E24" s="44">
        <v>37560</v>
      </c>
      <c r="F24" s="42" t="s">
        <v>50</v>
      </c>
      <c r="G24" s="42" t="s">
        <v>51</v>
      </c>
      <c r="H24" s="43" t="s">
        <v>23</v>
      </c>
      <c r="I24" s="46" t="e">
        <f>6.1038/I$1</f>
        <v>#DIV/0!</v>
      </c>
      <c r="J24" s="46">
        <v>1.2999999999999999E-3</v>
      </c>
      <c r="K24" s="46">
        <v>2.2000000000000001E-3</v>
      </c>
      <c r="L24" s="46">
        <v>0</v>
      </c>
      <c r="M24" s="46">
        <v>0</v>
      </c>
      <c r="N24" s="55">
        <v>0.02</v>
      </c>
      <c r="O24" s="46" t="e">
        <f>SUM(I24:M24)</f>
        <v>#DIV/0!</v>
      </c>
      <c r="P24" s="20" t="s">
        <v>55</v>
      </c>
      <c r="Q24" s="43">
        <v>9189</v>
      </c>
      <c r="R24" s="42" t="s">
        <v>56</v>
      </c>
      <c r="S24" s="49" t="e">
        <f>I24*I$1*Q24</f>
        <v>#DIV/0!</v>
      </c>
      <c r="T24" s="56"/>
      <c r="U24" s="50">
        <v>1134794</v>
      </c>
      <c r="V24" s="51" t="s">
        <v>36</v>
      </c>
    </row>
    <row r="27" spans="1:23" x14ac:dyDescent="0.2">
      <c r="A27" s="57" t="s">
        <v>0</v>
      </c>
      <c r="B27" s="58" t="s">
        <v>1</v>
      </c>
      <c r="C27" s="58" t="s">
        <v>2</v>
      </c>
      <c r="D27" s="59" t="s">
        <v>3</v>
      </c>
      <c r="E27" s="59"/>
      <c r="F27" s="57" t="s">
        <v>4</v>
      </c>
      <c r="G27" s="57" t="s">
        <v>5</v>
      </c>
      <c r="H27" s="58" t="s">
        <v>57</v>
      </c>
      <c r="I27" s="60" t="s">
        <v>7</v>
      </c>
      <c r="J27" s="58" t="s">
        <v>8</v>
      </c>
      <c r="K27" s="58" t="s">
        <v>9</v>
      </c>
      <c r="L27" s="58" t="s">
        <v>10</v>
      </c>
      <c r="M27" s="58" t="s">
        <v>11</v>
      </c>
      <c r="N27" s="61" t="s">
        <v>12</v>
      </c>
      <c r="O27" s="58" t="s">
        <v>13</v>
      </c>
      <c r="P27" s="62" t="s">
        <v>58</v>
      </c>
      <c r="Q27" s="58" t="s">
        <v>15</v>
      </c>
      <c r="R27" s="57" t="s">
        <v>16</v>
      </c>
      <c r="S27" s="63" t="s">
        <v>59</v>
      </c>
      <c r="T27" s="64" t="s">
        <v>60</v>
      </c>
      <c r="U27" s="65" t="s">
        <v>61</v>
      </c>
      <c r="V27" s="18"/>
      <c r="W27" s="18"/>
    </row>
    <row r="28" spans="1:23" s="19" customFormat="1" x14ac:dyDescent="0.2">
      <c r="A28" s="10" t="s">
        <v>40</v>
      </c>
      <c r="B28" s="11" t="s">
        <v>62</v>
      </c>
      <c r="C28" s="11" t="s">
        <v>62</v>
      </c>
      <c r="D28" s="12">
        <v>36100</v>
      </c>
      <c r="E28" s="12">
        <v>39022</v>
      </c>
      <c r="F28" s="10">
        <v>1</v>
      </c>
      <c r="G28" s="10">
        <v>2</v>
      </c>
      <c r="H28" s="11" t="s">
        <v>22</v>
      </c>
      <c r="I28" s="13" t="e">
        <f>(14.1123+0.2)/I$1</f>
        <v>#DIV/0!</v>
      </c>
      <c r="J28" s="14">
        <v>5.4000000000000003E-3</v>
      </c>
      <c r="K28" s="14">
        <v>2.2000000000000001E-3</v>
      </c>
      <c r="L28" s="14">
        <v>7.4999999999999997E-3</v>
      </c>
      <c r="M28" s="14">
        <v>1.1999999999999999E-3</v>
      </c>
      <c r="N28" s="15">
        <v>7.0000000000000001E-3</v>
      </c>
      <c r="O28" s="14" t="e">
        <f>SUM(I28:M28)</f>
        <v>#DIV/0!</v>
      </c>
      <c r="P28" s="20" t="s">
        <v>63</v>
      </c>
      <c r="Q28" s="11">
        <v>2017</v>
      </c>
      <c r="R28" s="10" t="s">
        <v>64</v>
      </c>
      <c r="S28" s="17" t="e">
        <f>I28*I$1*Q28</f>
        <v>#DIV/0!</v>
      </c>
      <c r="T28" s="17"/>
      <c r="U28" s="18">
        <v>77758</v>
      </c>
      <c r="V28" s="19" t="s">
        <v>36</v>
      </c>
    </row>
    <row r="29" spans="1:23" s="51" customFormat="1" x14ac:dyDescent="0.2">
      <c r="A29" s="42" t="s">
        <v>40</v>
      </c>
      <c r="B29" s="43" t="s">
        <v>62</v>
      </c>
      <c r="C29" s="43" t="s">
        <v>41</v>
      </c>
      <c r="D29" s="44">
        <v>36100</v>
      </c>
      <c r="E29" s="44">
        <v>39539</v>
      </c>
      <c r="F29" s="42" t="s">
        <v>65</v>
      </c>
      <c r="G29" s="42" t="s">
        <v>66</v>
      </c>
      <c r="H29" s="43" t="s">
        <v>23</v>
      </c>
      <c r="I29" s="45" t="e">
        <f>(8.3055)/I$1</f>
        <v>#DIV/0!</v>
      </c>
      <c r="J29" s="46">
        <v>3.0000000000000001E-3</v>
      </c>
      <c r="K29" s="46">
        <v>2.2000000000000001E-3</v>
      </c>
      <c r="L29" s="46">
        <v>0</v>
      </c>
      <c r="M29" s="46">
        <v>6.9999999999999999E-4</v>
      </c>
      <c r="N29" s="55">
        <v>0</v>
      </c>
      <c r="O29" s="46" t="e">
        <f>SUM(I29:M29)</f>
        <v>#DIV/0!</v>
      </c>
      <c r="P29" s="20" t="s">
        <v>67</v>
      </c>
      <c r="Q29" s="43">
        <v>35465</v>
      </c>
      <c r="R29" s="42" t="s">
        <v>68</v>
      </c>
      <c r="S29" s="49" t="e">
        <f>I29*I$1*Q29</f>
        <v>#DIV/0!</v>
      </c>
      <c r="T29" s="49"/>
      <c r="U29" s="50">
        <v>77729</v>
      </c>
      <c r="V29" s="51" t="s">
        <v>69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2002-01-09T15:47:22Z</dcterms:created>
  <dcterms:modified xsi:type="dcterms:W3CDTF">2014-09-03T12:18:54Z</dcterms:modified>
</cp:coreProperties>
</file>