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35" windowHeight="9810"/>
  </bookViews>
  <sheets>
    <sheet name="Mar 31" sheetId="1" r:id="rId1"/>
  </sheets>
  <externalReferences>
    <externalReference r:id="rId2"/>
    <externalReference r:id="rId3"/>
  </externalReferences>
  <definedNames>
    <definedName name="a">#REF!</definedName>
    <definedName name="able">#REF!</definedName>
    <definedName name="Alliance">#REF!</definedName>
    <definedName name="b">'[1]Transco-WSS'!$R$3:$S$7</definedName>
    <definedName name="cdc">#REF!</definedName>
    <definedName name="Columbus">#REF!</definedName>
    <definedName name="curve">#REF!</definedName>
    <definedName name="d">#REF!</definedName>
    <definedName name="Dayton">#REF!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>#REF!</definedName>
    <definedName name="Mansfield">#REF!</definedName>
    <definedName name="New_Castle">#REF!</definedName>
    <definedName name="Ohio_Misc.">#REF!</definedName>
    <definedName name="Parma">#REF!</definedName>
    <definedName name="Pittsburg">#REF!</definedName>
    <definedName name="Portsmouth">#REF!</definedName>
    <definedName name="_xlnm.Print_Area" localSheetId="0">'Mar 31'!$A$1:$P$32</definedName>
    <definedName name="Sandusky">#REF!</definedName>
    <definedName name="Table">#REF!</definedName>
    <definedName name="Toledo">#REF!</definedName>
    <definedName name="Total">#REF!</definedName>
    <definedName name="x">#REF!</definedName>
    <definedName name="y">#REF!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O1" i="1" l="1"/>
  <c r="O2" i="1"/>
  <c r="F5" i="1"/>
  <c r="H5" i="1"/>
  <c r="O5" i="1"/>
  <c r="R5" i="1"/>
  <c r="AE5" i="1" s="1"/>
  <c r="AE30" i="1" s="1"/>
  <c r="F7" i="1"/>
  <c r="H7" i="1"/>
  <c r="R7" i="1"/>
  <c r="AE7" i="1"/>
  <c r="F9" i="1"/>
  <c r="H9" i="1"/>
  <c r="R9" i="1"/>
  <c r="AE9" i="1"/>
  <c r="R10" i="1"/>
  <c r="AE10" i="1"/>
  <c r="F12" i="1"/>
  <c r="H12" i="1"/>
  <c r="R12" i="1"/>
  <c r="AE12" i="1"/>
  <c r="F14" i="1"/>
  <c r="H14" i="1"/>
  <c r="R14" i="1"/>
  <c r="AE14" i="1"/>
  <c r="F16" i="1"/>
  <c r="H16" i="1"/>
  <c r="O16" i="1"/>
  <c r="R16" i="1"/>
  <c r="AE16" i="1"/>
  <c r="F18" i="1"/>
  <c r="H18" i="1"/>
  <c r="R18" i="1"/>
  <c r="T18" i="1"/>
  <c r="V18" i="1"/>
  <c r="AE18" i="1"/>
  <c r="F20" i="1"/>
  <c r="H20" i="1"/>
  <c r="R20" i="1"/>
  <c r="AE20" i="1"/>
  <c r="F22" i="1"/>
  <c r="H22" i="1"/>
  <c r="O22" i="1"/>
  <c r="R22" i="1"/>
  <c r="AE22" i="1"/>
  <c r="F24" i="1"/>
  <c r="H24" i="1"/>
  <c r="O24" i="1"/>
  <c r="R24" i="1"/>
  <c r="AE24" i="1"/>
  <c r="F26" i="1"/>
  <c r="H26" i="1"/>
  <c r="R26" i="1"/>
  <c r="AE26" i="1"/>
  <c r="F28" i="1"/>
  <c r="H28" i="1"/>
  <c r="R28" i="1"/>
  <c r="AE28" i="1"/>
  <c r="Q29" i="1"/>
  <c r="P29" i="1" s="1"/>
  <c r="R29" i="1"/>
  <c r="AC30" i="1"/>
  <c r="J31" i="1"/>
  <c r="L31" i="1"/>
  <c r="R35" i="1"/>
  <c r="R33" i="1" l="1"/>
  <c r="N31" i="1"/>
  <c r="Q5" i="1"/>
  <c r="Q7" i="1"/>
  <c r="Q24" i="1"/>
  <c r="Q20" i="1"/>
  <c r="Q12" i="1"/>
  <c r="Q22" i="1"/>
  <c r="Q16" i="1"/>
  <c r="Q14" i="1"/>
  <c r="Q9" i="1"/>
  <c r="N32" i="1"/>
  <c r="Q26" i="1"/>
  <c r="Q18" i="1"/>
  <c r="Q28" i="1"/>
  <c r="R31" i="1"/>
  <c r="P12" i="1" l="1"/>
  <c r="AD12" i="1"/>
  <c r="P16" i="1"/>
  <c r="AD16" i="1"/>
  <c r="P28" i="1"/>
  <c r="AD28" i="1"/>
  <c r="P18" i="1"/>
  <c r="AD18" i="1"/>
  <c r="P20" i="1"/>
  <c r="AD20" i="1"/>
  <c r="P26" i="1"/>
  <c r="AD26" i="1"/>
  <c r="P24" i="1"/>
  <c r="AD24" i="1"/>
  <c r="P7" i="1"/>
  <c r="AD7" i="1"/>
  <c r="P9" i="1"/>
  <c r="AD9" i="1"/>
  <c r="AD5" i="1"/>
  <c r="Q33" i="1"/>
  <c r="S33" i="1"/>
  <c r="R36" i="1" s="1"/>
  <c r="P5" i="1"/>
  <c r="P31" i="1" s="1"/>
  <c r="P14" i="1"/>
  <c r="AD14" i="1"/>
  <c r="P22" i="1"/>
  <c r="AD22" i="1"/>
  <c r="Q31" i="1"/>
  <c r="AD30" i="1" l="1"/>
  <c r="S31" i="1"/>
  <c r="S32" i="1"/>
</calcChain>
</file>

<file path=xl/sharedStrings.xml><?xml version="1.0" encoding="utf-8"?>
<sst xmlns="http://schemas.openxmlformats.org/spreadsheetml/2006/main" count="48" uniqueCount="45">
  <si>
    <t>NPC COH CHOICE NOMINATIONS TO ACTUALS</t>
  </si>
  <si>
    <t>FOR GAS DAY</t>
  </si>
  <si>
    <t>MA</t>
  </si>
  <si>
    <t>NOM ID</t>
  </si>
  <si>
    <t>FT</t>
  </si>
  <si>
    <t>AT</t>
  </si>
  <si>
    <t>FORECASTED</t>
  </si>
  <si>
    <t>ACTUALS</t>
  </si>
  <si>
    <t>CONTRACT #</t>
  </si>
  <si>
    <t>% Storage</t>
  </si>
  <si>
    <t>Over</t>
  </si>
  <si>
    <t>Sto</t>
  </si>
  <si>
    <t>Flo</t>
  </si>
  <si>
    <t>FT DROP</t>
  </si>
  <si>
    <t>AT DROP</t>
  </si>
  <si>
    <t>COH 3-15</t>
  </si>
  <si>
    <t>22-15</t>
  </si>
  <si>
    <t>COH 5-2</t>
  </si>
  <si>
    <t>23N-02</t>
  </si>
  <si>
    <t>COH 5-7</t>
  </si>
  <si>
    <t>23N-07</t>
  </si>
  <si>
    <t>COH 7-1</t>
  </si>
  <si>
    <t>23-01</t>
  </si>
  <si>
    <t>COH 7-3</t>
  </si>
  <si>
    <t>23-03</t>
  </si>
  <si>
    <t>COH 7-4</t>
  </si>
  <si>
    <t>23-04</t>
  </si>
  <si>
    <t>COH 7-5</t>
  </si>
  <si>
    <t>23-05</t>
  </si>
  <si>
    <t>COH 7-6</t>
  </si>
  <si>
    <t>23-06</t>
  </si>
  <si>
    <t xml:space="preserve">% </t>
  </si>
  <si>
    <t>Storage</t>
  </si>
  <si>
    <t>COH 7-8</t>
  </si>
  <si>
    <t>23-08</t>
  </si>
  <si>
    <t>#67694</t>
  </si>
  <si>
    <t>COH 7-9</t>
  </si>
  <si>
    <t>23-09</t>
  </si>
  <si>
    <t>COH 8-35</t>
  </si>
  <si>
    <t>24-35</t>
  </si>
  <si>
    <t>COH 8-39</t>
  </si>
  <si>
    <t>24-39</t>
  </si>
  <si>
    <t>FOM</t>
  </si>
  <si>
    <t>Pull from ENA Pool to NPC Pool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</si>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</sst>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0" formatCode="#,##0.0"/>
    <numFmt numFmtId="171" formatCode="dd\-mmm\-yy"/>
  </numFmts>
  <fonts count="21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name val="Arial"/>
      <family val="2"/>
    </font>
    <font>
      <b/>
      <sz val="20"/>
      <color indexed="10"/>
      <name val="Arial"/>
      <family val="2"/>
    </font>
    <font>
      <b/>
      <sz val="20"/>
      <color indexed="8"/>
      <name val="Arial"/>
      <family val="2"/>
    </font>
    <font>
      <b/>
      <sz val="10"/>
      <name val="Arial"/>
      <family val="2"/>
    </font>
    <font>
      <u/>
      <sz val="12"/>
      <name val="Arial"/>
      <family val="2"/>
    </font>
    <font>
      <u/>
      <sz val="12"/>
      <color indexed="10"/>
      <name val="Arial"/>
      <family val="2"/>
    </font>
    <font>
      <u/>
      <sz val="12"/>
      <color indexed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16" fontId="3" fillId="0" borderId="0" xfId="0" applyNumberFormat="1" applyFont="1"/>
    <xf numFmtId="171" fontId="6" fillId="0" borderId="0" xfId="0" applyNumberFormat="1" applyFont="1"/>
    <xf numFmtId="18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1" applyNumberFormat="1" applyFont="1" applyAlignment="1">
      <alignment horizontal="center"/>
    </xf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7" fillId="0" borderId="5" xfId="0" applyFont="1" applyBorder="1"/>
    <xf numFmtId="3" fontId="7" fillId="0" borderId="0" xfId="0" applyNumberFormat="1" applyFont="1"/>
    <xf numFmtId="0" fontId="10" fillId="0" borderId="0" xfId="0" applyFont="1"/>
    <xf numFmtId="3" fontId="10" fillId="0" borderId="4" xfId="0" applyNumberFormat="1" applyFont="1" applyBorder="1"/>
    <xf numFmtId="3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/>
    <xf numFmtId="3" fontId="10" fillId="0" borderId="0" xfId="0" applyNumberFormat="1" applyFont="1" applyBorder="1"/>
    <xf numFmtId="3" fontId="11" fillId="0" borderId="0" xfId="0" applyNumberFormat="1" applyFont="1" applyFill="1" applyBorder="1"/>
    <xf numFmtId="3" fontId="10" fillId="0" borderId="0" xfId="0" applyNumberFormat="1" applyFont="1" applyFill="1" applyBorder="1"/>
    <xf numFmtId="3" fontId="11" fillId="0" borderId="0" xfId="1" applyNumberFormat="1" applyFont="1" applyFill="1" applyBorder="1"/>
    <xf numFmtId="3" fontId="12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9" fontId="11" fillId="0" borderId="5" xfId="2" applyFont="1" applyFill="1" applyBorder="1" applyAlignment="1">
      <alignment horizontal="center"/>
    </xf>
    <xf numFmtId="165" fontId="10" fillId="0" borderId="0" xfId="1" applyNumberFormat="1" applyFont="1" applyBorder="1"/>
    <xf numFmtId="3" fontId="10" fillId="0" borderId="0" xfId="1" applyNumberFormat="1" applyFont="1" applyAlignment="1">
      <alignment horizontal="center"/>
    </xf>
    <xf numFmtId="0" fontId="10" fillId="0" borderId="6" xfId="0" applyFont="1" applyBorder="1"/>
    <xf numFmtId="3" fontId="10" fillId="0" borderId="0" xfId="0" applyNumberFormat="1" applyFont="1"/>
    <xf numFmtId="3" fontId="11" fillId="0" borderId="0" xfId="0" applyNumberFormat="1" applyFont="1" applyBorder="1"/>
    <xf numFmtId="3" fontId="10" fillId="0" borderId="0" xfId="1" applyNumberFormat="1" applyFont="1" applyBorder="1"/>
    <xf numFmtId="1" fontId="10" fillId="0" borderId="0" xfId="0" applyNumberFormat="1" applyFont="1" applyBorder="1" applyAlignment="1">
      <alignment horizontal="center"/>
    </xf>
    <xf numFmtId="0" fontId="10" fillId="0" borderId="0" xfId="0" applyFont="1" applyBorder="1"/>
    <xf numFmtId="170" fontId="10" fillId="0" borderId="0" xfId="1" applyNumberFormat="1" applyFont="1" applyAlignment="1">
      <alignment horizontal="center"/>
    </xf>
    <xf numFmtId="0" fontId="10" fillId="0" borderId="7" xfId="0" applyFont="1" applyBorder="1"/>
    <xf numFmtId="9" fontId="11" fillId="0" borderId="0" xfId="2" applyFont="1" applyFill="1" applyBorder="1" applyAlignment="1">
      <alignment horizontal="center"/>
    </xf>
    <xf numFmtId="1" fontId="13" fillId="0" borderId="0" xfId="0" applyNumberFormat="1" applyFont="1" applyBorder="1"/>
    <xf numFmtId="3" fontId="13" fillId="0" borderId="0" xfId="0" applyNumberFormat="1" applyFont="1" applyBorder="1"/>
    <xf numFmtId="0" fontId="10" fillId="0" borderId="8" xfId="0" applyFont="1" applyBorder="1"/>
    <xf numFmtId="2" fontId="10" fillId="0" borderId="0" xfId="0" applyNumberFormat="1" applyFont="1"/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0" xfId="0" applyFont="1"/>
    <xf numFmtId="9" fontId="15" fillId="0" borderId="8" xfId="2" applyFont="1" applyBorder="1" applyAlignment="1">
      <alignment horizontal="center"/>
    </xf>
    <xf numFmtId="3" fontId="14" fillId="0" borderId="0" xfId="1" applyNumberFormat="1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3" fontId="12" fillId="0" borderId="0" xfId="0" applyNumberFormat="1" applyFont="1" applyBorder="1"/>
    <xf numFmtId="3" fontId="11" fillId="0" borderId="0" xfId="1" applyNumberFormat="1" applyFont="1" applyBorder="1"/>
    <xf numFmtId="3" fontId="10" fillId="0" borderId="0" xfId="1" applyNumberFormat="1" applyFont="1" applyBorder="1" applyAlignment="1">
      <alignment horizontal="center"/>
    </xf>
    <xf numFmtId="9" fontId="11" fillId="0" borderId="5" xfId="2" applyFont="1" applyBorder="1"/>
    <xf numFmtId="3" fontId="10" fillId="0" borderId="9" xfId="0" applyNumberFormat="1" applyFont="1" applyBorder="1"/>
    <xf numFmtId="1" fontId="19" fillId="0" borderId="5" xfId="0" applyNumberFormat="1" applyFont="1" applyBorder="1"/>
    <xf numFmtId="165" fontId="10" fillId="0" borderId="0" xfId="0" applyNumberFormat="1" applyFont="1"/>
    <xf numFmtId="169" fontId="10" fillId="0" borderId="0" xfId="2" applyNumberFormat="1" applyFont="1" applyBorder="1" applyAlignment="1">
      <alignment horizontal="center"/>
    </xf>
    <xf numFmtId="10" fontId="10" fillId="0" borderId="0" xfId="2" applyNumberFormat="1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1" fillId="0" borderId="11" xfId="0" applyFont="1" applyBorder="1"/>
    <xf numFmtId="0" fontId="12" fillId="0" borderId="11" xfId="0" applyFont="1" applyBorder="1"/>
    <xf numFmtId="0" fontId="10" fillId="0" borderId="11" xfId="0" applyFont="1" applyBorder="1" applyAlignment="1">
      <alignment horizontal="center"/>
    </xf>
    <xf numFmtId="9" fontId="10" fillId="0" borderId="11" xfId="2" applyFont="1" applyBorder="1"/>
    <xf numFmtId="9" fontId="19" fillId="0" borderId="12" xfId="2" applyFont="1" applyBorder="1"/>
    <xf numFmtId="3" fontId="10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0" borderId="0" xfId="0" applyFont="1" applyAlignment="1">
      <alignment horizontal="center"/>
    </xf>
    <xf numFmtId="0" fontId="19" fillId="0" borderId="0" xfId="0" applyFont="1"/>
    <xf numFmtId="3" fontId="10" fillId="0" borderId="13" xfId="0" applyNumberFormat="1" applyFont="1" applyBorder="1" applyAlignment="1">
      <alignment horizontal="center"/>
    </xf>
    <xf numFmtId="3" fontId="12" fillId="0" borderId="0" xfId="1" applyNumberFormat="1" applyFont="1" applyBorder="1" applyAlignment="1">
      <alignment horizontal="center"/>
    </xf>
    <xf numFmtId="0" fontId="14" fillId="0" borderId="14" xfId="0" applyFont="1" applyBorder="1"/>
    <xf numFmtId="3" fontId="10" fillId="0" borderId="0" xfId="1" applyNumberFormat="1" applyFont="1" applyBorder="1" applyAlignment="1">
      <alignment horizontal="right"/>
    </xf>
    <xf numFmtId="3" fontId="10" fillId="0" borderId="15" xfId="0" applyNumberFormat="1" applyFont="1" applyBorder="1" applyAlignment="1">
      <alignment horizontal="center"/>
    </xf>
    <xf numFmtId="38" fontId="11" fillId="0" borderId="0" xfId="0" applyNumberFormat="1" applyFont="1"/>
    <xf numFmtId="0" fontId="14" fillId="0" borderId="0" xfId="0" applyFont="1" applyAlignment="1">
      <alignment horizontal="center"/>
    </xf>
    <xf numFmtId="0" fontId="2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PC/Noms/CES/Feb01/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date" refersTo="='COH'!$A$3:$IV$3"/>
      <definedName name="enaft" refersTo="='COH'!$A$103:$IV$103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3">
          <cell r="A103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3">
          <cell r="B103">
            <v>4</v>
          </cell>
          <cell r="C103">
            <v>58</v>
          </cell>
          <cell r="D103">
            <v>630</v>
          </cell>
          <cell r="E103">
            <v>653</v>
          </cell>
          <cell r="F103">
            <v>55</v>
          </cell>
          <cell r="G103">
            <v>7</v>
          </cell>
          <cell r="H103">
            <v>4401</v>
          </cell>
          <cell r="I103">
            <v>4564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3">
          <cell r="C103">
            <v>3807</v>
          </cell>
          <cell r="D103" t="str">
            <v>N</v>
          </cell>
          <cell r="E103">
            <v>34</v>
          </cell>
          <cell r="F103">
            <v>8</v>
          </cell>
          <cell r="G103">
            <v>1.0409999999999999</v>
          </cell>
          <cell r="H103">
            <v>39</v>
          </cell>
          <cell r="I103">
            <v>1</v>
          </cell>
          <cell r="J103">
            <v>1</v>
          </cell>
          <cell r="K103">
            <v>134</v>
          </cell>
          <cell r="L103">
            <v>2</v>
          </cell>
          <cell r="M103">
            <v>1</v>
          </cell>
          <cell r="N103">
            <v>1</v>
          </cell>
          <cell r="O103">
            <v>1</v>
          </cell>
          <cell r="P103">
            <v>0</v>
          </cell>
          <cell r="Q103">
            <v>0</v>
          </cell>
          <cell r="R103" t="str">
            <v>New Castle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B3">
            <v>36957.540224074073</v>
          </cell>
          <cell r="D3" t="str">
            <v>Source</v>
          </cell>
          <cell r="E3">
            <v>36923</v>
          </cell>
          <cell r="F3">
            <v>36924</v>
          </cell>
          <cell r="G3">
            <v>36925</v>
          </cell>
          <cell r="H3">
            <v>36926</v>
          </cell>
          <cell r="I3">
            <v>36927</v>
          </cell>
          <cell r="J3">
            <v>36928</v>
          </cell>
          <cell r="K3">
            <v>36929</v>
          </cell>
          <cell r="L3">
            <v>36930</v>
          </cell>
          <cell r="M3">
            <v>36931</v>
          </cell>
          <cell r="N3">
            <v>36932</v>
          </cell>
          <cell r="O3">
            <v>36933</v>
          </cell>
          <cell r="P3">
            <v>36934</v>
          </cell>
          <cell r="Q3">
            <v>36935</v>
          </cell>
          <cell r="R3">
            <v>36936</v>
          </cell>
          <cell r="S3">
            <v>36937</v>
          </cell>
          <cell r="T3">
            <v>36938</v>
          </cell>
          <cell r="U3">
            <v>36939</v>
          </cell>
          <cell r="V3">
            <v>36940</v>
          </cell>
          <cell r="W3">
            <v>36941</v>
          </cell>
          <cell r="X3">
            <v>36942</v>
          </cell>
          <cell r="Y3">
            <v>36943</v>
          </cell>
          <cell r="Z3">
            <v>36944</v>
          </cell>
          <cell r="AA3">
            <v>36945</v>
          </cell>
          <cell r="AB3">
            <v>36946</v>
          </cell>
          <cell r="AC3">
            <v>36947</v>
          </cell>
          <cell r="AD3">
            <v>36948</v>
          </cell>
          <cell r="AE3">
            <v>36949</v>
          </cell>
          <cell r="AF3">
            <v>36950</v>
          </cell>
          <cell r="AG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3">
          <cell r="C103" t="str">
            <v>NPC</v>
          </cell>
          <cell r="D103" t="str">
            <v>Paul</v>
          </cell>
          <cell r="E103">
            <v>3</v>
          </cell>
          <cell r="H103">
            <v>2105</v>
          </cell>
          <cell r="I103">
            <v>2105</v>
          </cell>
          <cell r="J103">
            <v>2105</v>
          </cell>
          <cell r="K103">
            <v>2105</v>
          </cell>
          <cell r="L103">
            <v>2105</v>
          </cell>
          <cell r="M103">
            <v>2105</v>
          </cell>
          <cell r="N103">
            <v>2105</v>
          </cell>
          <cell r="O103">
            <v>2604</v>
          </cell>
          <cell r="P103">
            <v>2604</v>
          </cell>
          <cell r="Q103">
            <v>2604</v>
          </cell>
          <cell r="R103">
            <v>2604</v>
          </cell>
          <cell r="S103">
            <v>2604</v>
          </cell>
          <cell r="T103">
            <v>2604</v>
          </cell>
          <cell r="U103">
            <v>2604</v>
          </cell>
          <cell r="V103">
            <v>2604</v>
          </cell>
          <cell r="W103">
            <v>2604</v>
          </cell>
          <cell r="X103">
            <v>2604</v>
          </cell>
          <cell r="Y103">
            <v>2604</v>
          </cell>
          <cell r="Z103">
            <v>2604</v>
          </cell>
          <cell r="AA103">
            <v>2604</v>
          </cell>
          <cell r="AB103">
            <v>2604</v>
          </cell>
          <cell r="AC103">
            <v>2604</v>
          </cell>
          <cell r="AD103">
            <v>2604</v>
          </cell>
          <cell r="AE103">
            <v>2604</v>
          </cell>
          <cell r="AF103">
            <v>2604</v>
          </cell>
          <cell r="AG103">
            <v>2604</v>
          </cell>
          <cell r="AH103">
            <v>2604</v>
          </cell>
          <cell r="AI103">
            <v>2604</v>
          </cell>
          <cell r="AJ103">
            <v>69419</v>
          </cell>
          <cell r="AK103">
            <v>2479.25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03">
          <cell r="E103" t="str">
            <v>Mar</v>
          </cell>
          <cell r="G103">
            <v>5500</v>
          </cell>
          <cell r="H103">
            <v>5500</v>
          </cell>
          <cell r="I103">
            <v>5500</v>
          </cell>
          <cell r="J103">
            <v>5500</v>
          </cell>
          <cell r="K103">
            <v>5500</v>
          </cell>
          <cell r="L103">
            <v>5500</v>
          </cell>
          <cell r="M103">
            <v>5500</v>
          </cell>
          <cell r="N103">
            <v>4800</v>
          </cell>
          <cell r="O103">
            <v>4800</v>
          </cell>
          <cell r="P103">
            <v>4800</v>
          </cell>
          <cell r="Q103">
            <v>4800</v>
          </cell>
          <cell r="R103">
            <v>4800</v>
          </cell>
          <cell r="S103">
            <v>4150</v>
          </cell>
          <cell r="T103">
            <v>4150</v>
          </cell>
          <cell r="U103">
            <v>4150</v>
          </cell>
          <cell r="V103">
            <v>4150</v>
          </cell>
          <cell r="W103">
            <v>4150</v>
          </cell>
          <cell r="X103">
            <v>4150</v>
          </cell>
          <cell r="Y103">
            <v>4150</v>
          </cell>
          <cell r="Z103">
            <v>4150</v>
          </cell>
          <cell r="AA103">
            <v>4150</v>
          </cell>
          <cell r="AB103">
            <v>4150</v>
          </cell>
          <cell r="AC103">
            <v>4150</v>
          </cell>
          <cell r="AD103">
            <v>4150</v>
          </cell>
          <cell r="AE103">
            <v>4150</v>
          </cell>
          <cell r="AF103">
            <v>4150</v>
          </cell>
          <cell r="AG103">
            <v>4150</v>
          </cell>
          <cell r="AH103">
            <v>4150</v>
          </cell>
          <cell r="AI103">
            <v>128900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0"/>
  <sheetViews>
    <sheetView tabSelected="1" zoomScale="75" workbookViewId="0">
      <pane xSplit="5" topLeftCell="F1" activePane="topRight" state="frozenSplit"/>
      <selection pane="topRight" activeCell="AC30" sqref="AC30:AD30"/>
    </sheetView>
  </sheetViews>
  <sheetFormatPr defaultColWidth="7.85546875" defaultRowHeight="12.75" x14ac:dyDescent="0.2"/>
  <cols>
    <col min="1" max="1" width="1.7109375" style="53" customWidth="1"/>
    <col min="2" max="2" width="11.5703125" style="53" customWidth="1"/>
    <col min="3" max="3" width="9.140625" style="53" customWidth="1"/>
    <col min="4" max="4" width="8.140625" style="53" customWidth="1"/>
    <col min="5" max="5" width="1.28515625" style="53" customWidth="1"/>
    <col min="6" max="6" width="6.28515625" style="57" customWidth="1"/>
    <col min="7" max="7" width="1" style="57" customWidth="1"/>
    <col min="8" max="8" width="5.85546875" style="58" bestFit="1" customWidth="1"/>
    <col min="9" max="9" width="0.85546875" style="58" customWidth="1"/>
    <col min="10" max="10" width="15.7109375" style="57" customWidth="1"/>
    <col min="11" max="11" width="1.42578125" style="53" customWidth="1"/>
    <col min="12" max="12" width="18.5703125" style="86" bestFit="1" customWidth="1"/>
    <col min="13" max="13" width="1.42578125" style="53" customWidth="1"/>
    <col min="14" max="14" width="15.7109375" style="53" bestFit="1" customWidth="1"/>
    <col min="15" max="15" width="13.85546875" style="87" bestFit="1" customWidth="1"/>
    <col min="16" max="16" width="8.140625" style="53" customWidth="1"/>
    <col min="17" max="17" width="12.7109375" style="53" bestFit="1" customWidth="1"/>
    <col min="18" max="18" width="10" style="53" bestFit="1" customWidth="1"/>
    <col min="19" max="19" width="14.5703125" style="53" bestFit="1" customWidth="1"/>
    <col min="20" max="20" width="11.140625" style="53" customWidth="1"/>
    <col min="21" max="21" width="7.85546875" style="53" customWidth="1"/>
    <col min="22" max="22" width="11.28515625" style="53" customWidth="1"/>
    <col min="23" max="28" width="7.85546875" style="53" customWidth="1"/>
    <col min="29" max="31" width="8.5703125" style="53" bestFit="1" customWidth="1"/>
    <col min="32" max="16384" width="7.85546875" style="53"/>
  </cols>
  <sheetData>
    <row r="1" spans="1:32" s="1" customFormat="1" ht="30" customHeight="1" x14ac:dyDescent="0.4">
      <c r="B1" s="1" t="s">
        <v>0</v>
      </c>
      <c r="F1" s="2"/>
      <c r="G1" s="2"/>
      <c r="H1" s="3"/>
      <c r="I1" s="3"/>
      <c r="J1" s="2"/>
      <c r="L1" s="4"/>
      <c r="N1" s="5"/>
      <c r="O1" s="6">
        <f ca="1">NOW()</f>
        <v>41885.602352546295</v>
      </c>
    </row>
    <row r="2" spans="1:32" s="1" customFormat="1" ht="30" customHeight="1" thickBot="1" x14ac:dyDescent="0.45">
      <c r="B2" s="1" t="s">
        <v>1</v>
      </c>
      <c r="F2" s="2"/>
      <c r="G2" s="2"/>
      <c r="H2" s="3"/>
      <c r="I2" s="3"/>
      <c r="J2" s="5">
        <v>36981</v>
      </c>
      <c r="L2" s="4"/>
      <c r="O2" s="7">
        <f ca="1">NOW()</f>
        <v>41885.602352546295</v>
      </c>
    </row>
    <row r="3" spans="1:32" s="8" customFormat="1" ht="15" customHeight="1" thickTop="1" x14ac:dyDescent="0.2">
      <c r="B3" s="9"/>
      <c r="C3" s="10" t="s">
        <v>2</v>
      </c>
      <c r="D3" s="11" t="s">
        <v>3</v>
      </c>
      <c r="E3" s="11"/>
      <c r="F3" s="12" t="s">
        <v>4</v>
      </c>
      <c r="G3" s="12"/>
      <c r="H3" s="13" t="s">
        <v>5</v>
      </c>
      <c r="I3" s="13"/>
      <c r="J3" s="12" t="s">
        <v>6</v>
      </c>
      <c r="K3" s="11"/>
      <c r="L3" s="10" t="s">
        <v>7</v>
      </c>
      <c r="M3" s="11"/>
      <c r="N3" s="11" t="s">
        <v>8</v>
      </c>
      <c r="O3" s="14" t="s">
        <v>9</v>
      </c>
      <c r="P3" s="15" t="s">
        <v>10</v>
      </c>
      <c r="Q3" s="16" t="s">
        <v>11</v>
      </c>
      <c r="R3" s="16" t="s">
        <v>12</v>
      </c>
      <c r="AC3" s="16" t="s">
        <v>11</v>
      </c>
      <c r="AD3" s="16" t="s">
        <v>11</v>
      </c>
      <c r="AE3" s="16" t="s">
        <v>12</v>
      </c>
    </row>
    <row r="4" spans="1:32" s="8" customFormat="1" ht="15" customHeight="1" thickBot="1" x14ac:dyDescent="0.25">
      <c r="B4" s="17"/>
      <c r="C4" s="18"/>
      <c r="D4" s="19"/>
      <c r="E4" s="19"/>
      <c r="F4" s="20"/>
      <c r="G4" s="20"/>
      <c r="H4" s="21"/>
      <c r="I4" s="21"/>
      <c r="J4" s="22"/>
      <c r="K4" s="19"/>
      <c r="L4" s="18"/>
      <c r="M4" s="19"/>
      <c r="N4" s="19"/>
      <c r="O4" s="23"/>
      <c r="Q4" s="24"/>
      <c r="R4" s="24"/>
      <c r="T4" s="15" t="s">
        <v>13</v>
      </c>
      <c r="U4" s="15"/>
      <c r="V4" s="15" t="s">
        <v>14</v>
      </c>
    </row>
    <row r="5" spans="1:32" s="25" customFormat="1" ht="15" customHeight="1" thickTop="1" x14ac:dyDescent="0.2">
      <c r="B5" s="26" t="s">
        <v>15</v>
      </c>
      <c r="C5" s="27" t="s">
        <v>16</v>
      </c>
      <c r="D5" s="28">
        <v>3342</v>
      </c>
      <c r="E5" s="29"/>
      <c r="F5" s="30">
        <f>T14</f>
        <v>47</v>
      </c>
      <c r="G5" s="30"/>
      <c r="H5" s="31">
        <f>V14</f>
        <v>49</v>
      </c>
      <c r="I5" s="30"/>
      <c r="J5" s="32">
        <v>750</v>
      </c>
      <c r="K5" s="32"/>
      <c r="L5" s="33">
        <v>654</v>
      </c>
      <c r="M5" s="31"/>
      <c r="N5" s="34">
        <v>67694</v>
      </c>
      <c r="O5" s="35">
        <f>$T$23</f>
        <v>0.11</v>
      </c>
      <c r="P5" s="36">
        <f>IF(Q5&lt;0,ABS(Q5),"")</f>
        <v>14</v>
      </c>
      <c r="Q5" s="37">
        <f>IF(L$31&gt;0,L5-R5,J5-R5)</f>
        <v>-14</v>
      </c>
      <c r="R5" s="37">
        <f>ROUND((1-O5)*J5,0)</f>
        <v>668</v>
      </c>
      <c r="T5" s="38">
        <v>42</v>
      </c>
      <c r="U5" s="38">
        <v>1</v>
      </c>
      <c r="V5" s="38">
        <v>41</v>
      </c>
      <c r="AC5" s="25">
        <v>0</v>
      </c>
      <c r="AD5" s="39">
        <f>Q5-AC5</f>
        <v>-14</v>
      </c>
      <c r="AE5" s="39">
        <f>R5</f>
        <v>668</v>
      </c>
    </row>
    <row r="6" spans="1:32" s="25" customFormat="1" ht="15" customHeight="1" x14ac:dyDescent="0.2">
      <c r="A6" s="39"/>
      <c r="B6" s="26"/>
      <c r="C6" s="27"/>
      <c r="D6" s="28"/>
      <c r="E6" s="29"/>
      <c r="F6" s="40"/>
      <c r="G6" s="40"/>
      <c r="H6" s="29"/>
      <c r="I6" s="40"/>
      <c r="J6" s="32"/>
      <c r="K6" s="41"/>
      <c r="L6" s="33"/>
      <c r="M6" s="29"/>
      <c r="N6" s="42"/>
      <c r="O6" s="35"/>
      <c r="P6" s="43"/>
      <c r="Q6" s="37"/>
      <c r="R6" s="44"/>
      <c r="T6" s="45">
        <v>42</v>
      </c>
      <c r="U6" s="45">
        <v>2</v>
      </c>
      <c r="V6" s="45">
        <v>36</v>
      </c>
    </row>
    <row r="7" spans="1:32" s="25" customFormat="1" ht="15" customHeight="1" x14ac:dyDescent="0.2">
      <c r="B7" s="26" t="s">
        <v>17</v>
      </c>
      <c r="C7" s="27" t="s">
        <v>18</v>
      </c>
      <c r="D7" s="28">
        <v>3343</v>
      </c>
      <c r="E7" s="29"/>
      <c r="F7" s="40">
        <f>T6</f>
        <v>42</v>
      </c>
      <c r="G7" s="40"/>
      <c r="H7" s="29">
        <f>V6</f>
        <v>36</v>
      </c>
      <c r="I7" s="40"/>
      <c r="J7" s="32">
        <v>4660</v>
      </c>
      <c r="K7" s="32"/>
      <c r="L7" s="33">
        <v>7497</v>
      </c>
      <c r="M7" s="29"/>
      <c r="N7" s="34">
        <v>67694</v>
      </c>
      <c r="O7" s="35">
        <v>0.12</v>
      </c>
      <c r="P7" s="36" t="str">
        <f>IF(Q7&lt;0,ABS(Q7),"")</f>
        <v/>
      </c>
      <c r="Q7" s="37">
        <f>IF(L$31&gt;0,L7-R7,J7-R7)</f>
        <v>3396</v>
      </c>
      <c r="R7" s="37">
        <f>ROUND((1-O7)*J7,0)</f>
        <v>4101</v>
      </c>
      <c r="T7" s="45">
        <v>44</v>
      </c>
      <c r="U7" s="45">
        <v>3</v>
      </c>
      <c r="V7" s="45">
        <v>43</v>
      </c>
      <c r="AC7" s="25">
        <v>1064</v>
      </c>
      <c r="AD7" s="39">
        <f>Q7-AC7</f>
        <v>2332</v>
      </c>
      <c r="AE7" s="39">
        <f>R7</f>
        <v>4101</v>
      </c>
      <c r="AF7" s="46"/>
    </row>
    <row r="8" spans="1:32" s="25" customFormat="1" ht="15" customHeight="1" x14ac:dyDescent="0.2">
      <c r="A8" s="39"/>
      <c r="B8" s="26"/>
      <c r="C8" s="27"/>
      <c r="D8" s="28"/>
      <c r="E8" s="29"/>
      <c r="F8" s="40"/>
      <c r="G8" s="40"/>
      <c r="H8" s="29"/>
      <c r="I8" s="40"/>
      <c r="J8" s="32"/>
      <c r="K8" s="32"/>
      <c r="L8" s="33"/>
      <c r="M8" s="29"/>
      <c r="N8" s="42"/>
      <c r="O8" s="35"/>
      <c r="P8" s="43"/>
      <c r="Q8" s="37"/>
      <c r="R8" s="37"/>
      <c r="T8" s="45">
        <v>43</v>
      </c>
      <c r="U8" s="45">
        <v>4</v>
      </c>
      <c r="V8" s="45">
        <v>38</v>
      </c>
    </row>
    <row r="9" spans="1:32" s="25" customFormat="1" ht="15" customHeight="1" x14ac:dyDescent="0.2">
      <c r="B9" s="26" t="s">
        <v>19</v>
      </c>
      <c r="C9" s="27" t="s">
        <v>20</v>
      </c>
      <c r="D9" s="28">
        <v>3344</v>
      </c>
      <c r="E9" s="29"/>
      <c r="F9" s="40">
        <f>T11</f>
        <v>42</v>
      </c>
      <c r="G9" s="40"/>
      <c r="H9" s="29">
        <f>V11</f>
        <v>38</v>
      </c>
      <c r="I9" s="40"/>
      <c r="J9" s="32">
        <v>1821</v>
      </c>
      <c r="K9" s="32"/>
      <c r="L9" s="33">
        <v>2573</v>
      </c>
      <c r="M9" s="29"/>
      <c r="N9" s="34">
        <v>67694</v>
      </c>
      <c r="O9" s="35">
        <v>0.16</v>
      </c>
      <c r="P9" s="36" t="str">
        <f>IF(Q9&lt;0,ABS(Q9),"")</f>
        <v/>
      </c>
      <c r="Q9" s="37">
        <f>IF(L$31&gt;0,L9-R9,J9-R9)</f>
        <v>1043</v>
      </c>
      <c r="R9" s="37">
        <f>ROUND((1-O9)*J9,0)</f>
        <v>1530</v>
      </c>
      <c r="T9" s="45">
        <v>47</v>
      </c>
      <c r="U9" s="45">
        <v>5</v>
      </c>
      <c r="V9" s="45">
        <v>46</v>
      </c>
      <c r="AC9" s="25">
        <v>387</v>
      </c>
      <c r="AD9" s="39">
        <f>Q9-AC9</f>
        <v>656</v>
      </c>
      <c r="AE9" s="39">
        <f>R9</f>
        <v>1530</v>
      </c>
    </row>
    <row r="10" spans="1:32" s="25" customFormat="1" ht="15" customHeight="1" x14ac:dyDescent="0.2">
      <c r="B10" s="26"/>
      <c r="C10" s="27"/>
      <c r="D10" s="28"/>
      <c r="E10" s="29"/>
      <c r="F10" s="40"/>
      <c r="G10" s="40"/>
      <c r="H10" s="29"/>
      <c r="I10" s="40"/>
      <c r="J10" s="32">
        <v>1300</v>
      </c>
      <c r="K10" s="32"/>
      <c r="L10" s="33">
        <v>1300</v>
      </c>
      <c r="M10" s="29"/>
      <c r="N10" s="34">
        <v>68915</v>
      </c>
      <c r="O10" s="35">
        <v>0</v>
      </c>
      <c r="P10" s="36"/>
      <c r="Q10" s="37">
        <v>0</v>
      </c>
      <c r="R10" s="37">
        <f>ROUND((1-O10)*J10,0)</f>
        <v>1300</v>
      </c>
      <c r="T10" s="45">
        <v>46</v>
      </c>
      <c r="U10" s="45">
        <v>6</v>
      </c>
      <c r="V10" s="45">
        <v>46</v>
      </c>
      <c r="AD10" s="39"/>
      <c r="AE10" s="39">
        <f>R10</f>
        <v>1300</v>
      </c>
    </row>
    <row r="11" spans="1:32" s="25" customFormat="1" ht="15" customHeight="1" x14ac:dyDescent="0.2">
      <c r="A11" s="39"/>
      <c r="B11" s="26"/>
      <c r="C11" s="27"/>
      <c r="D11" s="28"/>
      <c r="E11" s="29"/>
      <c r="F11" s="40"/>
      <c r="G11" s="40"/>
      <c r="H11" s="29"/>
      <c r="I11" s="40"/>
      <c r="J11" s="32"/>
      <c r="K11" s="32"/>
      <c r="L11" s="33"/>
      <c r="M11" s="29"/>
      <c r="N11" s="42"/>
      <c r="O11" s="35"/>
      <c r="P11" s="43"/>
      <c r="Q11" s="37"/>
      <c r="R11" s="37"/>
      <c r="T11" s="45">
        <v>42</v>
      </c>
      <c r="U11" s="45">
        <v>7</v>
      </c>
      <c r="V11" s="45">
        <v>38</v>
      </c>
    </row>
    <row r="12" spans="1:32" s="25" customFormat="1" ht="15" customHeight="1" x14ac:dyDescent="0.2">
      <c r="B12" s="26" t="s">
        <v>21</v>
      </c>
      <c r="C12" s="27" t="s">
        <v>22</v>
      </c>
      <c r="D12" s="28">
        <v>3788</v>
      </c>
      <c r="E12" s="29"/>
      <c r="F12" s="40">
        <f>T5</f>
        <v>42</v>
      </c>
      <c r="G12" s="40"/>
      <c r="H12" s="29">
        <f>V5</f>
        <v>41</v>
      </c>
      <c r="I12" s="40"/>
      <c r="J12" s="32">
        <v>7415</v>
      </c>
      <c r="K12" s="32"/>
      <c r="L12" s="33">
        <v>8143</v>
      </c>
      <c r="M12" s="29"/>
      <c r="N12" s="34">
        <v>67694</v>
      </c>
      <c r="O12" s="35">
        <v>0.12</v>
      </c>
      <c r="P12" s="36" t="str">
        <f>IF(Q12&lt;0,ABS(Q12),"")</f>
        <v/>
      </c>
      <c r="Q12" s="37">
        <f>IF(L$31&gt;0,L12-R12,J12-R12)</f>
        <v>1618</v>
      </c>
      <c r="R12" s="37">
        <f>ROUND((1-O12)*J12,0)</f>
        <v>6525</v>
      </c>
      <c r="T12" s="45">
        <v>47</v>
      </c>
      <c r="U12" s="45">
        <v>8</v>
      </c>
      <c r="V12" s="45">
        <v>45</v>
      </c>
      <c r="AC12" s="25">
        <v>251</v>
      </c>
      <c r="AD12" s="39">
        <f>Q12-AC12</f>
        <v>1367</v>
      </c>
      <c r="AE12" s="39">
        <f>R12</f>
        <v>6525</v>
      </c>
    </row>
    <row r="13" spans="1:32" s="25" customFormat="1" ht="15" customHeight="1" x14ac:dyDescent="0.25">
      <c r="A13" s="39"/>
      <c r="B13" s="26"/>
      <c r="C13" s="27"/>
      <c r="D13" s="47"/>
      <c r="E13" s="48"/>
      <c r="F13" s="40"/>
      <c r="G13" s="40"/>
      <c r="H13" s="29"/>
      <c r="I13" s="40"/>
      <c r="J13" s="32"/>
      <c r="K13" s="32"/>
      <c r="L13" s="33"/>
      <c r="M13" s="29"/>
      <c r="N13" s="42"/>
      <c r="O13" s="35"/>
      <c r="Q13" s="37"/>
      <c r="R13" s="37"/>
      <c r="T13" s="45">
        <v>45</v>
      </c>
      <c r="U13" s="45">
        <v>9</v>
      </c>
      <c r="V13" s="45">
        <v>41</v>
      </c>
    </row>
    <row r="14" spans="1:32" s="25" customFormat="1" ht="15" customHeight="1" x14ac:dyDescent="0.2">
      <c r="B14" s="26" t="s">
        <v>23</v>
      </c>
      <c r="C14" s="27" t="s">
        <v>24</v>
      </c>
      <c r="D14" s="28">
        <v>3789</v>
      </c>
      <c r="E14" s="29"/>
      <c r="F14" s="40">
        <f>T7</f>
        <v>44</v>
      </c>
      <c r="G14" s="40"/>
      <c r="H14" s="29">
        <f>V7</f>
        <v>43</v>
      </c>
      <c r="I14" s="40"/>
      <c r="J14" s="32">
        <v>675</v>
      </c>
      <c r="K14" s="32"/>
      <c r="L14" s="33">
        <v>807</v>
      </c>
      <c r="M14" s="29"/>
      <c r="N14" s="34">
        <v>67694</v>
      </c>
      <c r="O14" s="35">
        <v>0.19</v>
      </c>
      <c r="P14" s="36" t="str">
        <f>IF(Q14&lt;0,ABS(Q14),"")</f>
        <v/>
      </c>
      <c r="Q14" s="37">
        <f>IF(L$31&gt;0,L14-R14,J14-R14)</f>
        <v>260</v>
      </c>
      <c r="R14" s="37">
        <f>ROUND((1-O14)*J14,0)</f>
        <v>547</v>
      </c>
      <c r="T14" s="45">
        <v>47</v>
      </c>
      <c r="U14" s="45">
        <v>15</v>
      </c>
      <c r="V14" s="45">
        <v>49</v>
      </c>
      <c r="AC14" s="25">
        <v>105</v>
      </c>
      <c r="AD14" s="39">
        <f>Q14-AC14</f>
        <v>155</v>
      </c>
      <c r="AE14" s="39">
        <f>R14</f>
        <v>547</v>
      </c>
    </row>
    <row r="15" spans="1:32" s="25" customFormat="1" ht="15" customHeight="1" x14ac:dyDescent="0.2">
      <c r="A15" s="39"/>
      <c r="B15" s="26"/>
      <c r="C15" s="27"/>
      <c r="D15" s="28"/>
      <c r="E15" s="29"/>
      <c r="I15" s="40"/>
      <c r="J15" s="32"/>
      <c r="K15" s="32"/>
      <c r="L15" s="33"/>
      <c r="M15" s="29"/>
      <c r="N15" s="42"/>
      <c r="O15" s="35"/>
      <c r="Q15" s="37"/>
      <c r="R15" s="37"/>
      <c r="T15" s="45">
        <v>40</v>
      </c>
      <c r="U15" s="45">
        <v>35</v>
      </c>
      <c r="V15" s="45">
        <v>39</v>
      </c>
    </row>
    <row r="16" spans="1:32" s="25" customFormat="1" ht="15" customHeight="1" thickBot="1" x14ac:dyDescent="0.25">
      <c r="A16" s="39"/>
      <c r="B16" s="26" t="s">
        <v>25</v>
      </c>
      <c r="C16" s="27" t="s">
        <v>26</v>
      </c>
      <c r="D16" s="28">
        <v>3345</v>
      </c>
      <c r="E16" s="29"/>
      <c r="F16" s="40">
        <f>T8</f>
        <v>43</v>
      </c>
      <c r="G16" s="40"/>
      <c r="H16" s="29">
        <f>V8</f>
        <v>38</v>
      </c>
      <c r="I16" s="40"/>
      <c r="J16" s="32">
        <v>1560</v>
      </c>
      <c r="K16" s="32"/>
      <c r="L16" s="33">
        <v>2087</v>
      </c>
      <c r="M16" s="40"/>
      <c r="N16" s="34">
        <v>67694</v>
      </c>
      <c r="O16" s="35">
        <f>$T$23</f>
        <v>0.11</v>
      </c>
      <c r="P16" s="36" t="str">
        <f>IF(Q16&lt;0,ABS(Q16),"")</f>
        <v/>
      </c>
      <c r="Q16" s="37">
        <f>IF(L$31&gt;0,L16-R16,J16-R16)</f>
        <v>699</v>
      </c>
      <c r="R16" s="37">
        <f>ROUND((1-O16)*J16,0)</f>
        <v>1388</v>
      </c>
      <c r="T16" s="49">
        <v>43</v>
      </c>
      <c r="U16" s="49">
        <v>39</v>
      </c>
      <c r="V16" s="49">
        <v>38</v>
      </c>
      <c r="AC16" s="25">
        <v>172</v>
      </c>
      <c r="AD16" s="39">
        <f>Q16-AC16</f>
        <v>527</v>
      </c>
      <c r="AE16" s="39">
        <f>R16</f>
        <v>1388</v>
      </c>
    </row>
    <row r="17" spans="1:31" s="25" customFormat="1" ht="15" customHeight="1" thickTop="1" x14ac:dyDescent="0.25">
      <c r="A17" s="39"/>
      <c r="B17" s="26"/>
      <c r="C17" s="27"/>
      <c r="D17" s="47"/>
      <c r="E17" s="48"/>
      <c r="F17" s="40"/>
      <c r="G17" s="40"/>
      <c r="H17" s="29"/>
      <c r="I17" s="40"/>
      <c r="J17" s="32"/>
      <c r="K17" s="32"/>
      <c r="L17" s="33"/>
      <c r="M17" s="29"/>
      <c r="N17" s="42"/>
      <c r="O17" s="35"/>
      <c r="Q17" s="37"/>
      <c r="R17" s="37"/>
    </row>
    <row r="18" spans="1:31" s="25" customFormat="1" ht="15" customHeight="1" x14ac:dyDescent="0.2">
      <c r="A18" s="39"/>
      <c r="B18" s="26" t="s">
        <v>27</v>
      </c>
      <c r="C18" s="27" t="s">
        <v>28</v>
      </c>
      <c r="D18" s="28">
        <v>2777</v>
      </c>
      <c r="E18" s="29"/>
      <c r="F18" s="40">
        <f>T9</f>
        <v>47</v>
      </c>
      <c r="G18" s="40"/>
      <c r="H18" s="29">
        <f>V9</f>
        <v>46</v>
      </c>
      <c r="I18" s="40"/>
      <c r="J18" s="32">
        <v>2178</v>
      </c>
      <c r="K18" s="32"/>
      <c r="L18" s="33">
        <v>2926</v>
      </c>
      <c r="M18" s="29"/>
      <c r="N18" s="34">
        <v>67694</v>
      </c>
      <c r="O18" s="35">
        <v>0.16</v>
      </c>
      <c r="P18" s="36" t="str">
        <f>IF(Q18&lt;0,ABS(Q18),"")</f>
        <v/>
      </c>
      <c r="Q18" s="37">
        <f>IF(L$31&gt;0,L18-R18,J18-R18)</f>
        <v>1096.48</v>
      </c>
      <c r="R18" s="37">
        <f>(1-O18)*J18</f>
        <v>1829.52</v>
      </c>
      <c r="T18" s="50">
        <f>AVERAGE(T5:T16)</f>
        <v>44</v>
      </c>
      <c r="V18" s="50">
        <f>AVERAGE(V5:V16)</f>
        <v>41.666666666666664</v>
      </c>
      <c r="AC18" s="25">
        <v>303</v>
      </c>
      <c r="AD18" s="39">
        <f>Q18-AC18</f>
        <v>793.48</v>
      </c>
      <c r="AE18" s="39">
        <f>R18</f>
        <v>1829.52</v>
      </c>
    </row>
    <row r="19" spans="1:31" s="25" customFormat="1" ht="15" customHeight="1" thickBot="1" x14ac:dyDescent="0.25">
      <c r="A19" s="39"/>
      <c r="B19" s="26"/>
      <c r="C19" s="27"/>
      <c r="D19" s="28"/>
      <c r="E19" s="29"/>
      <c r="F19" s="40"/>
      <c r="G19" s="40"/>
      <c r="H19" s="29"/>
      <c r="I19" s="40"/>
      <c r="J19" s="32"/>
      <c r="K19" s="32"/>
      <c r="L19" s="33"/>
      <c r="M19" s="29"/>
      <c r="N19" s="42"/>
      <c r="O19" s="35"/>
      <c r="Q19" s="37"/>
      <c r="R19" s="37"/>
    </row>
    <row r="20" spans="1:31" s="25" customFormat="1" ht="15" customHeight="1" thickTop="1" x14ac:dyDescent="0.25">
      <c r="B20" s="26" t="s">
        <v>29</v>
      </c>
      <c r="C20" s="27" t="s">
        <v>30</v>
      </c>
      <c r="D20" s="28">
        <v>3346</v>
      </c>
      <c r="E20" s="29"/>
      <c r="F20" s="40">
        <f>T10</f>
        <v>46</v>
      </c>
      <c r="G20" s="40"/>
      <c r="H20" s="29">
        <f>V10</f>
        <v>46</v>
      </c>
      <c r="I20" s="40"/>
      <c r="J20" s="32">
        <v>1055</v>
      </c>
      <c r="K20" s="32"/>
      <c r="L20" s="33">
        <v>1055</v>
      </c>
      <c r="M20" s="29"/>
      <c r="N20" s="34">
        <v>67694</v>
      </c>
      <c r="O20" s="35">
        <v>0.12</v>
      </c>
      <c r="P20" s="36" t="str">
        <f>IF(Q20&lt;0,ABS(Q20),"")</f>
        <v/>
      </c>
      <c r="Q20" s="37">
        <f>IF(L$31&gt;0,L20-R20,J20-R20)</f>
        <v>127</v>
      </c>
      <c r="R20" s="37">
        <f>ROUND((1-O20)*J20,0)</f>
        <v>928</v>
      </c>
      <c r="T20" s="51" t="s">
        <v>31</v>
      </c>
      <c r="AC20" s="25">
        <v>25</v>
      </c>
      <c r="AD20" s="39">
        <f>Q20-AC20</f>
        <v>102</v>
      </c>
      <c r="AE20" s="39">
        <f>R20</f>
        <v>928</v>
      </c>
    </row>
    <row r="21" spans="1:31" s="25" customFormat="1" ht="15" customHeight="1" x14ac:dyDescent="0.25">
      <c r="A21" s="39"/>
      <c r="B21" s="26"/>
      <c r="C21" s="27"/>
      <c r="D21" s="28"/>
      <c r="E21" s="29"/>
      <c r="F21" s="40"/>
      <c r="G21" s="40"/>
      <c r="H21" s="29"/>
      <c r="I21" s="40"/>
      <c r="J21" s="32"/>
      <c r="K21" s="32"/>
      <c r="L21" s="33"/>
      <c r="M21" s="29"/>
      <c r="N21" s="42"/>
      <c r="O21" s="35"/>
      <c r="Q21" s="37"/>
      <c r="R21" s="37"/>
      <c r="T21" s="52" t="s">
        <v>32</v>
      </c>
    </row>
    <row r="22" spans="1:31" s="25" customFormat="1" ht="15" customHeight="1" x14ac:dyDescent="0.25">
      <c r="B22" s="26" t="s">
        <v>33</v>
      </c>
      <c r="C22" s="27" t="s">
        <v>34</v>
      </c>
      <c r="D22" s="28">
        <v>3790</v>
      </c>
      <c r="E22" s="29"/>
      <c r="F22" s="40">
        <f>T12</f>
        <v>47</v>
      </c>
      <c r="G22" s="40"/>
      <c r="H22" s="29">
        <f>V12</f>
        <v>45</v>
      </c>
      <c r="I22" s="40"/>
      <c r="J22" s="32">
        <v>2040</v>
      </c>
      <c r="K22" s="32"/>
      <c r="L22" s="33">
        <v>2321</v>
      </c>
      <c r="M22" s="29"/>
      <c r="N22" s="34">
        <v>67694</v>
      </c>
      <c r="O22" s="35">
        <f>$T$23</f>
        <v>0.11</v>
      </c>
      <c r="P22" s="36" t="str">
        <f>IF(Q22&lt;0,ABS(Q22),"")</f>
        <v/>
      </c>
      <c r="Q22" s="37">
        <f>IF(L$31&gt;0,L22-R22,J22-R22)</f>
        <v>505</v>
      </c>
      <c r="R22" s="37">
        <f>ROUND((1-O22)*J22,0)</f>
        <v>1816</v>
      </c>
      <c r="T22" s="52" t="s">
        <v>35</v>
      </c>
      <c r="AC22" s="25">
        <v>83</v>
      </c>
      <c r="AD22" s="39">
        <f>Q22-AC22</f>
        <v>422</v>
      </c>
      <c r="AE22" s="39">
        <f>R22</f>
        <v>1816</v>
      </c>
    </row>
    <row r="23" spans="1:31" s="25" customFormat="1" ht="15" customHeight="1" thickBot="1" x14ac:dyDescent="0.3">
      <c r="A23" s="39"/>
      <c r="B23" s="26"/>
      <c r="C23" s="27"/>
      <c r="D23" s="28"/>
      <c r="E23" s="29"/>
      <c r="F23" s="40"/>
      <c r="G23" s="40"/>
      <c r="H23" s="29"/>
      <c r="I23" s="40"/>
      <c r="J23" s="32"/>
      <c r="K23" s="32"/>
      <c r="L23" s="33"/>
      <c r="M23" s="29"/>
      <c r="N23" s="42"/>
      <c r="O23" s="35"/>
      <c r="Q23" s="37"/>
      <c r="R23" s="37"/>
      <c r="S23" s="53"/>
      <c r="T23" s="54">
        <v>0.11</v>
      </c>
    </row>
    <row r="24" spans="1:31" s="25" customFormat="1" ht="15" customHeight="1" thickTop="1" x14ac:dyDescent="0.2">
      <c r="B24" s="26" t="s">
        <v>36</v>
      </c>
      <c r="C24" s="27" t="s">
        <v>37</v>
      </c>
      <c r="D24" s="28">
        <v>3791</v>
      </c>
      <c r="E24" s="29"/>
      <c r="F24" s="40">
        <f>T13</f>
        <v>45</v>
      </c>
      <c r="G24" s="40"/>
      <c r="H24" s="29">
        <f>V13</f>
        <v>41</v>
      </c>
      <c r="I24" s="40"/>
      <c r="J24" s="32">
        <v>2846</v>
      </c>
      <c r="K24" s="32"/>
      <c r="L24" s="33">
        <v>3529</v>
      </c>
      <c r="M24" s="29"/>
      <c r="N24" s="34">
        <v>67694</v>
      </c>
      <c r="O24" s="35">
        <f>$T$23</f>
        <v>0.11</v>
      </c>
      <c r="P24" s="36" t="str">
        <f>IF(Q24&lt;0,ABS(Q24),"")</f>
        <v/>
      </c>
      <c r="Q24" s="37">
        <f>IF(L$31&gt;0,L24-R24,J24-R24)</f>
        <v>996</v>
      </c>
      <c r="R24" s="37">
        <f>ROUND((1-O24)*J24,0)</f>
        <v>2533</v>
      </c>
      <c r="S24" s="53"/>
      <c r="AC24" s="25">
        <v>155</v>
      </c>
      <c r="AD24" s="39">
        <f>Q24-AC24</f>
        <v>841</v>
      </c>
      <c r="AE24" s="39">
        <f>R24</f>
        <v>2533</v>
      </c>
    </row>
    <row r="25" spans="1:31" s="25" customFormat="1" ht="15" customHeight="1" x14ac:dyDescent="0.2">
      <c r="A25" s="39"/>
      <c r="B25" s="26"/>
      <c r="C25" s="27"/>
      <c r="D25" s="28"/>
      <c r="E25" s="29"/>
      <c r="F25" s="40"/>
      <c r="G25" s="40"/>
      <c r="H25" s="29"/>
      <c r="I25" s="40"/>
      <c r="J25" s="32"/>
      <c r="K25" s="32"/>
      <c r="L25" s="33"/>
      <c r="M25" s="29"/>
      <c r="N25" s="42"/>
      <c r="O25" s="35"/>
      <c r="P25" s="53"/>
      <c r="Q25" s="37"/>
      <c r="R25" s="55"/>
      <c r="S25" s="53"/>
    </row>
    <row r="26" spans="1:31" s="25" customFormat="1" ht="15" customHeight="1" x14ac:dyDescent="0.2">
      <c r="B26" s="26" t="s">
        <v>38</v>
      </c>
      <c r="C26" s="27" t="s">
        <v>39</v>
      </c>
      <c r="D26" s="28">
        <v>3348</v>
      </c>
      <c r="E26" s="29"/>
      <c r="F26" s="40">
        <f>T15</f>
        <v>40</v>
      </c>
      <c r="G26" s="40"/>
      <c r="H26" s="29">
        <f>V15</f>
        <v>39</v>
      </c>
      <c r="I26" s="40"/>
      <c r="J26" s="32">
        <v>1917</v>
      </c>
      <c r="K26" s="32"/>
      <c r="L26" s="33">
        <v>2010</v>
      </c>
      <c r="M26" s="29"/>
      <c r="N26" s="34">
        <v>67694</v>
      </c>
      <c r="O26" s="35">
        <v>1</v>
      </c>
      <c r="P26" s="36" t="str">
        <f>IF(Q26&lt;0,ABS(Q26),"")</f>
        <v/>
      </c>
      <c r="Q26" s="37">
        <f>IF(L$31&gt;0,L26-R26,J26-R26)</f>
        <v>2010</v>
      </c>
      <c r="R26" s="37">
        <f>ROUND((1-O26)*J26,0)</f>
        <v>0</v>
      </c>
      <c r="S26" s="53"/>
      <c r="AC26" s="25">
        <v>271</v>
      </c>
      <c r="AD26" s="39">
        <f>Q26-AC26</f>
        <v>1739</v>
      </c>
      <c r="AE26" s="39">
        <f>R26</f>
        <v>0</v>
      </c>
    </row>
    <row r="27" spans="1:31" ht="15" x14ac:dyDescent="0.2">
      <c r="A27" s="39"/>
      <c r="B27" s="26"/>
      <c r="C27" s="27"/>
      <c r="D27" s="28"/>
      <c r="E27" s="29"/>
      <c r="F27" s="40"/>
      <c r="G27" s="40"/>
      <c r="H27" s="29"/>
      <c r="I27" s="40"/>
      <c r="J27" s="32"/>
      <c r="K27" s="32"/>
      <c r="L27" s="33"/>
      <c r="M27" s="29"/>
      <c r="N27" s="42"/>
      <c r="O27" s="35"/>
      <c r="Q27" s="37"/>
      <c r="R27" s="55"/>
      <c r="AC27" s="25"/>
      <c r="AD27" s="25"/>
      <c r="AE27" s="25"/>
    </row>
    <row r="28" spans="1:31" ht="15" x14ac:dyDescent="0.2">
      <c r="A28" s="25"/>
      <c r="B28" s="26" t="s">
        <v>40</v>
      </c>
      <c r="C28" s="27" t="s">
        <v>41</v>
      </c>
      <c r="D28" s="28">
        <v>3792</v>
      </c>
      <c r="E28" s="29"/>
      <c r="F28" s="40">
        <f>T16</f>
        <v>43</v>
      </c>
      <c r="G28" s="40"/>
      <c r="H28" s="29">
        <f>V16</f>
        <v>38</v>
      </c>
      <c r="I28" s="40"/>
      <c r="J28" s="32">
        <v>31</v>
      </c>
      <c r="K28" s="32"/>
      <c r="L28" s="33">
        <v>36</v>
      </c>
      <c r="M28" s="29"/>
      <c r="N28" s="34">
        <v>67694</v>
      </c>
      <c r="O28" s="35">
        <v>1</v>
      </c>
      <c r="P28" s="36" t="str">
        <f>IF(Q28&lt;0,ABS(Q28),"")</f>
        <v/>
      </c>
      <c r="Q28" s="37">
        <f>IF(L$31&gt;0,L28-R28,J28-R28)</f>
        <v>36</v>
      </c>
      <c r="R28" s="37">
        <f>ROUND((1-O28)*J28,0)</f>
        <v>0</v>
      </c>
      <c r="AC28" s="25">
        <v>7</v>
      </c>
      <c r="AD28" s="39">
        <f>Q28-AC28</f>
        <v>29</v>
      </c>
      <c r="AE28" s="39">
        <f>R28</f>
        <v>0</v>
      </c>
    </row>
    <row r="29" spans="1:31" ht="15.75" thickBot="1" x14ac:dyDescent="0.25">
      <c r="A29" s="25"/>
      <c r="B29" s="26"/>
      <c r="C29" s="27"/>
      <c r="D29" s="28"/>
      <c r="E29" s="29"/>
      <c r="F29" s="40"/>
      <c r="G29" s="40"/>
      <c r="H29" s="29"/>
      <c r="I29" s="40"/>
      <c r="J29" s="32"/>
      <c r="K29" s="32"/>
      <c r="L29" s="33"/>
      <c r="M29" s="29"/>
      <c r="N29" s="34"/>
      <c r="O29" s="35"/>
      <c r="P29" s="36" t="str">
        <f>IF(Q29&lt;0,ABS(Q29),"")</f>
        <v/>
      </c>
      <c r="Q29" s="37">
        <f>IF(L$31&gt;0,L29-R29,J29-R29)</f>
        <v>0</v>
      </c>
      <c r="R29" s="37">
        <f>ROUND((1-O29)*J29,0)</f>
        <v>0</v>
      </c>
      <c r="AC29" s="56"/>
      <c r="AD29" s="8"/>
      <c r="AE29" s="8"/>
    </row>
    <row r="30" spans="1:31" ht="15" x14ac:dyDescent="0.2">
      <c r="A30" s="25"/>
      <c r="B30" s="26"/>
      <c r="C30" s="29"/>
      <c r="D30" s="29"/>
      <c r="E30" s="29"/>
      <c r="I30" s="59"/>
      <c r="J30" s="60"/>
      <c r="K30" s="41"/>
      <c r="L30" s="61"/>
      <c r="M30" s="29"/>
      <c r="N30" s="28"/>
      <c r="O30" s="62"/>
      <c r="S30" s="36"/>
      <c r="AC30" s="63">
        <f>SUM(AC5:AC28)</f>
        <v>2823</v>
      </c>
      <c r="AD30" s="63">
        <f>SUM(AD5:AD28)</f>
        <v>8949.48</v>
      </c>
      <c r="AE30" s="63">
        <f>SUM(AE5:AE28)</f>
        <v>23165.52</v>
      </c>
    </row>
    <row r="31" spans="1:31" ht="15" x14ac:dyDescent="0.2">
      <c r="A31" s="25"/>
      <c r="B31" s="26"/>
      <c r="C31" s="29"/>
      <c r="D31" s="29"/>
      <c r="E31" s="29"/>
      <c r="F31" s="40"/>
      <c r="G31" s="40"/>
      <c r="H31" s="59"/>
      <c r="I31" s="59"/>
      <c r="J31" s="60">
        <f>SUM(J5:J30)</f>
        <v>28248</v>
      </c>
      <c r="K31" s="41"/>
      <c r="L31" s="61">
        <f>SUM(L5:L30)</f>
        <v>34938</v>
      </c>
      <c r="M31" s="29"/>
      <c r="N31" s="36">
        <f>+J31-L31</f>
        <v>-6690</v>
      </c>
      <c r="O31" s="64"/>
      <c r="P31" s="65">
        <f>SUM(P5:P30)</f>
        <v>14</v>
      </c>
      <c r="Q31" s="66">
        <f>SUM(Q5:Q30)/IF($L$31&gt;0,$L31,$J31)</f>
        <v>0.33695346041559332</v>
      </c>
      <c r="R31" s="66">
        <f>SUM(R5:R30)/IF($L$31&gt;0,$L31,$J31)</f>
        <v>0.66304653958440662</v>
      </c>
      <c r="S31" s="67">
        <f>Q33/(Q33+(R33-LOOKUP(J2,[2]!date,[2]!enaft)))</f>
        <v>0.36408981258118389</v>
      </c>
    </row>
    <row r="32" spans="1:31" ht="15.75" thickBot="1" x14ac:dyDescent="0.25">
      <c r="A32" s="25"/>
      <c r="B32" s="68"/>
      <c r="C32" s="69"/>
      <c r="D32" s="69"/>
      <c r="E32" s="69"/>
      <c r="F32" s="70"/>
      <c r="G32" s="70"/>
      <c r="H32" s="71"/>
      <c r="I32" s="71"/>
      <c r="J32" s="70"/>
      <c r="K32" s="69"/>
      <c r="L32" s="72"/>
      <c r="M32" s="69"/>
      <c r="N32" s="73">
        <f>1-(+L31/J31)</f>
        <v>-0.23683092608326262</v>
      </c>
      <c r="O32" s="74"/>
      <c r="S32" s="75">
        <f>SUM(Q33:R33)</f>
        <v>34938</v>
      </c>
    </row>
    <row r="33" spans="1:19" ht="15.75" thickTop="1" x14ac:dyDescent="0.2">
      <c r="A33" s="25"/>
      <c r="B33" s="25"/>
      <c r="C33" s="25"/>
      <c r="D33" s="25"/>
      <c r="E33" s="25"/>
      <c r="F33" s="76"/>
      <c r="G33" s="76"/>
      <c r="H33" s="77"/>
      <c r="I33" s="77"/>
      <c r="J33" s="25"/>
      <c r="K33" s="25"/>
      <c r="L33" s="78"/>
      <c r="M33" s="25"/>
      <c r="N33" s="25"/>
      <c r="O33" s="79"/>
      <c r="P33" s="25"/>
      <c r="Q33" s="80">
        <f>SUM(Q5:Q30)</f>
        <v>11772.48</v>
      </c>
      <c r="R33" s="75">
        <f>SUM(R5:R30)</f>
        <v>23165.52</v>
      </c>
      <c r="S33" s="81">
        <f>SUMIF(Q$5:Q$29,0,R$5:R$29)</f>
        <v>1300</v>
      </c>
    </row>
    <row r="34" spans="1:19" ht="15" x14ac:dyDescent="0.2">
      <c r="A34" s="25"/>
      <c r="B34" s="25"/>
      <c r="C34" s="25"/>
      <c r="D34" s="25"/>
      <c r="E34" s="25"/>
      <c r="F34" s="76"/>
      <c r="G34" s="76"/>
      <c r="H34" s="77"/>
      <c r="I34" s="77"/>
      <c r="J34" s="76"/>
      <c r="K34" s="25"/>
      <c r="L34" s="78"/>
      <c r="M34" s="25"/>
      <c r="N34" s="25"/>
      <c r="O34" s="79"/>
      <c r="P34" s="25"/>
      <c r="Q34" s="82"/>
      <c r="R34" s="83">
        <v>11122</v>
      </c>
      <c r="S34" s="25" t="s">
        <v>42</v>
      </c>
    </row>
    <row r="35" spans="1:19" ht="15" x14ac:dyDescent="0.2">
      <c r="A35" s="25"/>
      <c r="B35" s="25"/>
      <c r="C35" s="25"/>
      <c r="D35" s="25"/>
      <c r="E35" s="25"/>
      <c r="F35" s="76"/>
      <c r="G35" s="76"/>
      <c r="H35" s="77"/>
      <c r="I35" s="77"/>
      <c r="J35" s="76"/>
      <c r="K35" s="25"/>
      <c r="L35" s="78"/>
      <c r="M35" s="25"/>
      <c r="N35" s="25"/>
      <c r="O35" s="79"/>
      <c r="P35" s="25"/>
      <c r="Q35" s="84">
        <v>54324</v>
      </c>
      <c r="R35" s="85">
        <f>-52586+25942+7802+2815</f>
        <v>-16027</v>
      </c>
      <c r="S35" s="25" t="s">
        <v>43</v>
      </c>
    </row>
    <row r="36" spans="1:19" ht="15" x14ac:dyDescent="0.2">
      <c r="A36" s="25"/>
      <c r="B36" s="25"/>
      <c r="C36" s="25"/>
      <c r="D36" s="25"/>
      <c r="E36" s="25"/>
      <c r="F36" s="76"/>
      <c r="G36" s="76"/>
      <c r="H36" s="77"/>
      <c r="I36" s="77"/>
      <c r="J36" s="76"/>
      <c r="K36" s="25"/>
      <c r="L36" s="78"/>
      <c r="M36" s="25"/>
      <c r="N36" s="25"/>
      <c r="O36" s="79"/>
      <c r="P36" s="25"/>
      <c r="R36" s="85">
        <f>((R33-R34-S33)/0.97816)+R35</f>
        <v>-5043.6026008015051</v>
      </c>
      <c r="S36" s="76" t="s">
        <v>44</v>
      </c>
    </row>
    <row r="37" spans="1:19" ht="15" x14ac:dyDescent="0.2">
      <c r="A37" s="25"/>
      <c r="B37" s="25"/>
      <c r="C37" s="25"/>
      <c r="D37" s="25"/>
      <c r="E37" s="25"/>
      <c r="F37" s="76"/>
      <c r="G37" s="76"/>
      <c r="H37" s="77"/>
      <c r="I37" s="77"/>
      <c r="J37" s="76"/>
      <c r="K37" s="25"/>
      <c r="L37" s="78"/>
      <c r="M37" s="25"/>
      <c r="N37" s="25"/>
      <c r="O37" s="79"/>
      <c r="P37" s="25"/>
    </row>
    <row r="38" spans="1:19" ht="15" x14ac:dyDescent="0.2">
      <c r="A38" s="25"/>
      <c r="B38" s="25"/>
      <c r="C38" s="25"/>
      <c r="D38" s="25"/>
      <c r="E38" s="25"/>
      <c r="F38" s="76"/>
      <c r="G38" s="76"/>
      <c r="H38" s="77"/>
      <c r="I38" s="77"/>
      <c r="J38" s="76"/>
      <c r="K38" s="25"/>
      <c r="L38" s="78"/>
      <c r="M38" s="25"/>
      <c r="N38" s="25"/>
      <c r="O38" s="79"/>
      <c r="P38" s="25"/>
    </row>
    <row r="39" spans="1:19" ht="15" x14ac:dyDescent="0.2">
      <c r="A39" s="25"/>
      <c r="B39" s="25"/>
      <c r="C39" s="25"/>
      <c r="D39" s="25"/>
      <c r="E39" s="25"/>
      <c r="F39" s="76"/>
      <c r="G39" s="76"/>
      <c r="H39" s="77"/>
      <c r="I39" s="77"/>
      <c r="J39" s="76"/>
      <c r="K39" s="25"/>
      <c r="L39" s="78"/>
      <c r="M39" s="25"/>
      <c r="N39" s="25"/>
      <c r="O39" s="79"/>
      <c r="P39" s="25"/>
    </row>
    <row r="40" spans="1:19" ht="15" x14ac:dyDescent="0.2">
      <c r="A40" s="25"/>
      <c r="B40" s="25"/>
      <c r="C40" s="25"/>
      <c r="D40" s="25"/>
      <c r="E40" s="25"/>
      <c r="F40" s="76"/>
      <c r="G40" s="76"/>
      <c r="H40" s="77"/>
      <c r="I40" s="77"/>
      <c r="J40" s="25"/>
      <c r="K40" s="25"/>
      <c r="L40" s="78"/>
      <c r="M40" s="25"/>
      <c r="N40" s="25"/>
      <c r="O40" s="79"/>
      <c r="P40" s="25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31</vt:lpstr>
      <vt:lpstr>'Mar 31'!Print_Area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jporter2</dc:creator>
  <cp:lastModifiedBy>Felienne</cp:lastModifiedBy>
  <dcterms:created xsi:type="dcterms:W3CDTF">2001-04-01T15:00:48Z</dcterms:created>
  <dcterms:modified xsi:type="dcterms:W3CDTF">2014-09-03T12:27:23Z</dcterms:modified>
</cp:coreProperties>
</file>