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/>
</workbook>
</file>

<file path=xl/calcChain.xml><?xml version="1.0" encoding="utf-8"?>
<calcChain xmlns="http://schemas.openxmlformats.org/spreadsheetml/2006/main">
  <c r="C6" i="30" l="1"/>
  <c r="C7" i="30" s="1"/>
  <c r="D6" i="30"/>
  <c r="G6" i="30"/>
  <c r="H6" i="30" s="1"/>
  <c r="K6" i="30"/>
  <c r="L6" i="30"/>
  <c r="P6" i="30"/>
  <c r="T6" i="30"/>
  <c r="W6" i="30"/>
  <c r="X6" i="30" s="1"/>
  <c r="M6" i="22" s="1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B7" i="30"/>
  <c r="F7" i="30"/>
  <c r="G7" i="30"/>
  <c r="G8" i="30" s="1"/>
  <c r="G9" i="30" s="1"/>
  <c r="H7" i="30"/>
  <c r="J7" i="30"/>
  <c r="K7" i="30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N7" i="30"/>
  <c r="O7" i="30"/>
  <c r="P7" i="30" s="1"/>
  <c r="R7" i="30"/>
  <c r="S7" i="30"/>
  <c r="S8" i="30" s="1"/>
  <c r="S9" i="30" s="1"/>
  <c r="S10" i="30" s="1"/>
  <c r="S11" i="30" s="1"/>
  <c r="B8" i="30"/>
  <c r="F8" i="30"/>
  <c r="H8" i="30" s="1"/>
  <c r="N8" i="30"/>
  <c r="N9" i="30" s="1"/>
  <c r="N10" i="30" s="1"/>
  <c r="O8" i="30"/>
  <c r="P8" i="30" s="1"/>
  <c r="R8" i="30"/>
  <c r="B9" i="30"/>
  <c r="B10" i="30" s="1"/>
  <c r="F9" i="30"/>
  <c r="O9" i="30"/>
  <c r="O10" i="30" s="1"/>
  <c r="O11" i="30" s="1"/>
  <c r="G10" i="30"/>
  <c r="G11" i="30" s="1"/>
  <c r="G12" i="30" s="1"/>
  <c r="G13" i="30" s="1"/>
  <c r="G14" i="30" s="1"/>
  <c r="G15" i="30" s="1"/>
  <c r="G16" i="30" s="1"/>
  <c r="G17" i="30" s="1"/>
  <c r="O12" i="30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S12" i="30"/>
  <c r="S13" i="30" s="1"/>
  <c r="S14" i="30" s="1"/>
  <c r="S15" i="30" s="1"/>
  <c r="S16" i="30" s="1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G18" i="30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S27" i="30"/>
  <c r="S28" i="30" s="1"/>
  <c r="S29" i="30" s="1"/>
  <c r="S30" i="30" s="1"/>
  <c r="S31" i="30" s="1"/>
  <c r="S32" i="30" s="1"/>
  <c r="S33" i="30" s="1"/>
  <c r="S34" i="30" s="1"/>
  <c r="S35" i="30" s="1"/>
  <c r="S36" i="30" s="1"/>
  <c r="E6" i="22"/>
  <c r="J6" i="22" s="1"/>
  <c r="H6" i="22"/>
  <c r="N6" i="22"/>
  <c r="X6" i="22"/>
  <c r="A7" i="22"/>
  <c r="A8" i="22" s="1"/>
  <c r="E7" i="22"/>
  <c r="G7" i="22"/>
  <c r="H7" i="22" s="1"/>
  <c r="J7" i="22"/>
  <c r="L7" i="22"/>
  <c r="X7" i="22"/>
  <c r="E8" i="22"/>
  <c r="G8" i="22"/>
  <c r="J8" i="22"/>
  <c r="X8" i="22"/>
  <c r="A9" i="22"/>
  <c r="E9" i="22"/>
  <c r="J9" i="22"/>
  <c r="X9" i="22"/>
  <c r="A10" i="22"/>
  <c r="E10" i="22"/>
  <c r="J10" i="22" s="1"/>
  <c r="X10" i="22"/>
  <c r="A11" i="22"/>
  <c r="A12" i="22" s="1"/>
  <c r="A13" i="22" s="1"/>
  <c r="A14" i="22" s="1"/>
  <c r="A15" i="22" s="1"/>
  <c r="E11" i="22"/>
  <c r="J11" i="22" s="1"/>
  <c r="X11" i="22"/>
  <c r="E12" i="22"/>
  <c r="J12" i="22"/>
  <c r="X12" i="22"/>
  <c r="E13" i="22"/>
  <c r="J13" i="22" s="1"/>
  <c r="X13" i="22"/>
  <c r="E14" i="22"/>
  <c r="J14" i="22"/>
  <c r="X14" i="22"/>
  <c r="E15" i="22"/>
  <c r="J15" i="22"/>
  <c r="X15" i="22"/>
  <c r="A16" i="22"/>
  <c r="A17" i="22" s="1"/>
  <c r="A18" i="22" s="1"/>
  <c r="A19" i="22" s="1"/>
  <c r="E16" i="22"/>
  <c r="J16" i="22"/>
  <c r="X16" i="22"/>
  <c r="E17" i="22"/>
  <c r="J17" i="22"/>
  <c r="X17" i="22"/>
  <c r="E18" i="22"/>
  <c r="J18" i="22" s="1"/>
  <c r="X18" i="22"/>
  <c r="B19" i="22"/>
  <c r="D19" i="22"/>
  <c r="E19" i="22"/>
  <c r="X19" i="22"/>
  <c r="A20" i="22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B20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W11" i="19"/>
  <c r="J12" i="19"/>
  <c r="T12" i="19"/>
  <c r="J13" i="19"/>
  <c r="T13" i="19" s="1"/>
  <c r="J14" i="19"/>
  <c r="T14" i="19"/>
  <c r="J15" i="19"/>
  <c r="T15" i="19" s="1"/>
  <c r="J16" i="19"/>
  <c r="P16" i="19"/>
  <c r="T16" i="19"/>
  <c r="J17" i="19"/>
  <c r="P17" i="19" s="1"/>
  <c r="J18" i="19"/>
  <c r="T18" i="19" s="1"/>
  <c r="P18" i="19"/>
  <c r="J19" i="19"/>
  <c r="T19" i="19" s="1"/>
  <c r="J20" i="19"/>
  <c r="T20" i="19" s="1"/>
  <c r="J21" i="19"/>
  <c r="T21" i="19"/>
  <c r="J22" i="19"/>
  <c r="T22" i="19"/>
  <c r="J23" i="19"/>
  <c r="T23" i="19" s="1"/>
  <c r="J24" i="19"/>
  <c r="T24" i="19" s="1"/>
  <c r="J25" i="19"/>
  <c r="T25" i="19"/>
  <c r="R27" i="19"/>
  <c r="W28" i="19"/>
  <c r="P29" i="19"/>
  <c r="T29" i="19"/>
  <c r="J30" i="19"/>
  <c r="P30" i="19"/>
  <c r="T30" i="19"/>
  <c r="P31" i="19"/>
  <c r="T31" i="19"/>
  <c r="J32" i="19"/>
  <c r="T32" i="19" s="1"/>
  <c r="P32" i="19"/>
  <c r="P33" i="19"/>
  <c r="T33" i="19"/>
  <c r="J34" i="19"/>
  <c r="P34" i="19"/>
  <c r="T34" i="19"/>
  <c r="P35" i="19"/>
  <c r="T35" i="19"/>
  <c r="J36" i="19"/>
  <c r="P36" i="19" s="1"/>
  <c r="J37" i="19"/>
  <c r="T37" i="19" s="1"/>
  <c r="J38" i="19"/>
  <c r="T38" i="19"/>
  <c r="J39" i="19"/>
  <c r="R39" i="19"/>
  <c r="T39" i="19" s="1"/>
  <c r="J40" i="19"/>
  <c r="R40" i="19"/>
  <c r="T40" i="19" s="1"/>
  <c r="J41" i="19"/>
  <c r="R41" i="19"/>
  <c r="T41" i="19"/>
  <c r="J42" i="19"/>
  <c r="T42" i="19" s="1"/>
  <c r="J43" i="19"/>
  <c r="T43" i="19"/>
  <c r="J44" i="19"/>
  <c r="T44" i="19" s="1"/>
  <c r="J45" i="19"/>
  <c r="T45" i="19"/>
  <c r="J46" i="19"/>
  <c r="T46" i="19" s="1"/>
  <c r="J47" i="19"/>
  <c r="T47" i="19"/>
  <c r="W50" i="19"/>
  <c r="T52" i="19"/>
  <c r="W53" i="19"/>
  <c r="J54" i="19"/>
  <c r="P54" i="19" s="1"/>
  <c r="J55" i="19"/>
  <c r="T55" i="19" s="1"/>
  <c r="Q55" i="19"/>
  <c r="Q56" i="19" s="1"/>
  <c r="S55" i="19"/>
  <c r="V55" i="19"/>
  <c r="R56" i="19"/>
  <c r="S56" i="19"/>
  <c r="V56" i="19"/>
  <c r="J57" i="19"/>
  <c r="P57" i="19" s="1"/>
  <c r="J58" i="19"/>
  <c r="S58" i="19"/>
  <c r="S59" i="19" s="1"/>
  <c r="J59" i="19"/>
  <c r="P59" i="19" s="1"/>
  <c r="R59" i="19"/>
  <c r="T59" i="19"/>
  <c r="J60" i="19"/>
  <c r="J61" i="19"/>
  <c r="P61" i="19" s="1"/>
  <c r="Q61" i="19"/>
  <c r="S61" i="19"/>
  <c r="S62" i="19" s="1"/>
  <c r="T61" i="19"/>
  <c r="J62" i="19"/>
  <c r="T62" i="19" s="1"/>
  <c r="P62" i="19"/>
  <c r="Q62" i="19"/>
  <c r="R62" i="19"/>
  <c r="J63" i="19"/>
  <c r="P63" i="19"/>
  <c r="T63" i="19"/>
  <c r="J64" i="19"/>
  <c r="P64" i="19" s="1"/>
  <c r="T64" i="19"/>
  <c r="J65" i="19"/>
  <c r="P65" i="19" s="1"/>
  <c r="Q65" i="19"/>
  <c r="S65" i="19"/>
  <c r="S66" i="19" s="1"/>
  <c r="T65" i="19"/>
  <c r="J66" i="19"/>
  <c r="P66" i="19"/>
  <c r="Q66" i="19"/>
  <c r="R66" i="19"/>
  <c r="T66" i="19"/>
  <c r="J67" i="19"/>
  <c r="P67" i="19"/>
  <c r="T67" i="19"/>
  <c r="J68" i="19"/>
  <c r="T68" i="19" s="1"/>
  <c r="P68" i="19"/>
  <c r="J69" i="19"/>
  <c r="P69" i="19"/>
  <c r="T69" i="19"/>
  <c r="J70" i="19"/>
  <c r="P70" i="19"/>
  <c r="S70" i="19"/>
  <c r="T70" i="19"/>
  <c r="V70" i="19"/>
  <c r="J71" i="19"/>
  <c r="P71" i="19"/>
  <c r="R71" i="19"/>
  <c r="T71" i="19" s="1"/>
  <c r="S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 s="1"/>
  <c r="V7" i="28"/>
  <c r="P8" i="28"/>
  <c r="P9" i="28"/>
  <c r="J10" i="28"/>
  <c r="T10" i="28" s="1"/>
  <c r="P10" i="28"/>
  <c r="J11" i="28"/>
  <c r="P11" i="28" s="1"/>
  <c r="T11" i="28"/>
  <c r="J12" i="28"/>
  <c r="T12" i="28" s="1"/>
  <c r="J13" i="28"/>
  <c r="T13" i="28" s="1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 s="1"/>
  <c r="J27" i="28"/>
  <c r="T27" i="28" s="1"/>
  <c r="J28" i="28"/>
  <c r="T28" i="28" s="1"/>
  <c r="J29" i="28"/>
  <c r="T29" i="28" s="1"/>
  <c r="J30" i="28"/>
  <c r="T30" i="28" s="1"/>
  <c r="J31" i="28"/>
  <c r="T31" i="28" s="1"/>
  <c r="J32" i="28"/>
  <c r="P32" i="28"/>
  <c r="T32" i="28"/>
  <c r="J33" i="28"/>
  <c r="J34" i="28"/>
  <c r="P34" i="28" s="1"/>
  <c r="J35" i="28"/>
  <c r="J36" i="28"/>
  <c r="T36" i="28" s="1"/>
  <c r="P36" i="28"/>
  <c r="J37" i="28"/>
  <c r="P37" i="28"/>
  <c r="T37" i="28"/>
  <c r="J38" i="28"/>
  <c r="J39" i="28"/>
  <c r="J40" i="28"/>
  <c r="P40" i="28"/>
  <c r="T40" i="28"/>
  <c r="J41" i="28"/>
  <c r="T41" i="28" s="1"/>
  <c r="P41" i="28"/>
  <c r="J42" i="28"/>
  <c r="P42" i="28"/>
  <c r="T42" i="28"/>
  <c r="J43" i="28"/>
  <c r="P43" i="28" s="1"/>
  <c r="J44" i="28"/>
  <c r="J45" i="28"/>
  <c r="T45" i="28" s="1"/>
  <c r="J46" i="28"/>
  <c r="T46" i="28"/>
  <c r="J47" i="28"/>
  <c r="T47" i="28" s="1"/>
  <c r="J48" i="28"/>
  <c r="T48" i="28" s="1"/>
  <c r="J49" i="28"/>
  <c r="T49" i="28" s="1"/>
  <c r="J50" i="28"/>
  <c r="P50" i="28"/>
  <c r="T50" i="28"/>
  <c r="J51" i="28"/>
  <c r="T51" i="28" s="1"/>
  <c r="P51" i="28"/>
  <c r="J52" i="28"/>
  <c r="T52" i="28" s="1"/>
  <c r="J53" i="28"/>
  <c r="T53" i="28"/>
  <c r="J54" i="28"/>
  <c r="T54" i="28"/>
  <c r="J55" i="28"/>
  <c r="J56" i="28"/>
  <c r="P56" i="28"/>
  <c r="T56" i="28"/>
  <c r="J57" i="28"/>
  <c r="T57" i="28" s="1"/>
  <c r="P57" i="28"/>
  <c r="J58" i="28"/>
  <c r="P58" i="28"/>
  <c r="T58" i="28"/>
  <c r="J59" i="28"/>
  <c r="P59" i="28" s="1"/>
  <c r="T59" i="28"/>
  <c r="J60" i="28"/>
  <c r="J61" i="28"/>
  <c r="P61" i="28" s="1"/>
  <c r="T61" i="28"/>
  <c r="J62" i="28"/>
  <c r="T62" i="28" s="1"/>
  <c r="P62" i="28"/>
  <c r="J63" i="28"/>
  <c r="J64" i="28"/>
  <c r="P64" i="28"/>
  <c r="T64" i="28"/>
  <c r="J65" i="28"/>
  <c r="T65" i="28"/>
  <c r="J66" i="28"/>
  <c r="T66" i="28" s="1"/>
  <c r="J67" i="28"/>
  <c r="T67" i="28" s="1"/>
  <c r="E9" i="25"/>
  <c r="E11" i="25" s="1"/>
  <c r="I10" i="25"/>
  <c r="I11" i="25" s="1"/>
  <c r="C11" i="25"/>
  <c r="C12" i="25" s="1"/>
  <c r="E13" i="25"/>
  <c r="D22" i="25"/>
  <c r="C23" i="25"/>
  <c r="C24" i="25"/>
  <c r="C56" i="25"/>
  <c r="C57" i="25" s="1"/>
  <c r="C67" i="25"/>
  <c r="K67" i="25"/>
  <c r="C68" i="25"/>
  <c r="K68" i="25"/>
  <c r="C90" i="25"/>
  <c r="C91" i="25" s="1"/>
  <c r="C104" i="25"/>
  <c r="C105" i="25" s="1"/>
  <c r="C112" i="25"/>
  <c r="C114" i="25" s="1"/>
  <c r="C115" i="25" s="1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O8" i="21" s="1"/>
  <c r="P7" i="21"/>
  <c r="R7" i="21"/>
  <c r="S7" i="21"/>
  <c r="V7" i="21"/>
  <c r="W7" i="21"/>
  <c r="X7" i="21"/>
  <c r="A8" i="21"/>
  <c r="A9" i="21" s="1"/>
  <c r="B8" i="21"/>
  <c r="C8" i="2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F8" i="21"/>
  <c r="G8" i="21"/>
  <c r="H8" i="21"/>
  <c r="J8" i="21"/>
  <c r="K8" i="21"/>
  <c r="K9" i="21" s="1"/>
  <c r="N8" i="21"/>
  <c r="P8" i="21" s="1"/>
  <c r="S8" i="21"/>
  <c r="S9" i="21" s="1"/>
  <c r="S10" i="21" s="1"/>
  <c r="S11" i="21" s="1"/>
  <c r="S12" i="21" s="1"/>
  <c r="S13" i="21" s="1"/>
  <c r="S14" i="21" s="1"/>
  <c r="S15" i="21" s="1"/>
  <c r="V8" i="21"/>
  <c r="V9" i="21" s="1"/>
  <c r="W8" i="21"/>
  <c r="W9" i="21" s="1"/>
  <c r="X8" i="21"/>
  <c r="F9" i="21"/>
  <c r="F10" i="21" s="1"/>
  <c r="F11" i="21" s="1"/>
  <c r="G9" i="21"/>
  <c r="G10" i="21" s="1"/>
  <c r="G11" i="21" s="1"/>
  <c r="G12" i="21" s="1"/>
  <c r="H9" i="21"/>
  <c r="O9" i="21"/>
  <c r="O10" i="21" s="1"/>
  <c r="O11" i="21" s="1"/>
  <c r="O12" i="21" s="1"/>
  <c r="O13" i="21" s="1"/>
  <c r="A10" i="21"/>
  <c r="A11" i="21" s="1"/>
  <c r="L10" i="21"/>
  <c r="V10" i="21"/>
  <c r="V11" i="21" s="1"/>
  <c r="J11" i="21"/>
  <c r="K11" i="21"/>
  <c r="K12" i="21" s="1"/>
  <c r="A12" i="2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F12" i="21"/>
  <c r="G13" i="21"/>
  <c r="G14" i="21" s="1"/>
  <c r="G15" i="21" s="1"/>
  <c r="G16" i="21" s="1"/>
  <c r="G17" i="21" s="1"/>
  <c r="G18" i="21" s="1"/>
  <c r="G19" i="21" s="1"/>
  <c r="K13" i="2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P14" i="21"/>
  <c r="N15" i="21"/>
  <c r="P15" i="21" s="1"/>
  <c r="O15" i="21"/>
  <c r="O16" i="21"/>
  <c r="S16" i="2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P17" i="21"/>
  <c r="N18" i="21"/>
  <c r="O18" i="21"/>
  <c r="P18" i="21"/>
  <c r="N19" i="21"/>
  <c r="N20" i="21" s="1"/>
  <c r="O19" i="21"/>
  <c r="O20" i="21" s="1"/>
  <c r="P20" i="21" s="1"/>
  <c r="G20" i="2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N21" i="21"/>
  <c r="O21" i="21"/>
  <c r="O22" i="21" s="1"/>
  <c r="O23" i="21" s="1"/>
  <c r="O24" i="21" s="1"/>
  <c r="O25" i="2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T27" i="19" l="1"/>
  <c r="T60" i="28"/>
  <c r="P60" i="28"/>
  <c r="T33" i="28"/>
  <c r="T69" i="28" s="1"/>
  <c r="T72" i="28" s="1"/>
  <c r="P33" i="28"/>
  <c r="T60" i="19"/>
  <c r="P60" i="19"/>
  <c r="V12" i="21"/>
  <c r="Z7" i="21"/>
  <c r="N7" i="22" s="1"/>
  <c r="T44" i="28"/>
  <c r="P44" i="28"/>
  <c r="D20" i="22"/>
  <c r="L7" i="30"/>
  <c r="J8" i="30"/>
  <c r="P19" i="21"/>
  <c r="N16" i="21"/>
  <c r="P16" i="21" s="1"/>
  <c r="H10" i="21"/>
  <c r="J9" i="21"/>
  <c r="L9" i="21" s="1"/>
  <c r="L8" i="21"/>
  <c r="T43" i="28"/>
  <c r="P30" i="28"/>
  <c r="T7" i="21"/>
  <c r="R8" i="21"/>
  <c r="P38" i="28"/>
  <c r="T38" i="28"/>
  <c r="J56" i="19"/>
  <c r="P55" i="19"/>
  <c r="G9" i="22"/>
  <c r="H8" i="22"/>
  <c r="N22" i="21"/>
  <c r="P21" i="21"/>
  <c r="O6" i="22"/>
  <c r="P63" i="28"/>
  <c r="T63" i="28"/>
  <c r="L11" i="21"/>
  <c r="J12" i="21"/>
  <c r="P35" i="28"/>
  <c r="T35" i="28"/>
  <c r="L8" i="22"/>
  <c r="H12" i="21"/>
  <c r="F13" i="21"/>
  <c r="H11" i="21"/>
  <c r="W10" i="21"/>
  <c r="X9" i="21"/>
  <c r="D8" i="21"/>
  <c r="Z8" i="21"/>
  <c r="N8" i="22" s="1"/>
  <c r="B9" i="21"/>
  <c r="P39" i="28"/>
  <c r="T39" i="28"/>
  <c r="P58" i="19"/>
  <c r="T58" i="19"/>
  <c r="H9" i="30"/>
  <c r="F10" i="30"/>
  <c r="P55" i="28"/>
  <c r="T55" i="28"/>
  <c r="B21" i="22"/>
  <c r="N9" i="21"/>
  <c r="D7" i="30"/>
  <c r="C8" i="30"/>
  <c r="T34" i="28"/>
  <c r="P31" i="28"/>
  <c r="B11" i="30"/>
  <c r="W8" i="30"/>
  <c r="X8" i="30" s="1"/>
  <c r="M8" i="22" s="1"/>
  <c r="T8" i="30"/>
  <c r="R9" i="30"/>
  <c r="T57" i="19"/>
  <c r="T54" i="19"/>
  <c r="T36" i="19"/>
  <c r="T49" i="19" s="1"/>
  <c r="T17" i="19"/>
  <c r="J19" i="22"/>
  <c r="P9" i="30"/>
  <c r="T7" i="30"/>
  <c r="P10" i="30"/>
  <c r="N11" i="30"/>
  <c r="W7" i="30"/>
  <c r="X7" i="30" s="1"/>
  <c r="M7" i="22" s="1"/>
  <c r="N10" i="21" l="1"/>
  <c r="P9" i="21"/>
  <c r="R9" i="21"/>
  <c r="T8" i="21"/>
  <c r="J13" i="21"/>
  <c r="L12" i="21"/>
  <c r="P22" i="21"/>
  <c r="N23" i="21"/>
  <c r="J9" i="30"/>
  <c r="L8" i="30"/>
  <c r="O7" i="22"/>
  <c r="W11" i="21"/>
  <c r="X10" i="21"/>
  <c r="C9" i="30"/>
  <c r="D8" i="30"/>
  <c r="H9" i="22"/>
  <c r="G10" i="22"/>
  <c r="N12" i="30"/>
  <c r="P11" i="30"/>
  <c r="B22" i="22"/>
  <c r="R10" i="30"/>
  <c r="T9" i="30"/>
  <c r="F14" i="21"/>
  <c r="H13" i="21"/>
  <c r="E20" i="22"/>
  <c r="D21" i="22"/>
  <c r="B10" i="21"/>
  <c r="D9" i="21"/>
  <c r="P56" i="19"/>
  <c r="T56" i="19"/>
  <c r="T83" i="19" s="1"/>
  <c r="T87" i="19" s="1"/>
  <c r="V13" i="21"/>
  <c r="O8" i="22"/>
  <c r="L9" i="22"/>
  <c r="S6" i="22"/>
  <c r="U6" i="22"/>
  <c r="B12" i="30"/>
  <c r="F11" i="30"/>
  <c r="H10" i="30"/>
  <c r="B13" i="30" l="1"/>
  <c r="V14" i="21"/>
  <c r="W12" i="21"/>
  <c r="X11" i="21"/>
  <c r="Q6" i="22"/>
  <c r="U7" i="22"/>
  <c r="S7" i="22"/>
  <c r="Q7" i="22" s="1"/>
  <c r="T9" i="21"/>
  <c r="R10" i="21"/>
  <c r="Z9" i="21"/>
  <c r="N9" i="22" s="1"/>
  <c r="H14" i="21"/>
  <c r="F15" i="21"/>
  <c r="P12" i="30"/>
  <c r="N13" i="30"/>
  <c r="L10" i="22"/>
  <c r="G11" i="22"/>
  <c r="H10" i="22"/>
  <c r="L9" i="30"/>
  <c r="J10" i="30"/>
  <c r="W9" i="30"/>
  <c r="X9" i="30" s="1"/>
  <c r="M9" i="22" s="1"/>
  <c r="O9" i="22" s="1"/>
  <c r="N11" i="21"/>
  <c r="P10" i="21"/>
  <c r="J20" i="22"/>
  <c r="H11" i="30"/>
  <c r="F12" i="30"/>
  <c r="U8" i="22"/>
  <c r="S8" i="22"/>
  <c r="Q8" i="22" s="1"/>
  <c r="D10" i="21"/>
  <c r="B11" i="21"/>
  <c r="Z10" i="21"/>
  <c r="N10" i="22" s="1"/>
  <c r="R11" i="30"/>
  <c r="T10" i="30"/>
  <c r="N24" i="21"/>
  <c r="P23" i="21"/>
  <c r="C10" i="30"/>
  <c r="D9" i="30"/>
  <c r="D22" i="22"/>
  <c r="E21" i="22"/>
  <c r="J21" i="22" s="1"/>
  <c r="B23" i="22"/>
  <c r="L13" i="21"/>
  <c r="J14" i="21"/>
  <c r="U9" i="22" l="1"/>
  <c r="S9" i="22"/>
  <c r="Q9" i="22" s="1"/>
  <c r="L14" i="21"/>
  <c r="J15" i="21"/>
  <c r="C11" i="30"/>
  <c r="D10" i="30"/>
  <c r="J11" i="30"/>
  <c r="L10" i="30"/>
  <c r="W10" i="30"/>
  <c r="X10" i="30" s="1"/>
  <c r="M10" i="22" s="1"/>
  <c r="F16" i="21"/>
  <c r="H15" i="21"/>
  <c r="T11" i="30"/>
  <c r="R12" i="30"/>
  <c r="T10" i="21"/>
  <c r="R11" i="21"/>
  <c r="D23" i="22"/>
  <c r="E22" i="22"/>
  <c r="J22" i="22" s="1"/>
  <c r="D11" i="21"/>
  <c r="Z11" i="21"/>
  <c r="N11" i="22" s="1"/>
  <c r="B12" i="21"/>
  <c r="O10" i="22"/>
  <c r="L11" i="22"/>
  <c r="V15" i="21"/>
  <c r="B24" i="22"/>
  <c r="G12" i="22"/>
  <c r="H11" i="22"/>
  <c r="W13" i="21"/>
  <c r="X12" i="21"/>
  <c r="N12" i="21"/>
  <c r="P11" i="21"/>
  <c r="P13" i="30"/>
  <c r="N14" i="30"/>
  <c r="B14" i="30"/>
  <c r="N25" i="21"/>
  <c r="P24" i="21"/>
  <c r="H12" i="30"/>
  <c r="F13" i="30"/>
  <c r="B15" i="30" l="1"/>
  <c r="B13" i="21"/>
  <c r="Z12" i="21"/>
  <c r="N12" i="22" s="1"/>
  <c r="D12" i="21"/>
  <c r="L11" i="30"/>
  <c r="J12" i="30"/>
  <c r="W11" i="30"/>
  <c r="X11" i="30" s="1"/>
  <c r="M11" i="22" s="1"/>
  <c r="O11" i="22" s="1"/>
  <c r="T12" i="30"/>
  <c r="R13" i="30"/>
  <c r="P14" i="30"/>
  <c r="N15" i="30"/>
  <c r="H12" i="22"/>
  <c r="G13" i="22"/>
  <c r="J16" i="21"/>
  <c r="L15" i="21"/>
  <c r="V16" i="21"/>
  <c r="U10" i="22"/>
  <c r="S10" i="22"/>
  <c r="W14" i="21"/>
  <c r="X13" i="21"/>
  <c r="C12" i="30"/>
  <c r="D11" i="30"/>
  <c r="H13" i="30"/>
  <c r="F14" i="30"/>
  <c r="D24" i="22"/>
  <c r="E23" i="22"/>
  <c r="F17" i="21"/>
  <c r="H16" i="21"/>
  <c r="N26" i="21"/>
  <c r="P25" i="21"/>
  <c r="N13" i="21"/>
  <c r="P13" i="21" s="1"/>
  <c r="P12" i="21"/>
  <c r="B25" i="22"/>
  <c r="L12" i="22"/>
  <c r="R12" i="21"/>
  <c r="T11" i="21"/>
  <c r="U11" i="22" l="1"/>
  <c r="S11" i="22"/>
  <c r="Q11" i="22" s="1"/>
  <c r="B26" i="22"/>
  <c r="W15" i="21"/>
  <c r="X14" i="21"/>
  <c r="Q10" i="22"/>
  <c r="H14" i="30"/>
  <c r="F15" i="30"/>
  <c r="D13" i="21"/>
  <c r="B14" i="21"/>
  <c r="L16" i="21"/>
  <c r="J17" i="21"/>
  <c r="J23" i="22"/>
  <c r="C13" i="30"/>
  <c r="D12" i="30"/>
  <c r="L12" i="30"/>
  <c r="J13" i="30"/>
  <c r="W12" i="30"/>
  <c r="X12" i="30" s="1"/>
  <c r="M12" i="22" s="1"/>
  <c r="O12" i="22" s="1"/>
  <c r="H17" i="21"/>
  <c r="F18" i="21"/>
  <c r="H13" i="22"/>
  <c r="G14" i="22"/>
  <c r="E24" i="22"/>
  <c r="J24" i="22" s="1"/>
  <c r="D25" i="22"/>
  <c r="N16" i="30"/>
  <c r="P15" i="30"/>
  <c r="T12" i="21"/>
  <c r="R13" i="21"/>
  <c r="R14" i="30"/>
  <c r="T13" i="30"/>
  <c r="L13" i="22"/>
  <c r="P26" i="21"/>
  <c r="N27" i="21"/>
  <c r="V17" i="21"/>
  <c r="B16" i="30"/>
  <c r="U12" i="22" l="1"/>
  <c r="S12" i="22"/>
  <c r="T13" i="21"/>
  <c r="R14" i="21"/>
  <c r="N28" i="21"/>
  <c r="P27" i="21"/>
  <c r="H18" i="21"/>
  <c r="F19" i="21"/>
  <c r="P16" i="30"/>
  <c r="N17" i="30"/>
  <c r="J14" i="30"/>
  <c r="L13" i="30"/>
  <c r="W13" i="30"/>
  <c r="X13" i="30" s="1"/>
  <c r="M13" i="22" s="1"/>
  <c r="W16" i="21"/>
  <c r="X15" i="21"/>
  <c r="E25" i="22"/>
  <c r="J25" i="22" s="1"/>
  <c r="D26" i="22"/>
  <c r="B27" i="22"/>
  <c r="B15" i="21"/>
  <c r="Z14" i="21"/>
  <c r="N14" i="22" s="1"/>
  <c r="D14" i="21"/>
  <c r="O13" i="22"/>
  <c r="L14" i="22"/>
  <c r="Z13" i="21"/>
  <c r="N13" i="22" s="1"/>
  <c r="B17" i="30"/>
  <c r="V18" i="21"/>
  <c r="T14" i="30"/>
  <c r="R15" i="30"/>
  <c r="G15" i="22"/>
  <c r="H14" i="22"/>
  <c r="C14" i="30"/>
  <c r="D13" i="30"/>
  <c r="H15" i="30"/>
  <c r="F16" i="30"/>
  <c r="L17" i="21"/>
  <c r="J18" i="21"/>
  <c r="D27" i="22" l="1"/>
  <c r="E26" i="22"/>
  <c r="J26" i="22" s="1"/>
  <c r="H19" i="21"/>
  <c r="F20" i="21"/>
  <c r="V19" i="21"/>
  <c r="D15" i="21"/>
  <c r="B16" i="21"/>
  <c r="W17" i="21"/>
  <c r="X16" i="21"/>
  <c r="C15" i="30"/>
  <c r="D14" i="30"/>
  <c r="B18" i="30"/>
  <c r="N29" i="21"/>
  <c r="P28" i="21"/>
  <c r="B28" i="22"/>
  <c r="H15" i="22"/>
  <c r="G16" i="22"/>
  <c r="J15" i="30"/>
  <c r="L14" i="30"/>
  <c r="W14" i="30"/>
  <c r="X14" i="30" s="1"/>
  <c r="M14" i="22" s="1"/>
  <c r="O14" i="22" s="1"/>
  <c r="Q12" i="22"/>
  <c r="L18" i="21"/>
  <c r="J19" i="21"/>
  <c r="T15" i="30"/>
  <c r="R16" i="30"/>
  <c r="L15" i="22"/>
  <c r="N18" i="30"/>
  <c r="P17" i="30"/>
  <c r="T14" i="21"/>
  <c r="R15" i="21"/>
  <c r="S13" i="22"/>
  <c r="Q13" i="22" s="1"/>
  <c r="U13" i="22"/>
  <c r="H16" i="30"/>
  <c r="F17" i="30"/>
  <c r="U14" i="22" l="1"/>
  <c r="S14" i="22"/>
  <c r="T15" i="21"/>
  <c r="R16" i="21"/>
  <c r="B29" i="22"/>
  <c r="P18" i="30"/>
  <c r="N19" i="30"/>
  <c r="C16" i="30"/>
  <c r="D15" i="30"/>
  <c r="F21" i="21"/>
  <c r="H20" i="21"/>
  <c r="H17" i="30"/>
  <c r="F18" i="30"/>
  <c r="L16" i="22"/>
  <c r="W18" i="21"/>
  <c r="X17" i="21"/>
  <c r="J20" i="21"/>
  <c r="L19" i="21"/>
  <c r="B19" i="30"/>
  <c r="E27" i="22"/>
  <c r="J27" i="22" s="1"/>
  <c r="D28" i="22"/>
  <c r="V20" i="21"/>
  <c r="T16" i="30"/>
  <c r="R17" i="30"/>
  <c r="L15" i="30"/>
  <c r="J16" i="30"/>
  <c r="W15" i="30"/>
  <c r="X15" i="30" s="1"/>
  <c r="M15" i="22" s="1"/>
  <c r="O15" i="22" s="1"/>
  <c r="N30" i="21"/>
  <c r="P29" i="21"/>
  <c r="Z16" i="21"/>
  <c r="N16" i="22" s="1"/>
  <c r="D16" i="21"/>
  <c r="B17" i="21"/>
  <c r="G17" i="22"/>
  <c r="H16" i="22"/>
  <c r="Z15" i="21"/>
  <c r="N15" i="22" s="1"/>
  <c r="U15" i="22" l="1"/>
  <c r="S15" i="22"/>
  <c r="Q15" i="22" s="1"/>
  <c r="G18" i="22"/>
  <c r="H17" i="22"/>
  <c r="B20" i="30"/>
  <c r="H18" i="30"/>
  <c r="F19" i="30"/>
  <c r="T17" i="30"/>
  <c r="R18" i="30"/>
  <c r="L20" i="21"/>
  <c r="J21" i="21"/>
  <c r="H21" i="21"/>
  <c r="F22" i="21"/>
  <c r="L17" i="22"/>
  <c r="Q14" i="22"/>
  <c r="J17" i="30"/>
  <c r="L16" i="30"/>
  <c r="W16" i="30"/>
  <c r="X16" i="30" s="1"/>
  <c r="M16" i="22" s="1"/>
  <c r="O16" i="22" s="1"/>
  <c r="N20" i="30"/>
  <c r="P19" i="30"/>
  <c r="D17" i="21"/>
  <c r="B18" i="21"/>
  <c r="Z17" i="21"/>
  <c r="N17" i="22" s="1"/>
  <c r="B30" i="22"/>
  <c r="V21" i="21"/>
  <c r="T16" i="21"/>
  <c r="R17" i="21"/>
  <c r="N31" i="21"/>
  <c r="P30" i="21"/>
  <c r="D29" i="22"/>
  <c r="E28" i="22"/>
  <c r="J28" i="22" s="1"/>
  <c r="W19" i="21"/>
  <c r="X18" i="21"/>
  <c r="C17" i="30"/>
  <c r="D16" i="30"/>
  <c r="U16" i="22" l="1"/>
  <c r="S16" i="22"/>
  <c r="Q16" i="22" s="1"/>
  <c r="W20" i="21"/>
  <c r="X19" i="21"/>
  <c r="P20" i="30"/>
  <c r="N21" i="30"/>
  <c r="L21" i="21"/>
  <c r="J22" i="21"/>
  <c r="V22" i="21"/>
  <c r="L18" i="22"/>
  <c r="H19" i="30"/>
  <c r="F20" i="30"/>
  <c r="D30" i="22"/>
  <c r="E29" i="22"/>
  <c r="J29" i="22" s="1"/>
  <c r="H22" i="21"/>
  <c r="F23" i="21"/>
  <c r="B31" i="22"/>
  <c r="J18" i="30"/>
  <c r="L17" i="30"/>
  <c r="W17" i="30"/>
  <c r="X17" i="30" s="1"/>
  <c r="M17" i="22" s="1"/>
  <c r="O17" i="22" s="1"/>
  <c r="B21" i="30"/>
  <c r="N32" i="21"/>
  <c r="P31" i="21"/>
  <c r="T17" i="21"/>
  <c r="R18" i="21"/>
  <c r="D18" i="21"/>
  <c r="B19" i="21"/>
  <c r="C18" i="30"/>
  <c r="D17" i="30"/>
  <c r="T18" i="30"/>
  <c r="R19" i="30"/>
  <c r="H18" i="22"/>
  <c r="G19" i="22"/>
  <c r="S17" i="22" l="1"/>
  <c r="Q17" i="22" s="1"/>
  <c r="U17" i="22"/>
  <c r="G20" i="22"/>
  <c r="H19" i="22"/>
  <c r="L22" i="21"/>
  <c r="J23" i="21"/>
  <c r="R19" i="21"/>
  <c r="T18" i="21"/>
  <c r="D31" i="22"/>
  <c r="E30" i="22"/>
  <c r="J30" i="22" s="1"/>
  <c r="T19" i="30"/>
  <c r="R20" i="30"/>
  <c r="J19" i="30"/>
  <c r="L18" i="30"/>
  <c r="W18" i="30"/>
  <c r="X18" i="30" s="1"/>
  <c r="M18" i="22" s="1"/>
  <c r="L19" i="22"/>
  <c r="C19" i="30"/>
  <c r="D18" i="30"/>
  <c r="B22" i="30"/>
  <c r="B32" i="22"/>
  <c r="H20" i="30"/>
  <c r="F21" i="30"/>
  <c r="P21" i="30"/>
  <c r="N22" i="30"/>
  <c r="P32" i="21"/>
  <c r="N33" i="21"/>
  <c r="B20" i="21"/>
  <c r="Z19" i="21"/>
  <c r="N19" i="22" s="1"/>
  <c r="D19" i="21"/>
  <c r="H23" i="21"/>
  <c r="F24" i="21"/>
  <c r="V23" i="21"/>
  <c r="W21" i="21"/>
  <c r="X20" i="21"/>
  <c r="Z18" i="21"/>
  <c r="N18" i="22" s="1"/>
  <c r="O18" i="22" s="1"/>
  <c r="S18" i="22" l="1"/>
  <c r="Q18" i="22" s="1"/>
  <c r="U18" i="22"/>
  <c r="C20" i="30"/>
  <c r="D19" i="30"/>
  <c r="G21" i="22"/>
  <c r="H20" i="22"/>
  <c r="D32" i="22"/>
  <c r="E31" i="22"/>
  <c r="J31" i="22" s="1"/>
  <c r="W22" i="21"/>
  <c r="X21" i="21"/>
  <c r="N34" i="21"/>
  <c r="P33" i="21"/>
  <c r="T19" i="21"/>
  <c r="R20" i="21"/>
  <c r="V24" i="21"/>
  <c r="J24" i="21"/>
  <c r="L23" i="21"/>
  <c r="N23" i="30"/>
  <c r="P22" i="30"/>
  <c r="B23" i="30"/>
  <c r="L19" i="30"/>
  <c r="J20" i="30"/>
  <c r="W19" i="30"/>
  <c r="X19" i="30" s="1"/>
  <c r="M19" i="22" s="1"/>
  <c r="O19" i="22" s="1"/>
  <c r="F25" i="21"/>
  <c r="H24" i="21"/>
  <c r="T20" i="30"/>
  <c r="R21" i="30"/>
  <c r="H21" i="30"/>
  <c r="F22" i="30"/>
  <c r="D20" i="21"/>
  <c r="Z20" i="21"/>
  <c r="N20" i="22" s="1"/>
  <c r="B21" i="21"/>
  <c r="B33" i="22"/>
  <c r="L20" i="22"/>
  <c r="U19" i="22" l="1"/>
  <c r="S19" i="22"/>
  <c r="Q19" i="22" s="1"/>
  <c r="C21" i="30"/>
  <c r="D20" i="30"/>
  <c r="J21" i="30"/>
  <c r="L20" i="30"/>
  <c r="W20" i="30"/>
  <c r="X20" i="30" s="1"/>
  <c r="M20" i="22" s="1"/>
  <c r="L24" i="21"/>
  <c r="J25" i="21"/>
  <c r="W23" i="21"/>
  <c r="X22" i="21"/>
  <c r="H22" i="30"/>
  <c r="F23" i="30"/>
  <c r="L21" i="22"/>
  <c r="O20" i="22"/>
  <c r="B34" i="22"/>
  <c r="R22" i="30"/>
  <c r="T21" i="30"/>
  <c r="B24" i="30"/>
  <c r="R21" i="21"/>
  <c r="T20" i="21"/>
  <c r="G22" i="22"/>
  <c r="H21" i="22"/>
  <c r="B22" i="21"/>
  <c r="D21" i="21"/>
  <c r="H25" i="21"/>
  <c r="F26" i="21"/>
  <c r="P23" i="30"/>
  <c r="N24" i="30"/>
  <c r="N35" i="21"/>
  <c r="P34" i="21"/>
  <c r="V25" i="21"/>
  <c r="E32" i="22"/>
  <c r="J32" i="22" s="1"/>
  <c r="D33" i="22"/>
  <c r="N36" i="21" l="1"/>
  <c r="P36" i="21" s="1"/>
  <c r="P35" i="21"/>
  <c r="T22" i="30"/>
  <c r="R23" i="30"/>
  <c r="C22" i="30"/>
  <c r="D21" i="30"/>
  <c r="N25" i="30"/>
  <c r="P24" i="30"/>
  <c r="V26" i="21"/>
  <c r="F27" i="21"/>
  <c r="H26" i="21"/>
  <c r="T21" i="21"/>
  <c r="R22" i="21"/>
  <c r="Z22" i="21" s="1"/>
  <c r="N22" i="22" s="1"/>
  <c r="B25" i="30"/>
  <c r="U20" i="22"/>
  <c r="S20" i="22"/>
  <c r="Q20" i="22" s="1"/>
  <c r="L22" i="22"/>
  <c r="Z21" i="21"/>
  <c r="N21" i="22" s="1"/>
  <c r="H23" i="30"/>
  <c r="F24" i="30"/>
  <c r="J22" i="30"/>
  <c r="L21" i="30"/>
  <c r="W21" i="30"/>
  <c r="X21" i="30" s="1"/>
  <c r="M21" i="22" s="1"/>
  <c r="O21" i="22" s="1"/>
  <c r="D22" i="21"/>
  <c r="B23" i="21"/>
  <c r="E33" i="22"/>
  <c r="J33" i="22" s="1"/>
  <c r="D34" i="22"/>
  <c r="G23" i="22"/>
  <c r="H22" i="22"/>
  <c r="B35" i="22"/>
  <c r="W24" i="21"/>
  <c r="X23" i="21"/>
  <c r="J26" i="21"/>
  <c r="L25" i="21"/>
  <c r="U21" i="22" l="1"/>
  <c r="S21" i="22"/>
  <c r="Q21" i="22" s="1"/>
  <c r="H27" i="21"/>
  <c r="F28" i="21"/>
  <c r="V27" i="21"/>
  <c r="G24" i="22"/>
  <c r="H23" i="22"/>
  <c r="F25" i="30"/>
  <c r="H24" i="30"/>
  <c r="P25" i="30"/>
  <c r="N26" i="30"/>
  <c r="W25" i="21"/>
  <c r="X24" i="21"/>
  <c r="B24" i="21"/>
  <c r="D23" i="21"/>
  <c r="L23" i="22"/>
  <c r="C23" i="30"/>
  <c r="D22" i="30"/>
  <c r="L26" i="21"/>
  <c r="J27" i="21"/>
  <c r="J23" i="30"/>
  <c r="L22" i="30"/>
  <c r="W22" i="30"/>
  <c r="X22" i="30" s="1"/>
  <c r="M22" i="22" s="1"/>
  <c r="O22" i="22" s="1"/>
  <c r="B26" i="30"/>
  <c r="D35" i="22"/>
  <c r="E34" i="22"/>
  <c r="J34" i="22" s="1"/>
  <c r="R23" i="21"/>
  <c r="T22" i="21"/>
  <c r="B36" i="22"/>
  <c r="R24" i="30"/>
  <c r="T23" i="30"/>
  <c r="U22" i="22" l="1"/>
  <c r="S22" i="22"/>
  <c r="Q22" i="22" s="1"/>
  <c r="L23" i="30"/>
  <c r="J24" i="30"/>
  <c r="W23" i="30"/>
  <c r="X23" i="30" s="1"/>
  <c r="M23" i="22" s="1"/>
  <c r="L27" i="21"/>
  <c r="J28" i="21"/>
  <c r="D24" i="21"/>
  <c r="Z24" i="21"/>
  <c r="N24" i="22" s="1"/>
  <c r="B25" i="21"/>
  <c r="T24" i="30"/>
  <c r="R25" i="30"/>
  <c r="B38" i="22"/>
  <c r="W26" i="21"/>
  <c r="X25" i="21"/>
  <c r="V28" i="21"/>
  <c r="B27" i="30"/>
  <c r="C24" i="30"/>
  <c r="D23" i="30"/>
  <c r="N27" i="30"/>
  <c r="P26" i="30"/>
  <c r="T23" i="21"/>
  <c r="R24" i="21"/>
  <c r="Z23" i="21"/>
  <c r="N23" i="22" s="1"/>
  <c r="F26" i="30"/>
  <c r="H25" i="30"/>
  <c r="E35" i="22"/>
  <c r="J35" i="22" s="1"/>
  <c r="D36" i="22"/>
  <c r="G25" i="22"/>
  <c r="H24" i="22"/>
  <c r="O23" i="22"/>
  <c r="L24" i="22"/>
  <c r="H28" i="21"/>
  <c r="F29" i="21"/>
  <c r="G26" i="22" l="1"/>
  <c r="H25" i="22"/>
  <c r="V29" i="21"/>
  <c r="B26" i="21"/>
  <c r="D25" i="21"/>
  <c r="E36" i="22"/>
  <c r="D38" i="22"/>
  <c r="N28" i="30"/>
  <c r="P27" i="30"/>
  <c r="H29" i="21"/>
  <c r="F30" i="21"/>
  <c r="W27" i="21"/>
  <c r="X26" i="21"/>
  <c r="C25" i="30"/>
  <c r="D24" i="30"/>
  <c r="L28" i="21"/>
  <c r="J29" i="21"/>
  <c r="L25" i="22"/>
  <c r="F27" i="30"/>
  <c r="H26" i="30"/>
  <c r="U23" i="22"/>
  <c r="S23" i="22"/>
  <c r="Q23" i="22" s="1"/>
  <c r="B28" i="30"/>
  <c r="R25" i="21"/>
  <c r="T24" i="21"/>
  <c r="R26" i="30"/>
  <c r="T25" i="30"/>
  <c r="L24" i="30"/>
  <c r="J25" i="30"/>
  <c r="W24" i="30"/>
  <c r="X24" i="30" s="1"/>
  <c r="M24" i="22" s="1"/>
  <c r="O24" i="22" s="1"/>
  <c r="U24" i="22" l="1"/>
  <c r="S24" i="22"/>
  <c r="Q24" i="22" s="1"/>
  <c r="T26" i="30"/>
  <c r="R27" i="30"/>
  <c r="G27" i="22"/>
  <c r="H26" i="22"/>
  <c r="T25" i="21"/>
  <c r="R26" i="21"/>
  <c r="W28" i="21"/>
  <c r="X27" i="21"/>
  <c r="F31" i="21"/>
  <c r="H30" i="21"/>
  <c r="D26" i="21"/>
  <c r="B27" i="21"/>
  <c r="N29" i="30"/>
  <c r="P28" i="30"/>
  <c r="C26" i="30"/>
  <c r="D25" i="30"/>
  <c r="E38" i="22"/>
  <c r="J36" i="22"/>
  <c r="F28" i="30"/>
  <c r="H27" i="30"/>
  <c r="Z25" i="21"/>
  <c r="N25" i="22" s="1"/>
  <c r="O25" i="22"/>
  <c r="L26" i="22"/>
  <c r="L25" i="30"/>
  <c r="J26" i="30"/>
  <c r="W25" i="30"/>
  <c r="X25" i="30" s="1"/>
  <c r="M25" i="22" s="1"/>
  <c r="B29" i="30"/>
  <c r="J30" i="21"/>
  <c r="L29" i="21"/>
  <c r="V30" i="21"/>
  <c r="L27" i="22" l="1"/>
  <c r="H31" i="21"/>
  <c r="F32" i="21"/>
  <c r="U25" i="22"/>
  <c r="S25" i="22"/>
  <c r="Q25" i="22" s="1"/>
  <c r="W29" i="21"/>
  <c r="X28" i="21"/>
  <c r="R27" i="21"/>
  <c r="T26" i="21"/>
  <c r="B30" i="30"/>
  <c r="B28" i="21"/>
  <c r="D27" i="21"/>
  <c r="Z26" i="21"/>
  <c r="N26" i="22" s="1"/>
  <c r="O26" i="22" s="1"/>
  <c r="L26" i="30"/>
  <c r="J27" i="30"/>
  <c r="W26" i="30"/>
  <c r="X26" i="30" s="1"/>
  <c r="M26" i="22" s="1"/>
  <c r="J38" i="22"/>
  <c r="G28" i="22"/>
  <c r="H27" i="22"/>
  <c r="L30" i="21"/>
  <c r="J31" i="21"/>
  <c r="C27" i="30"/>
  <c r="D26" i="30"/>
  <c r="N30" i="30"/>
  <c r="P29" i="30"/>
  <c r="F29" i="30"/>
  <c r="H28" i="30"/>
  <c r="V31" i="21"/>
  <c r="T27" i="30"/>
  <c r="R28" i="30"/>
  <c r="U26" i="22" l="1"/>
  <c r="S26" i="22"/>
  <c r="Q26" i="22" s="1"/>
  <c r="C28" i="30"/>
  <c r="D27" i="30"/>
  <c r="J32" i="21"/>
  <c r="L31" i="21"/>
  <c r="L28" i="22"/>
  <c r="T27" i="21"/>
  <c r="R28" i="21"/>
  <c r="Z27" i="21"/>
  <c r="N27" i="22" s="1"/>
  <c r="O27" i="22" s="1"/>
  <c r="F30" i="30"/>
  <c r="H29" i="30"/>
  <c r="D28" i="21"/>
  <c r="B29" i="21"/>
  <c r="N31" i="30"/>
  <c r="P30" i="30"/>
  <c r="L27" i="30"/>
  <c r="J28" i="30"/>
  <c r="W27" i="30"/>
  <c r="X27" i="30" s="1"/>
  <c r="M27" i="22" s="1"/>
  <c r="B31" i="30"/>
  <c r="V32" i="21"/>
  <c r="G29" i="22"/>
  <c r="H28" i="22"/>
  <c r="W30" i="21"/>
  <c r="X29" i="21"/>
  <c r="T28" i="30"/>
  <c r="R29" i="30"/>
  <c r="H32" i="21"/>
  <c r="F33" i="21"/>
  <c r="U27" i="22" l="1"/>
  <c r="S27" i="22"/>
  <c r="Q27" i="22" s="1"/>
  <c r="H33" i="21"/>
  <c r="F34" i="21"/>
  <c r="V33" i="21"/>
  <c r="C29" i="30"/>
  <c r="D28" i="30"/>
  <c r="R30" i="30"/>
  <c r="T29" i="30"/>
  <c r="N32" i="30"/>
  <c r="P31" i="30"/>
  <c r="L28" i="30"/>
  <c r="J29" i="30"/>
  <c r="W28" i="30"/>
  <c r="X28" i="30" s="1"/>
  <c r="M28" i="22" s="1"/>
  <c r="L32" i="21"/>
  <c r="J33" i="21"/>
  <c r="R29" i="21"/>
  <c r="T28" i="21"/>
  <c r="B32" i="30"/>
  <c r="B30" i="21"/>
  <c r="D29" i="21"/>
  <c r="Z28" i="21"/>
  <c r="N28" i="22" s="1"/>
  <c r="L29" i="22"/>
  <c r="O28" i="22"/>
  <c r="W31" i="21"/>
  <c r="X30" i="21"/>
  <c r="G30" i="22"/>
  <c r="H29" i="22"/>
  <c r="H30" i="30"/>
  <c r="F31" i="30"/>
  <c r="U28" i="22" l="1"/>
  <c r="S28" i="22"/>
  <c r="Q28" i="22" s="1"/>
  <c r="L30" i="22"/>
  <c r="N33" i="30"/>
  <c r="P32" i="30"/>
  <c r="F32" i="30"/>
  <c r="H31" i="30"/>
  <c r="T29" i="21"/>
  <c r="R30" i="21"/>
  <c r="L33" i="21"/>
  <c r="J34" i="21"/>
  <c r="T30" i="30"/>
  <c r="R31" i="30"/>
  <c r="Z29" i="21"/>
  <c r="N29" i="22" s="1"/>
  <c r="G31" i="22"/>
  <c r="H30" i="22"/>
  <c r="Z30" i="21"/>
  <c r="N30" i="22" s="1"/>
  <c r="D30" i="21"/>
  <c r="B31" i="21"/>
  <c r="C30" i="30"/>
  <c r="D29" i="30"/>
  <c r="L29" i="30"/>
  <c r="J30" i="30"/>
  <c r="W29" i="30"/>
  <c r="X29" i="30" s="1"/>
  <c r="M29" i="22" s="1"/>
  <c r="O29" i="22" s="1"/>
  <c r="V34" i="21"/>
  <c r="W32" i="21"/>
  <c r="X31" i="21"/>
  <c r="B33" i="30"/>
  <c r="F35" i="21"/>
  <c r="H34" i="21"/>
  <c r="U29" i="22" l="1"/>
  <c r="S29" i="22"/>
  <c r="Q29" i="22" s="1"/>
  <c r="V35" i="21"/>
  <c r="H35" i="21"/>
  <c r="F36" i="21"/>
  <c r="H36" i="21" s="1"/>
  <c r="R31" i="21"/>
  <c r="Z31" i="21" s="1"/>
  <c r="N31" i="22" s="1"/>
  <c r="T30" i="21"/>
  <c r="G32" i="22"/>
  <c r="H31" i="22"/>
  <c r="B34" i="30"/>
  <c r="H32" i="30"/>
  <c r="F33" i="30"/>
  <c r="R32" i="30"/>
  <c r="T31" i="30"/>
  <c r="W33" i="21"/>
  <c r="X32" i="21"/>
  <c r="C31" i="30"/>
  <c r="D30" i="30"/>
  <c r="N34" i="30"/>
  <c r="P33" i="30"/>
  <c r="L30" i="30"/>
  <c r="J31" i="30"/>
  <c r="W30" i="30"/>
  <c r="X30" i="30" s="1"/>
  <c r="M30" i="22" s="1"/>
  <c r="O30" i="22" s="1"/>
  <c r="B32" i="21"/>
  <c r="D31" i="21"/>
  <c r="L34" i="21"/>
  <c r="J35" i="21"/>
  <c r="L31" i="22"/>
  <c r="U30" i="22" l="1"/>
  <c r="S30" i="22"/>
  <c r="Q30" i="22" s="1"/>
  <c r="D32" i="21"/>
  <c r="B33" i="21"/>
  <c r="B35" i="30"/>
  <c r="L31" i="30"/>
  <c r="J32" i="30"/>
  <c r="W31" i="30"/>
  <c r="X31" i="30" s="1"/>
  <c r="M31" i="22" s="1"/>
  <c r="O31" i="22" s="1"/>
  <c r="G33" i="22"/>
  <c r="H32" i="22"/>
  <c r="T32" i="30"/>
  <c r="R33" i="30"/>
  <c r="L35" i="21"/>
  <c r="J36" i="21"/>
  <c r="L36" i="21" s="1"/>
  <c r="F34" i="30"/>
  <c r="H33" i="30"/>
  <c r="W34" i="21"/>
  <c r="X33" i="21"/>
  <c r="L32" i="22"/>
  <c r="T31" i="21"/>
  <c r="R32" i="21"/>
  <c r="P34" i="30"/>
  <c r="N35" i="30"/>
  <c r="C32" i="30"/>
  <c r="D31" i="30"/>
  <c r="V36" i="21"/>
  <c r="U31" i="22" l="1"/>
  <c r="S31" i="22"/>
  <c r="Q31" i="22" s="1"/>
  <c r="R33" i="21"/>
  <c r="T32" i="21"/>
  <c r="L33" i="22"/>
  <c r="B36" i="30"/>
  <c r="B34" i="21"/>
  <c r="D33" i="21"/>
  <c r="Z33" i="21"/>
  <c r="N33" i="22" s="1"/>
  <c r="P35" i="30"/>
  <c r="N36" i="30"/>
  <c r="P36" i="30" s="1"/>
  <c r="H34" i="30"/>
  <c r="F35" i="30"/>
  <c r="L32" i="30"/>
  <c r="J33" i="30"/>
  <c r="W32" i="30"/>
  <c r="X32" i="30" s="1"/>
  <c r="M32" i="22" s="1"/>
  <c r="R34" i="30"/>
  <c r="T33" i="30"/>
  <c r="C33" i="30"/>
  <c r="D32" i="30"/>
  <c r="W35" i="21"/>
  <c r="X34" i="21"/>
  <c r="G34" i="22"/>
  <c r="H33" i="22"/>
  <c r="Z32" i="21"/>
  <c r="N32" i="22" s="1"/>
  <c r="O32" i="22" s="1"/>
  <c r="U32" i="22" l="1"/>
  <c r="S32" i="22"/>
  <c r="Q32" i="22" s="1"/>
  <c r="L33" i="30"/>
  <c r="J34" i="30"/>
  <c r="W33" i="30"/>
  <c r="X33" i="30" s="1"/>
  <c r="M33" i="22" s="1"/>
  <c r="D34" i="21"/>
  <c r="B35" i="21"/>
  <c r="F36" i="30"/>
  <c r="H36" i="30" s="1"/>
  <c r="H35" i="30"/>
  <c r="C34" i="30"/>
  <c r="D33" i="30"/>
  <c r="O33" i="22"/>
  <c r="L34" i="22"/>
  <c r="R35" i="30"/>
  <c r="T34" i="30"/>
  <c r="W36" i="21"/>
  <c r="X36" i="21" s="1"/>
  <c r="X35" i="21"/>
  <c r="G35" i="22"/>
  <c r="H34" i="22"/>
  <c r="T33" i="21"/>
  <c r="R34" i="21"/>
  <c r="R35" i="21" l="1"/>
  <c r="T34" i="21"/>
  <c r="Z34" i="21"/>
  <c r="N34" i="22" s="1"/>
  <c r="O34" i="22" s="1"/>
  <c r="T35" i="30"/>
  <c r="R36" i="30"/>
  <c r="T36" i="30" s="1"/>
  <c r="B36" i="21"/>
  <c r="D35" i="21"/>
  <c r="L35" i="22"/>
  <c r="G36" i="22"/>
  <c r="H36" i="22" s="1"/>
  <c r="H35" i="22"/>
  <c r="U33" i="22"/>
  <c r="S33" i="22"/>
  <c r="Q33" i="22" s="1"/>
  <c r="C35" i="30"/>
  <c r="D34" i="30"/>
  <c r="J35" i="30"/>
  <c r="L34" i="30"/>
  <c r="W34" i="30"/>
  <c r="X34" i="30" s="1"/>
  <c r="M34" i="22" s="1"/>
  <c r="U34" i="22" l="1"/>
  <c r="S34" i="22"/>
  <c r="Q34" i="22" s="1"/>
  <c r="L36" i="22"/>
  <c r="T35" i="21"/>
  <c r="R36" i="21"/>
  <c r="T36" i="21" s="1"/>
  <c r="C36" i="30"/>
  <c r="D36" i="30" s="1"/>
  <c r="D35" i="30"/>
  <c r="Z36" i="21"/>
  <c r="N36" i="22" s="1"/>
  <c r="D36" i="21"/>
  <c r="Z35" i="21"/>
  <c r="N35" i="22" s="1"/>
  <c r="L35" i="30"/>
  <c r="J36" i="30"/>
  <c r="W35" i="30"/>
  <c r="X35" i="30" s="1"/>
  <c r="M35" i="22" s="1"/>
  <c r="O35" i="22" s="1"/>
  <c r="U35" i="22" l="1"/>
  <c r="S35" i="22"/>
  <c r="Q35" i="22" s="1"/>
  <c r="N38" i="22"/>
  <c r="L36" i="30"/>
  <c r="W36" i="30"/>
  <c r="X36" i="30" s="1"/>
  <c r="M36" i="22" s="1"/>
  <c r="M38" i="22" s="1"/>
  <c r="L38" i="22"/>
  <c r="O36" i="22" l="1"/>
  <c r="U36" i="22" l="1"/>
  <c r="U38" i="22" s="1"/>
  <c r="O38" i="22"/>
  <c r="S36" i="22"/>
  <c r="Q36" i="22" l="1"/>
  <c r="Q38" i="22" s="1"/>
  <c r="S38" i="22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U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<sst xmlns="http://schemas.openxmlformats.org/spreadsheetml/2006/main" count="1614" uniqueCount="306">
  <si>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</si>
  <si>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</si>
  <si>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</si>
  <si>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</si>
  <si>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</si>
  <si>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</si>
  <si>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</si>
  <si>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</si>
  <si>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</si>
  <si>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</si>
  <si>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</si>
  <si>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</si>
  <si>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</si>
  <si>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</si>
  <si>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</si>
  <si>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</si>
  <si>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</si>
  <si>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</si>
  <si>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</si>
  <si>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</si>
  <si>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</si>
  <si>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</si>
  <si>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</si>
  <si>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</si>
  <si>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</si>
  <si>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</si>
  <si>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</si>
  <si>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</si>
  <si>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</si>
  <si>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</si>
  <si>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</si>
  <si>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</si>
  <si>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</si>
  <si>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</si>
  <si>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</si>
  <si>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</si>
  <si>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</si>
  <si>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</si>
  <si>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</si>
  <si>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</si>
  <si>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</si>
  <si>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</si>
  <si>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</si>
  <si>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</si>
  <si>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</si>
  <si>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</si>
  <si>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</si>
  <si>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</si>
  <si>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</si>
  <si>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</si>
  <si>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</si>
  <si>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</si>
  <si>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</si>
  <si>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</si>
  <si>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</si>
  <si>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</si>
  <si>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</si>
  <si>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</si>
  <si>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</si>
  <si>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</si>
  <si>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</si>
  <si>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</si>
  <si>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</si>
  <si>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</si>
  <si>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</si>
  <si>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</si>
  <si>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</si>
  <si>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</si>
  <si>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</si>
  <si>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</si>
  <si>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</si>
  <si>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</si>
  <si>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</si>
  <si>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</si>
  <si>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</si>
  <si>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</si>
  <si>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</si>
  <si>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</si>
  <si>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</si>
  <si>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</si>
  <si>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</si>
  <si>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</si>
  <si>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</si>
  <si>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</si>
  <si>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</si>
  <si>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</si>
  <si>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</si>
  <si>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</si>
  <si>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</si>
  <si>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</si>
  <si>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</si>
  <si>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</si>
  <si>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</si>
  <si>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</si>
  <si>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</si>
  <si>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</si>
  <si>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</si>
  <si>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</si>
  <si>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</si>
  <si>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</si>
  <si>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</si>
  <si>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</si>
  <si>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</si>
  <si>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</si>
  <si>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</si>
  <si>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</si>
  <si>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</si>
  <si>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</si>
  <si>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</si>
  <si>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</si>
  <si>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</si>
  <si>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</si>
  <si>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</si>
  <si>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</si>
  <si>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</si>
  <si>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</si>
  <si>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</si>
  <si>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</si>
  <si>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</si>
  <si>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</si>
  <si>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</si>
  <si>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</si>
  <si>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</si>
  <si>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</si>
  <si>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</si>
  <si>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</si>
  <si>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</si>
  <si>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</si>
  <si>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</si>
  <si>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</si>
  <si>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</si>
  <si>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</si>
  <si>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</si>
  <si>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</si>
  <si>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</si>
  <si>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</si>
  <si>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</si>
  <si>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</si>
  <si>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</si>
  <si>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</si>
  <si>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</si>
  <si>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</si>
  <si>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</si>
  <si>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</si>
  <si>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</si>
  <si>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</si>
  <si>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</si>
  <si>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</si>
  <si>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</si>
  <si>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</si>
  <si>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</si>
  <si>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</si>
  <si>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</si>
  <si>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</si>
  <si>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</si>
  <si>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</si>
  <si>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</si>
  <si>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</si>
  <si>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</si>
  <si>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</si>
  <si>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</si>
  <si>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</si>
  <si>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</si>
  <si>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</si>
  <si>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</si>
  <si>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</si>
  <si>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</si>
  <si>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</si>
  <si>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</si>
  <si>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</si>
  <si>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</si>
  <si>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</si>
  <si>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</si>
  <si>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</si>
  <si>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</si>
  <si>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</si>
  <si>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</si>
  <si>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</si>
  <si>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</si>
  <si>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</si>
  <si>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</si>
  <si>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</si>
  <si>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</si>
  <si>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</si>
  <si>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</si>
  <si>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</si>
  <si>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</si>
  <si>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</si>
  <si>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</si>
  <si>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</si>
  <si>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</si>
  <si>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</si>
  <si>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</si>
  <si>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</si>
  <si>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</si>
  <si>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</si>
  <si>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</si>
  <si>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</si>
  <si>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</si>
  <si>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</si>
  <si>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</si>
  <si>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</si>
  <si>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</si>
  <si>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</si>
  <si>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</si>
  <si>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</si>
  <si>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</si>
  <si>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</si>
  <si>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</si>
  <si>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</si>
  <si>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</si>
  <si>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</si>
  <si>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</si>
  <si>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</si>
  <si>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</si>
  <si>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</si>
  <si>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</si>
  <si>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</si>
  <si>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</si>
  <si>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</si>
  <si>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</si>
  <si>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</si>
  <si>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</si>
  <si>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</si>
  <si>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</si>
  <si>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</si>
  <si>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</si>
  <si>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</si>
  <si>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</si>
  <si>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</si>
  <si>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</si>
  <si>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</si>
  <si>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</si>
  <si>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</si>
  <si>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</si>
  <si>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</si>
  <si>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</si>
  <si>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</si>
  <si>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</si>
  <si>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</si>
  <si>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Purch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</si>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</sst>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topLeftCell="N1" workbookViewId="0">
      <selection activeCell="V17" sqref="V17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274</v>
      </c>
      <c r="F4" s="116" t="s">
        <v>275</v>
      </c>
      <c r="J4" s="116" t="s">
        <v>275</v>
      </c>
      <c r="N4" s="116" t="s">
        <v>276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270</v>
      </c>
      <c r="F5" s="144">
        <v>521342</v>
      </c>
      <c r="G5" s="137" t="s">
        <v>149</v>
      </c>
      <c r="H5" s="137" t="s">
        <v>270</v>
      </c>
      <c r="J5" s="144">
        <v>521345</v>
      </c>
      <c r="K5" s="137" t="s">
        <v>149</v>
      </c>
      <c r="L5" s="137" t="s">
        <v>270</v>
      </c>
      <c r="N5" s="144">
        <v>509431</v>
      </c>
      <c r="O5" s="137" t="s">
        <v>149</v>
      </c>
      <c r="P5" s="137" t="s">
        <v>270</v>
      </c>
      <c r="R5" s="116" t="s">
        <v>279</v>
      </c>
      <c r="S5" s="137" t="s">
        <v>149</v>
      </c>
      <c r="T5" s="137" t="s">
        <v>270</v>
      </c>
      <c r="W5" t="s">
        <v>281</v>
      </c>
      <c r="X5" s="148" t="s">
        <v>282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Q8" sqref="Q8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277</v>
      </c>
    </row>
    <row r="5" spans="1:26" x14ac:dyDescent="0.2">
      <c r="A5" s="68"/>
      <c r="B5" s="145" t="s">
        <v>237</v>
      </c>
      <c r="C5" s="146" t="s">
        <v>149</v>
      </c>
      <c r="D5" s="146" t="s">
        <v>270</v>
      </c>
      <c r="F5" s="145" t="s">
        <v>237</v>
      </c>
      <c r="G5" s="146" t="s">
        <v>149</v>
      </c>
      <c r="H5" s="146" t="s">
        <v>270</v>
      </c>
      <c r="J5" s="145" t="s">
        <v>237</v>
      </c>
      <c r="K5" s="137" t="s">
        <v>149</v>
      </c>
      <c r="L5" s="137" t="s">
        <v>270</v>
      </c>
      <c r="O5" s="137" t="s">
        <v>149</v>
      </c>
      <c r="P5" s="137" t="s">
        <v>270</v>
      </c>
      <c r="S5" s="137" t="s">
        <v>149</v>
      </c>
      <c r="T5" s="137" t="s">
        <v>270</v>
      </c>
      <c r="W5" s="137" t="s">
        <v>149</v>
      </c>
      <c r="X5" s="137" t="s">
        <v>270</v>
      </c>
      <c r="Z5" t="s">
        <v>278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f t="shared" si="16"/>
        <v>0</v>
      </c>
      <c r="S25" s="137">
        <f t="shared" si="17"/>
        <v>0</v>
      </c>
      <c r="T25" s="138">
        <f t="shared" si="4"/>
        <v>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-1316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0</v>
      </c>
      <c r="S26" s="137">
        <f t="shared" si="17"/>
        <v>0</v>
      </c>
      <c r="T26" s="138">
        <f t="shared" si="4"/>
        <v>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-1316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0</v>
      </c>
      <c r="S27" s="137">
        <f t="shared" si="17"/>
        <v>0</v>
      </c>
      <c r="T27" s="138">
        <f t="shared" si="4"/>
        <v>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-1316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0</v>
      </c>
      <c r="S28" s="137">
        <f t="shared" si="17"/>
        <v>0</v>
      </c>
      <c r="T28" s="138">
        <f t="shared" si="4"/>
        <v>0</v>
      </c>
      <c r="V28" s="116">
        <f t="shared" si="18"/>
        <v>0</v>
      </c>
      <c r="W28" s="137">
        <f t="shared" si="19"/>
        <v>0</v>
      </c>
      <c r="X28" s="138">
        <f t="shared" si="5"/>
        <v>0</v>
      </c>
      <c r="Z28" s="116">
        <f t="shared" si="6"/>
        <v>-1316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0</v>
      </c>
      <c r="S29" s="137">
        <f t="shared" si="17"/>
        <v>0</v>
      </c>
      <c r="T29" s="138">
        <f t="shared" si="4"/>
        <v>0</v>
      </c>
      <c r="V29" s="116">
        <f t="shared" si="18"/>
        <v>0</v>
      </c>
      <c r="W29" s="137">
        <f t="shared" si="19"/>
        <v>0</v>
      </c>
      <c r="X29" s="138">
        <f t="shared" si="5"/>
        <v>0</v>
      </c>
      <c r="Z29" s="116">
        <f t="shared" si="6"/>
        <v>-1316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0</v>
      </c>
      <c r="S30" s="137">
        <f t="shared" si="17"/>
        <v>0</v>
      </c>
      <c r="T30" s="138">
        <f t="shared" si="4"/>
        <v>0</v>
      </c>
      <c r="V30" s="116">
        <f t="shared" si="18"/>
        <v>0</v>
      </c>
      <c r="W30" s="137">
        <f t="shared" si="19"/>
        <v>0</v>
      </c>
      <c r="X30" s="138">
        <f t="shared" si="5"/>
        <v>0</v>
      </c>
      <c r="Z30" s="116">
        <f t="shared" si="6"/>
        <v>-1316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0</v>
      </c>
      <c r="S31" s="137">
        <f t="shared" si="17"/>
        <v>0</v>
      </c>
      <c r="T31" s="138">
        <f t="shared" si="4"/>
        <v>0</v>
      </c>
      <c r="V31" s="116">
        <f t="shared" si="18"/>
        <v>0</v>
      </c>
      <c r="W31" s="137">
        <f t="shared" si="19"/>
        <v>0</v>
      </c>
      <c r="X31" s="138">
        <f t="shared" si="5"/>
        <v>0</v>
      </c>
      <c r="Z31" s="116">
        <f t="shared" si="6"/>
        <v>-1316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0</v>
      </c>
      <c r="S32" s="137">
        <f t="shared" si="17"/>
        <v>0</v>
      </c>
      <c r="T32" s="138">
        <f t="shared" si="4"/>
        <v>0</v>
      </c>
      <c r="V32" s="116">
        <f t="shared" si="18"/>
        <v>0</v>
      </c>
      <c r="W32" s="137">
        <f t="shared" si="19"/>
        <v>0</v>
      </c>
      <c r="X32" s="138">
        <f t="shared" si="5"/>
        <v>0</v>
      </c>
      <c r="Z32" s="116">
        <f t="shared" si="6"/>
        <v>-1316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0</v>
      </c>
      <c r="S33" s="137">
        <f t="shared" si="17"/>
        <v>0</v>
      </c>
      <c r="T33" s="138">
        <f t="shared" si="4"/>
        <v>0</v>
      </c>
      <c r="V33" s="116">
        <f t="shared" si="18"/>
        <v>0</v>
      </c>
      <c r="W33" s="137">
        <f t="shared" si="19"/>
        <v>0</v>
      </c>
      <c r="X33" s="138">
        <f t="shared" si="5"/>
        <v>0</v>
      </c>
      <c r="Z33" s="116">
        <f t="shared" si="6"/>
        <v>-1316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0</v>
      </c>
      <c r="S34" s="137">
        <f t="shared" si="17"/>
        <v>0</v>
      </c>
      <c r="T34" s="138">
        <f t="shared" si="4"/>
        <v>0</v>
      </c>
      <c r="V34" s="116">
        <f t="shared" si="18"/>
        <v>0</v>
      </c>
      <c r="W34" s="137">
        <f t="shared" si="19"/>
        <v>0</v>
      </c>
      <c r="X34" s="138">
        <f t="shared" si="5"/>
        <v>0</v>
      </c>
      <c r="Z34" s="116">
        <f t="shared" si="6"/>
        <v>-1316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0</v>
      </c>
      <c r="S35" s="137">
        <f t="shared" si="17"/>
        <v>0</v>
      </c>
      <c r="T35" s="138">
        <f t="shared" si="4"/>
        <v>0</v>
      </c>
      <c r="V35" s="116">
        <f t="shared" si="18"/>
        <v>0</v>
      </c>
      <c r="W35" s="137">
        <f t="shared" si="19"/>
        <v>0</v>
      </c>
      <c r="X35" s="138">
        <f t="shared" si="5"/>
        <v>0</v>
      </c>
      <c r="Z35" s="116">
        <f t="shared" si="6"/>
        <v>-1316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0</v>
      </c>
      <c r="S36" s="137">
        <f t="shared" si="17"/>
        <v>0</v>
      </c>
      <c r="T36" s="138">
        <f>+R36*S36</f>
        <v>0</v>
      </c>
      <c r="V36" s="116">
        <f t="shared" si="18"/>
        <v>0</v>
      </c>
      <c r="W36" s="137">
        <f t="shared" si="19"/>
        <v>0</v>
      </c>
      <c r="X36" s="138">
        <f>+V36*W36</f>
        <v>0</v>
      </c>
      <c r="Z36" s="116">
        <f t="shared" si="6"/>
        <v>-1316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48"/>
  <sheetViews>
    <sheetView tabSelected="1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U3" sqref="U3"/>
    </sheetView>
  </sheetViews>
  <sheetFormatPr defaultRowHeight="12.75" x14ac:dyDescent="0.2"/>
  <cols>
    <col min="1" max="1" width="5.7109375" style="69" customWidth="1"/>
    <col min="2" max="2" width="11" style="69" customWidth="1"/>
    <col min="3" max="3" width="4.7109375" style="69" customWidth="1"/>
    <col min="4" max="4" width="12.85546875" style="69" customWidth="1"/>
    <col min="5" max="8" width="10.42578125" style="69" customWidth="1"/>
    <col min="9" max="9" width="3.28515625" style="69" customWidth="1"/>
    <col min="10" max="10" width="12.85546875" style="69" customWidth="1"/>
    <col min="11" max="11" width="9.140625" style="69"/>
    <col min="12" max="12" width="11" style="69" customWidth="1"/>
    <col min="13" max="14" width="12.85546875" style="69" customWidth="1"/>
    <col min="15" max="15" width="10.28515625" style="69" customWidth="1"/>
    <col min="16" max="16" width="3.5703125" style="69" customWidth="1"/>
    <col min="17" max="17" width="10.28515625" style="69" customWidth="1"/>
    <col min="18" max="18" width="3.5703125" style="69" customWidth="1"/>
    <col min="19" max="19" width="13" style="69" customWidth="1"/>
    <col min="20" max="20" width="3.5703125" style="69" customWidth="1"/>
    <col min="21" max="21" width="14.42578125" style="69" customWidth="1"/>
    <col min="22" max="22" width="3.5703125" style="69" customWidth="1"/>
    <col min="23" max="23" width="13.85546875" style="142" customWidth="1"/>
    <col min="24" max="16384" width="9.140625" style="69"/>
  </cols>
  <sheetData>
    <row r="2" spans="1:24" s="68" customFormat="1" x14ac:dyDescent="0.2">
      <c r="W2" s="139"/>
    </row>
    <row r="3" spans="1:24" x14ac:dyDescent="0.2">
      <c r="A3" s="68"/>
      <c r="B3" s="68"/>
      <c r="C3" s="68"/>
      <c r="D3" s="68"/>
      <c r="E3" s="68"/>
      <c r="F3" s="68"/>
      <c r="G3" s="68"/>
      <c r="H3" s="68"/>
      <c r="I3" s="68"/>
      <c r="J3" s="68" t="s">
        <v>299</v>
      </c>
      <c r="K3" s="68"/>
      <c r="L3" s="68"/>
      <c r="M3" s="68"/>
      <c r="N3" s="68"/>
      <c r="O3" s="68"/>
      <c r="P3" s="68"/>
      <c r="Q3" s="68" t="s">
        <v>287</v>
      </c>
      <c r="R3" s="68"/>
      <c r="S3" s="68"/>
      <c r="U3" s="118" t="s">
        <v>284</v>
      </c>
      <c r="W3" s="139"/>
      <c r="X3" s="69" t="s">
        <v>285</v>
      </c>
    </row>
    <row r="4" spans="1:24" x14ac:dyDescent="0.2">
      <c r="A4" s="68"/>
      <c r="B4" s="68" t="s">
        <v>239</v>
      </c>
      <c r="C4" s="68"/>
      <c r="D4" s="70" t="s">
        <v>121</v>
      </c>
      <c r="E4" s="71" t="s">
        <v>121</v>
      </c>
      <c r="F4" s="72"/>
      <c r="G4" s="72" t="s">
        <v>55</v>
      </c>
      <c r="H4" s="72" t="s">
        <v>110</v>
      </c>
      <c r="I4" s="72"/>
      <c r="J4" s="68" t="s">
        <v>241</v>
      </c>
      <c r="K4" s="68"/>
      <c r="L4" s="68" t="s">
        <v>238</v>
      </c>
      <c r="M4" s="68"/>
      <c r="N4" s="68"/>
      <c r="O4" s="68" t="s">
        <v>122</v>
      </c>
      <c r="P4" s="68"/>
      <c r="Q4" s="68" t="s">
        <v>286</v>
      </c>
      <c r="R4" s="68"/>
      <c r="S4" s="68" t="s">
        <v>147</v>
      </c>
      <c r="U4" s="68" t="s">
        <v>146</v>
      </c>
      <c r="W4" s="139"/>
      <c r="X4" s="69" t="s">
        <v>282</v>
      </c>
    </row>
    <row r="5" spans="1:24" x14ac:dyDescent="0.2">
      <c r="A5" s="68"/>
      <c r="B5" s="118" t="s">
        <v>273</v>
      </c>
      <c r="C5" s="68"/>
      <c r="D5" s="74" t="s">
        <v>124</v>
      </c>
      <c r="E5" s="73" t="s">
        <v>125</v>
      </c>
      <c r="F5" s="72"/>
      <c r="G5" s="72" t="s">
        <v>104</v>
      </c>
      <c r="H5" s="72" t="s">
        <v>104</v>
      </c>
      <c r="I5" s="72"/>
      <c r="J5" s="68" t="s">
        <v>242</v>
      </c>
      <c r="K5" s="68"/>
      <c r="L5" s="68" t="s">
        <v>283</v>
      </c>
      <c r="M5" s="68" t="s">
        <v>280</v>
      </c>
      <c r="N5" s="68" t="s">
        <v>236</v>
      </c>
      <c r="O5" s="119" t="s">
        <v>240</v>
      </c>
      <c r="P5" s="68"/>
      <c r="Q5" s="119">
        <v>502957</v>
      </c>
      <c r="R5" s="68"/>
      <c r="S5" s="68" t="s">
        <v>271</v>
      </c>
      <c r="U5" s="68" t="s">
        <v>272</v>
      </c>
      <c r="W5" s="139" t="s">
        <v>123</v>
      </c>
      <c r="X5" s="69" t="s">
        <v>149</v>
      </c>
    </row>
    <row r="6" spans="1:24" s="151" customFormat="1" x14ac:dyDescent="0.2">
      <c r="A6" s="149">
        <v>1</v>
      </c>
      <c r="B6" s="149">
        <v>68020</v>
      </c>
      <c r="C6" s="149"/>
      <c r="D6" s="149">
        <v>28121</v>
      </c>
      <c r="E6" s="149">
        <f t="shared" ref="E6:E12" si="0">ROUND(+D6*(1-0.02184),0)</f>
        <v>27507</v>
      </c>
      <c r="F6" s="149"/>
      <c r="G6" s="149">
        <v>140099</v>
      </c>
      <c r="H6" s="149">
        <f>IF(B6-G6&gt;0,+B6-G6,0)</f>
        <v>0</v>
      </c>
      <c r="I6" s="149"/>
      <c r="J6" s="149">
        <f>+B6-E6</f>
        <v>40513</v>
      </c>
      <c r="K6" s="149"/>
      <c r="L6" s="149">
        <v>41858</v>
      </c>
      <c r="M6" s="149">
        <f>SUM('3rd Party Deals'!X6)</f>
        <v>11316</v>
      </c>
      <c r="N6" s="149">
        <f>SUM('Spot wENA'!Z6)</f>
        <v>-11316</v>
      </c>
      <c r="O6" s="150">
        <f>SUM(L6:N6)</f>
        <v>41858</v>
      </c>
      <c r="P6" s="149"/>
      <c r="Q6" s="150">
        <f>IF(S6&gt;0,+B6-S6,0)</f>
        <v>0</v>
      </c>
      <c r="R6" s="149"/>
      <c r="S6" s="149">
        <f>IF(J6-O6&gt;0,J6-O6,0)</f>
        <v>0</v>
      </c>
      <c r="U6" s="149">
        <f>IF(O6-J6&gt;0,O6-J6,0)</f>
        <v>1345</v>
      </c>
      <c r="W6" s="152">
        <v>6.58</v>
      </c>
      <c r="X6" s="152">
        <f>ROUND((+W6+0.01)/(1-0.02184)+0.0227,2)</f>
        <v>6.76</v>
      </c>
    </row>
    <row r="7" spans="1:24" s="151" customFormat="1" x14ac:dyDescent="0.2">
      <c r="A7" s="149">
        <f>+A6+1</f>
        <v>2</v>
      </c>
      <c r="B7" s="149">
        <v>82996</v>
      </c>
      <c r="C7" s="149"/>
      <c r="D7" s="149">
        <v>29355</v>
      </c>
      <c r="E7" s="149">
        <f t="shared" si="0"/>
        <v>28714</v>
      </c>
      <c r="F7" s="149"/>
      <c r="G7" s="149">
        <f>+G6</f>
        <v>140099</v>
      </c>
      <c r="H7" s="149">
        <f t="shared" ref="H7:H35" si="1">IF(B7-G7&gt;0,+B7-G7,0)</f>
        <v>0</v>
      </c>
      <c r="I7" s="149"/>
      <c r="J7" s="149">
        <f t="shared" ref="J7:J35" si="2">+B7-E7</f>
        <v>54282</v>
      </c>
      <c r="K7" s="149"/>
      <c r="L7" s="149">
        <f>+L6</f>
        <v>41858</v>
      </c>
      <c r="M7" s="149">
        <f>SUM('3rd Party Deals'!X7)</f>
        <v>11316</v>
      </c>
      <c r="N7" s="149">
        <f>SUM('Spot wENA'!Z7)</f>
        <v>3684</v>
      </c>
      <c r="O7" s="150">
        <f>SUM(L7:N7)</f>
        <v>56858</v>
      </c>
      <c r="P7" s="149"/>
      <c r="Q7" s="150">
        <f t="shared" ref="Q7:Q36" si="3">IF(S7&gt;0,+B7-S7,0)</f>
        <v>0</v>
      </c>
      <c r="R7" s="149"/>
      <c r="S7" s="149">
        <f t="shared" ref="S7:S35" si="4">IF(J7-O7&gt;0,J7-O7,0)</f>
        <v>0</v>
      </c>
      <c r="U7" s="149">
        <f t="shared" ref="U7:U35" si="5">IF(O7-J7&gt;0,O7-J7,0)</f>
        <v>2576</v>
      </c>
      <c r="W7" s="152">
        <v>6.8650000000000002</v>
      </c>
      <c r="X7" s="152">
        <f t="shared" ref="X7:X36" si="6">ROUND((+W7+0.01)/(1-0.02184)+0.0227,2)</f>
        <v>7.05</v>
      </c>
    </row>
    <row r="8" spans="1:24" s="151" customFormat="1" x14ac:dyDescent="0.2">
      <c r="A8" s="149">
        <f t="shared" ref="A8:A34" si="7">+A7+1</f>
        <v>3</v>
      </c>
      <c r="B8" s="149">
        <v>84480</v>
      </c>
      <c r="C8" s="149"/>
      <c r="D8" s="149">
        <v>30872</v>
      </c>
      <c r="E8" s="149">
        <f t="shared" si="0"/>
        <v>30198</v>
      </c>
      <c r="F8" s="149"/>
      <c r="G8" s="149">
        <f t="shared" ref="G8:G35" si="8">+G7</f>
        <v>140099</v>
      </c>
      <c r="H8" s="149">
        <f t="shared" si="1"/>
        <v>0</v>
      </c>
      <c r="I8" s="149"/>
      <c r="J8" s="149">
        <f t="shared" si="2"/>
        <v>54282</v>
      </c>
      <c r="K8" s="149"/>
      <c r="L8" s="149">
        <f t="shared" ref="L8:L35" si="9">+L7</f>
        <v>41858</v>
      </c>
      <c r="M8" s="149">
        <f>SUM('3rd Party Deals'!X8)</f>
        <v>11316</v>
      </c>
      <c r="N8" s="149">
        <f>SUM('Spot wENA'!Z8)</f>
        <v>3684</v>
      </c>
      <c r="O8" s="150">
        <f t="shared" ref="O8:O36" si="10">SUM(L8:N8)</f>
        <v>56858</v>
      </c>
      <c r="P8" s="149"/>
      <c r="Q8" s="150">
        <f t="shared" si="3"/>
        <v>0</v>
      </c>
      <c r="R8" s="149"/>
      <c r="S8" s="149">
        <f t="shared" si="4"/>
        <v>0</v>
      </c>
      <c r="U8" s="149">
        <f t="shared" si="5"/>
        <v>2576</v>
      </c>
      <c r="W8" s="152">
        <v>6.8650000000000002</v>
      </c>
      <c r="X8" s="152">
        <f t="shared" si="6"/>
        <v>7.05</v>
      </c>
    </row>
    <row r="9" spans="1:24" s="151" customFormat="1" x14ac:dyDescent="0.2">
      <c r="A9" s="149">
        <f t="shared" si="7"/>
        <v>4</v>
      </c>
      <c r="B9" s="149">
        <v>67441</v>
      </c>
      <c r="C9" s="149"/>
      <c r="D9" s="149">
        <v>22191</v>
      </c>
      <c r="E9" s="149">
        <f t="shared" si="0"/>
        <v>21706</v>
      </c>
      <c r="F9" s="149"/>
      <c r="G9" s="149">
        <f t="shared" si="8"/>
        <v>140099</v>
      </c>
      <c r="H9" s="149">
        <f t="shared" si="1"/>
        <v>0</v>
      </c>
      <c r="I9" s="149"/>
      <c r="J9" s="149">
        <f t="shared" si="2"/>
        <v>45735</v>
      </c>
      <c r="K9" s="149"/>
      <c r="L9" s="149">
        <f t="shared" si="9"/>
        <v>41858</v>
      </c>
      <c r="M9" s="149">
        <f>SUM('3rd Party Deals'!X9)</f>
        <v>11316</v>
      </c>
      <c r="N9" s="149">
        <f>SUM('Spot wENA'!Z9)</f>
        <v>3684</v>
      </c>
      <c r="O9" s="150">
        <f t="shared" si="10"/>
        <v>56858</v>
      </c>
      <c r="P9" s="149"/>
      <c r="Q9" s="150">
        <f t="shared" si="3"/>
        <v>0</v>
      </c>
      <c r="R9" s="149"/>
      <c r="S9" s="149">
        <f t="shared" si="4"/>
        <v>0</v>
      </c>
      <c r="U9" s="149">
        <f t="shared" si="5"/>
        <v>11123</v>
      </c>
      <c r="W9" s="152">
        <v>6.8650000000000002</v>
      </c>
      <c r="X9" s="152">
        <f t="shared" si="6"/>
        <v>7.05</v>
      </c>
    </row>
    <row r="10" spans="1:24" s="151" customFormat="1" x14ac:dyDescent="0.2">
      <c r="A10" s="149">
        <f t="shared" si="7"/>
        <v>5</v>
      </c>
      <c r="B10" s="149">
        <v>93346</v>
      </c>
      <c r="C10" s="149"/>
      <c r="D10" s="149">
        <v>38706</v>
      </c>
      <c r="E10" s="149">
        <f t="shared" si="0"/>
        <v>37861</v>
      </c>
      <c r="F10" s="149"/>
      <c r="G10" s="149">
        <f t="shared" si="8"/>
        <v>140099</v>
      </c>
      <c r="H10" s="149">
        <f t="shared" si="1"/>
        <v>0</v>
      </c>
      <c r="I10" s="149"/>
      <c r="J10" s="149">
        <f t="shared" si="2"/>
        <v>55485</v>
      </c>
      <c r="K10" s="149"/>
      <c r="L10" s="149">
        <f t="shared" si="9"/>
        <v>41858</v>
      </c>
      <c r="M10" s="149">
        <f>SUM('3rd Party Deals'!X10)</f>
        <v>11316</v>
      </c>
      <c r="N10" s="149">
        <f>SUM('Spot wENA'!Z10)</f>
        <v>-1316</v>
      </c>
      <c r="O10" s="150">
        <f t="shared" si="10"/>
        <v>51858</v>
      </c>
      <c r="P10" s="149"/>
      <c r="Q10" s="150">
        <f t="shared" si="3"/>
        <v>89719</v>
      </c>
      <c r="R10" s="149"/>
      <c r="S10" s="149">
        <f t="shared" si="4"/>
        <v>3627</v>
      </c>
      <c r="U10" s="149">
        <f t="shared" si="5"/>
        <v>0</v>
      </c>
      <c r="W10" s="152">
        <v>7.8150000000000004</v>
      </c>
      <c r="X10" s="152">
        <f t="shared" si="6"/>
        <v>8.02</v>
      </c>
    </row>
    <row r="11" spans="1:24" s="151" customFormat="1" x14ac:dyDescent="0.2">
      <c r="A11" s="149">
        <f t="shared" si="7"/>
        <v>6</v>
      </c>
      <c r="B11" s="149">
        <v>88509</v>
      </c>
      <c r="C11" s="149"/>
      <c r="D11" s="149">
        <v>39619</v>
      </c>
      <c r="E11" s="149">
        <f t="shared" si="0"/>
        <v>38754</v>
      </c>
      <c r="F11" s="149"/>
      <c r="G11" s="149">
        <f t="shared" si="8"/>
        <v>140099</v>
      </c>
      <c r="H11" s="149">
        <f t="shared" si="1"/>
        <v>0</v>
      </c>
      <c r="I11" s="149"/>
      <c r="J11" s="149">
        <f t="shared" si="2"/>
        <v>49755</v>
      </c>
      <c r="K11" s="149"/>
      <c r="L11" s="149">
        <f t="shared" si="9"/>
        <v>41858</v>
      </c>
      <c r="M11" s="149">
        <f>SUM('3rd Party Deals'!X11)</f>
        <v>11316</v>
      </c>
      <c r="N11" s="149">
        <f>SUM('Spot wENA'!Z11)</f>
        <v>-1316</v>
      </c>
      <c r="O11" s="150">
        <f t="shared" si="10"/>
        <v>51858</v>
      </c>
      <c r="P11" s="149"/>
      <c r="Q11" s="150">
        <f t="shared" si="3"/>
        <v>0</v>
      </c>
      <c r="R11" s="149"/>
      <c r="S11" s="149">
        <f t="shared" si="4"/>
        <v>0</v>
      </c>
      <c r="U11" s="149">
        <f t="shared" si="5"/>
        <v>2103</v>
      </c>
      <c r="W11" s="152">
        <v>8.43</v>
      </c>
      <c r="X11" s="152">
        <f t="shared" si="6"/>
        <v>8.65</v>
      </c>
    </row>
    <row r="12" spans="1:24" s="151" customFormat="1" x14ac:dyDescent="0.2">
      <c r="A12" s="149">
        <f t="shared" si="7"/>
        <v>7</v>
      </c>
      <c r="B12" s="149">
        <v>75157</v>
      </c>
      <c r="C12" s="149"/>
      <c r="D12" s="149">
        <v>22574</v>
      </c>
      <c r="E12" s="149">
        <f t="shared" si="0"/>
        <v>22081</v>
      </c>
      <c r="F12" s="149"/>
      <c r="G12" s="149">
        <f t="shared" si="8"/>
        <v>140099</v>
      </c>
      <c r="H12" s="149">
        <f t="shared" si="1"/>
        <v>0</v>
      </c>
      <c r="I12" s="149"/>
      <c r="J12" s="149">
        <f t="shared" si="2"/>
        <v>53076</v>
      </c>
      <c r="K12" s="149"/>
      <c r="L12" s="149">
        <f t="shared" si="9"/>
        <v>41858</v>
      </c>
      <c r="M12" s="149">
        <f>SUM('3rd Party Deals'!X12)</f>
        <v>11316</v>
      </c>
      <c r="N12" s="149">
        <f>SUM('Spot wENA'!Z12)</f>
        <v>-1316</v>
      </c>
      <c r="O12" s="150">
        <f t="shared" si="10"/>
        <v>51858</v>
      </c>
      <c r="P12" s="149"/>
      <c r="Q12" s="150">
        <f t="shared" si="3"/>
        <v>73939</v>
      </c>
      <c r="R12" s="149"/>
      <c r="S12" s="149">
        <f t="shared" si="4"/>
        <v>1218</v>
      </c>
      <c r="U12" s="149">
        <f t="shared" si="5"/>
        <v>0</v>
      </c>
      <c r="W12" s="152">
        <v>9.1549999999999994</v>
      </c>
      <c r="X12" s="152">
        <f t="shared" si="6"/>
        <v>9.39</v>
      </c>
    </row>
    <row r="13" spans="1:24" s="151" customFormat="1" x14ac:dyDescent="0.2">
      <c r="A13" s="149">
        <f t="shared" si="7"/>
        <v>8</v>
      </c>
      <c r="B13" s="149">
        <v>83388</v>
      </c>
      <c r="C13" s="149"/>
      <c r="D13" s="149">
        <v>30403</v>
      </c>
      <c r="E13" s="149">
        <f t="shared" ref="E13:E36" si="11">ROUND(+D13*(1-0.02184),0)</f>
        <v>29739</v>
      </c>
      <c r="F13" s="149"/>
      <c r="G13" s="149">
        <f t="shared" si="8"/>
        <v>140099</v>
      </c>
      <c r="H13" s="149">
        <f t="shared" si="1"/>
        <v>0</v>
      </c>
      <c r="I13" s="149"/>
      <c r="J13" s="149">
        <f t="shared" si="2"/>
        <v>53649</v>
      </c>
      <c r="K13" s="149"/>
      <c r="L13" s="149">
        <f t="shared" si="9"/>
        <v>41858</v>
      </c>
      <c r="M13" s="149">
        <f>SUM('3rd Party Deals'!X13)</f>
        <v>11316</v>
      </c>
      <c r="N13" s="149">
        <f>SUM('Spot wENA'!Z13)</f>
        <v>-1316</v>
      </c>
      <c r="O13" s="150">
        <f t="shared" si="10"/>
        <v>51858</v>
      </c>
      <c r="P13" s="149"/>
      <c r="Q13" s="150">
        <f t="shared" si="3"/>
        <v>81597</v>
      </c>
      <c r="R13" s="149"/>
      <c r="S13" s="149">
        <f t="shared" si="4"/>
        <v>1791</v>
      </c>
      <c r="U13" s="149">
        <f t="shared" si="5"/>
        <v>0</v>
      </c>
      <c r="W13" s="152">
        <v>8.91</v>
      </c>
      <c r="X13" s="152">
        <f t="shared" si="6"/>
        <v>9.14</v>
      </c>
    </row>
    <row r="14" spans="1:24" s="151" customFormat="1" x14ac:dyDescent="0.2">
      <c r="A14" s="149">
        <f t="shared" si="7"/>
        <v>9</v>
      </c>
      <c r="B14" s="149">
        <v>75648</v>
      </c>
      <c r="C14" s="149"/>
      <c r="D14" s="149">
        <v>50215</v>
      </c>
      <c r="E14" s="149">
        <f t="shared" si="11"/>
        <v>49118</v>
      </c>
      <c r="F14" s="149"/>
      <c r="G14" s="149">
        <f t="shared" si="8"/>
        <v>140099</v>
      </c>
      <c r="H14" s="149">
        <f t="shared" si="1"/>
        <v>0</v>
      </c>
      <c r="I14" s="149"/>
      <c r="J14" s="149">
        <f t="shared" si="2"/>
        <v>26530</v>
      </c>
      <c r="K14" s="149"/>
      <c r="L14" s="149">
        <f t="shared" si="9"/>
        <v>41858</v>
      </c>
      <c r="M14" s="149">
        <f>SUM('3rd Party Deals'!X14)</f>
        <v>11316</v>
      </c>
      <c r="N14" s="149">
        <f>SUM('Spot wENA'!Z14)</f>
        <v>-36316</v>
      </c>
      <c r="O14" s="150">
        <f t="shared" si="10"/>
        <v>16858</v>
      </c>
      <c r="P14" s="149"/>
      <c r="Q14" s="150">
        <f t="shared" si="3"/>
        <v>65976</v>
      </c>
      <c r="R14" s="149"/>
      <c r="S14" s="149">
        <f t="shared" si="4"/>
        <v>9672</v>
      </c>
      <c r="U14" s="149">
        <f t="shared" si="5"/>
        <v>0</v>
      </c>
      <c r="W14" s="152">
        <v>8.41</v>
      </c>
      <c r="X14" s="152">
        <f t="shared" si="6"/>
        <v>8.6300000000000008</v>
      </c>
    </row>
    <row r="15" spans="1:24" s="151" customFormat="1" x14ac:dyDescent="0.2">
      <c r="A15" s="149">
        <f t="shared" si="7"/>
        <v>10</v>
      </c>
      <c r="B15" s="149">
        <v>60794</v>
      </c>
      <c r="C15" s="149"/>
      <c r="D15" s="149">
        <v>35030</v>
      </c>
      <c r="E15" s="149">
        <f t="shared" si="11"/>
        <v>34265</v>
      </c>
      <c r="F15" s="149"/>
      <c r="G15" s="149">
        <f t="shared" si="8"/>
        <v>140099</v>
      </c>
      <c r="H15" s="149">
        <f t="shared" si="1"/>
        <v>0</v>
      </c>
      <c r="I15" s="149"/>
      <c r="J15" s="149">
        <f t="shared" si="2"/>
        <v>26529</v>
      </c>
      <c r="K15" s="149"/>
      <c r="L15" s="149">
        <f t="shared" si="9"/>
        <v>41858</v>
      </c>
      <c r="M15" s="149">
        <f>SUM('3rd Party Deals'!X15)</f>
        <v>11316</v>
      </c>
      <c r="N15" s="149">
        <f>SUM('Spot wENA'!Z15)</f>
        <v>-36316</v>
      </c>
      <c r="O15" s="150">
        <f t="shared" si="10"/>
        <v>16858</v>
      </c>
      <c r="P15" s="149"/>
      <c r="Q15" s="150">
        <f t="shared" si="3"/>
        <v>51123</v>
      </c>
      <c r="R15" s="149"/>
      <c r="S15" s="149">
        <f t="shared" si="4"/>
        <v>9671</v>
      </c>
      <c r="U15" s="149">
        <f t="shared" si="5"/>
        <v>0</v>
      </c>
      <c r="W15" s="152">
        <v>8.41</v>
      </c>
      <c r="X15" s="152">
        <f t="shared" si="6"/>
        <v>8.6300000000000008</v>
      </c>
    </row>
    <row r="16" spans="1:24" s="151" customFormat="1" x14ac:dyDescent="0.2">
      <c r="A16" s="149">
        <f t="shared" si="7"/>
        <v>11</v>
      </c>
      <c r="B16" s="149">
        <v>55330</v>
      </c>
      <c r="C16" s="149"/>
      <c r="D16" s="149">
        <v>29442</v>
      </c>
      <c r="E16" s="149">
        <f t="shared" si="11"/>
        <v>28799</v>
      </c>
      <c r="F16" s="149"/>
      <c r="G16" s="149">
        <f t="shared" si="8"/>
        <v>140099</v>
      </c>
      <c r="H16" s="149">
        <f t="shared" si="1"/>
        <v>0</v>
      </c>
      <c r="I16" s="149"/>
      <c r="J16" s="149">
        <f t="shared" si="2"/>
        <v>26531</v>
      </c>
      <c r="K16" s="149"/>
      <c r="L16" s="149">
        <f t="shared" si="9"/>
        <v>41858</v>
      </c>
      <c r="M16" s="149">
        <f>SUM('3rd Party Deals'!X16)</f>
        <v>11316</v>
      </c>
      <c r="N16" s="149">
        <f>SUM('Spot wENA'!Z16)</f>
        <v>-36316</v>
      </c>
      <c r="O16" s="150">
        <f t="shared" si="10"/>
        <v>16858</v>
      </c>
      <c r="P16" s="149"/>
      <c r="Q16" s="150">
        <f t="shared" si="3"/>
        <v>45657</v>
      </c>
      <c r="R16" s="149"/>
      <c r="S16" s="149">
        <f t="shared" si="4"/>
        <v>9673</v>
      </c>
      <c r="U16" s="149">
        <f t="shared" si="5"/>
        <v>0</v>
      </c>
      <c r="W16" s="152">
        <v>8.41</v>
      </c>
      <c r="X16" s="152">
        <f t="shared" si="6"/>
        <v>8.6300000000000008</v>
      </c>
    </row>
    <row r="17" spans="1:24" s="151" customFormat="1" x14ac:dyDescent="0.2">
      <c r="A17" s="149">
        <f t="shared" si="7"/>
        <v>12</v>
      </c>
      <c r="B17" s="149">
        <v>92288</v>
      </c>
      <c r="C17" s="149"/>
      <c r="D17" s="149">
        <v>67227</v>
      </c>
      <c r="E17" s="149">
        <f t="shared" si="11"/>
        <v>65759</v>
      </c>
      <c r="F17" s="149"/>
      <c r="G17" s="149">
        <f t="shared" si="8"/>
        <v>140099</v>
      </c>
      <c r="H17" s="149">
        <f t="shared" si="1"/>
        <v>0</v>
      </c>
      <c r="I17" s="149"/>
      <c r="J17" s="149">
        <f t="shared" si="2"/>
        <v>26529</v>
      </c>
      <c r="K17" s="149"/>
      <c r="L17" s="149">
        <f t="shared" si="9"/>
        <v>41858</v>
      </c>
      <c r="M17" s="149">
        <f>SUM('3rd Party Deals'!X17)</f>
        <v>11316</v>
      </c>
      <c r="N17" s="149">
        <f>SUM('Spot wENA'!Z17)</f>
        <v>-1316</v>
      </c>
      <c r="O17" s="150">
        <f t="shared" si="10"/>
        <v>51858</v>
      </c>
      <c r="P17" s="149"/>
      <c r="Q17" s="150">
        <f t="shared" si="3"/>
        <v>0</v>
      </c>
      <c r="R17" s="149"/>
      <c r="S17" s="149">
        <f t="shared" si="4"/>
        <v>0</v>
      </c>
      <c r="U17" s="149">
        <f t="shared" si="5"/>
        <v>25329</v>
      </c>
      <c r="W17" s="152">
        <v>10.53</v>
      </c>
      <c r="X17" s="152">
        <f t="shared" si="6"/>
        <v>10.8</v>
      </c>
    </row>
    <row r="18" spans="1:24" s="121" customFormat="1" x14ac:dyDescent="0.2">
      <c r="A18" s="117">
        <f t="shared" si="7"/>
        <v>13</v>
      </c>
      <c r="B18" s="117">
        <v>72488</v>
      </c>
      <c r="C18" s="117"/>
      <c r="D18" s="117">
        <v>29000</v>
      </c>
      <c r="E18" s="117">
        <f t="shared" si="11"/>
        <v>28367</v>
      </c>
      <c r="F18" s="117"/>
      <c r="G18" s="117">
        <f t="shared" si="8"/>
        <v>140099</v>
      </c>
      <c r="H18" s="117">
        <f t="shared" si="1"/>
        <v>0</v>
      </c>
      <c r="I18" s="117"/>
      <c r="J18" s="117">
        <f t="shared" si="2"/>
        <v>44121</v>
      </c>
      <c r="K18" s="117"/>
      <c r="L18" s="117">
        <f t="shared" si="9"/>
        <v>41858</v>
      </c>
      <c r="M18" s="117">
        <f>SUM('3rd Party Deals'!X18)</f>
        <v>11316</v>
      </c>
      <c r="N18" s="117">
        <f>SUM('Spot wENA'!Z18)</f>
        <v>-1316</v>
      </c>
      <c r="O18" s="120">
        <f t="shared" si="10"/>
        <v>51858</v>
      </c>
      <c r="P18" s="117"/>
      <c r="Q18" s="120">
        <f t="shared" si="3"/>
        <v>0</v>
      </c>
      <c r="R18" s="117"/>
      <c r="S18" s="117">
        <f t="shared" si="4"/>
        <v>0</v>
      </c>
      <c r="U18" s="117">
        <f t="shared" si="5"/>
        <v>7737</v>
      </c>
      <c r="W18" s="140">
        <v>9.15</v>
      </c>
      <c r="X18" s="140">
        <f t="shared" si="6"/>
        <v>9.39</v>
      </c>
    </row>
    <row r="19" spans="1:24" s="121" customFormat="1" x14ac:dyDescent="0.2">
      <c r="A19" s="117">
        <f t="shared" si="7"/>
        <v>14</v>
      </c>
      <c r="B19" s="117">
        <f t="shared" ref="B19:B35" si="12">+B18</f>
        <v>72488</v>
      </c>
      <c r="C19" s="117"/>
      <c r="D19" s="117">
        <f t="shared" ref="D19:D35" si="13">+D18</f>
        <v>29000</v>
      </c>
      <c r="E19" s="117">
        <f t="shared" si="11"/>
        <v>28367</v>
      </c>
      <c r="F19" s="117"/>
      <c r="G19" s="117">
        <f t="shared" si="8"/>
        <v>140099</v>
      </c>
      <c r="H19" s="117">
        <f t="shared" si="1"/>
        <v>0</v>
      </c>
      <c r="I19" s="117"/>
      <c r="J19" s="117">
        <f t="shared" si="2"/>
        <v>44121</v>
      </c>
      <c r="K19" s="117"/>
      <c r="L19" s="117">
        <f t="shared" si="9"/>
        <v>41858</v>
      </c>
      <c r="M19" s="117">
        <f>SUM('3rd Party Deals'!X19)</f>
        <v>11316</v>
      </c>
      <c r="N19" s="117">
        <f>SUM('Spot wENA'!Z19)</f>
        <v>-1316</v>
      </c>
      <c r="O19" s="120">
        <f t="shared" si="10"/>
        <v>51858</v>
      </c>
      <c r="P19" s="117"/>
      <c r="Q19" s="120">
        <f t="shared" si="3"/>
        <v>0</v>
      </c>
      <c r="R19" s="117"/>
      <c r="S19" s="117">
        <f t="shared" si="4"/>
        <v>0</v>
      </c>
      <c r="U19" s="117">
        <f t="shared" si="5"/>
        <v>7737</v>
      </c>
      <c r="W19" s="140"/>
      <c r="X19" s="140">
        <f t="shared" si="6"/>
        <v>0.03</v>
      </c>
    </row>
    <row r="20" spans="1:24" s="121" customFormat="1" x14ac:dyDescent="0.2">
      <c r="A20" s="117">
        <f t="shared" si="7"/>
        <v>15</v>
      </c>
      <c r="B20" s="117">
        <f t="shared" si="12"/>
        <v>72488</v>
      </c>
      <c r="C20" s="117"/>
      <c r="D20" s="117">
        <f t="shared" si="13"/>
        <v>29000</v>
      </c>
      <c r="E20" s="117">
        <f t="shared" si="11"/>
        <v>28367</v>
      </c>
      <c r="F20" s="117"/>
      <c r="G20" s="117">
        <f t="shared" si="8"/>
        <v>140099</v>
      </c>
      <c r="H20" s="117">
        <f t="shared" si="1"/>
        <v>0</v>
      </c>
      <c r="I20" s="117"/>
      <c r="J20" s="117">
        <f t="shared" si="2"/>
        <v>44121</v>
      </c>
      <c r="K20" s="117"/>
      <c r="L20" s="117">
        <f t="shared" si="9"/>
        <v>41858</v>
      </c>
      <c r="M20" s="117">
        <f>SUM('3rd Party Deals'!X20)</f>
        <v>11316</v>
      </c>
      <c r="N20" s="117">
        <f>SUM('Spot wENA'!Z20)</f>
        <v>-1316</v>
      </c>
      <c r="O20" s="120">
        <f t="shared" si="10"/>
        <v>51858</v>
      </c>
      <c r="P20" s="117"/>
      <c r="Q20" s="120">
        <f t="shared" si="3"/>
        <v>0</v>
      </c>
      <c r="R20" s="117"/>
      <c r="S20" s="117">
        <f t="shared" si="4"/>
        <v>0</v>
      </c>
      <c r="U20" s="117">
        <f t="shared" si="5"/>
        <v>7737</v>
      </c>
      <c r="W20" s="140"/>
      <c r="X20" s="140">
        <f t="shared" si="6"/>
        <v>0.03</v>
      </c>
    </row>
    <row r="21" spans="1:24" s="121" customFormat="1" x14ac:dyDescent="0.2">
      <c r="A21" s="117">
        <f t="shared" si="7"/>
        <v>16</v>
      </c>
      <c r="B21" s="117">
        <f t="shared" si="12"/>
        <v>72488</v>
      </c>
      <c r="C21" s="117"/>
      <c r="D21" s="117">
        <f t="shared" si="13"/>
        <v>29000</v>
      </c>
      <c r="E21" s="117">
        <f t="shared" si="11"/>
        <v>28367</v>
      </c>
      <c r="F21" s="117"/>
      <c r="G21" s="117">
        <f t="shared" si="8"/>
        <v>140099</v>
      </c>
      <c r="H21" s="117">
        <f t="shared" si="1"/>
        <v>0</v>
      </c>
      <c r="I21" s="117"/>
      <c r="J21" s="117">
        <f t="shared" si="2"/>
        <v>44121</v>
      </c>
      <c r="K21" s="117"/>
      <c r="L21" s="117">
        <f t="shared" si="9"/>
        <v>41858</v>
      </c>
      <c r="M21" s="117">
        <f>SUM('3rd Party Deals'!X21)</f>
        <v>11316</v>
      </c>
      <c r="N21" s="117">
        <f>SUM('Spot wENA'!Z21)</f>
        <v>-1316</v>
      </c>
      <c r="O21" s="120">
        <f t="shared" si="10"/>
        <v>51858</v>
      </c>
      <c r="P21" s="117"/>
      <c r="Q21" s="120">
        <f t="shared" si="3"/>
        <v>0</v>
      </c>
      <c r="R21" s="117"/>
      <c r="S21" s="117">
        <f t="shared" si="4"/>
        <v>0</v>
      </c>
      <c r="U21" s="117">
        <f t="shared" si="5"/>
        <v>7737</v>
      </c>
      <c r="W21" s="140"/>
      <c r="X21" s="140">
        <f t="shared" si="6"/>
        <v>0.03</v>
      </c>
    </row>
    <row r="22" spans="1:24" s="121" customFormat="1" x14ac:dyDescent="0.2">
      <c r="A22" s="117">
        <f t="shared" si="7"/>
        <v>17</v>
      </c>
      <c r="B22" s="117">
        <f t="shared" si="12"/>
        <v>72488</v>
      </c>
      <c r="C22" s="117"/>
      <c r="D22" s="117">
        <f t="shared" si="13"/>
        <v>29000</v>
      </c>
      <c r="E22" s="117">
        <f t="shared" si="11"/>
        <v>28367</v>
      </c>
      <c r="F22" s="117"/>
      <c r="G22" s="117">
        <f t="shared" si="8"/>
        <v>140099</v>
      </c>
      <c r="H22" s="117">
        <f t="shared" si="1"/>
        <v>0</v>
      </c>
      <c r="I22" s="117"/>
      <c r="J22" s="117">
        <f t="shared" si="2"/>
        <v>44121</v>
      </c>
      <c r="K22" s="117"/>
      <c r="L22" s="117">
        <f t="shared" si="9"/>
        <v>41858</v>
      </c>
      <c r="M22" s="117">
        <f>SUM('3rd Party Deals'!X22)</f>
        <v>11316</v>
      </c>
      <c r="N22" s="117">
        <f>SUM('Spot wENA'!Z22)</f>
        <v>-1316</v>
      </c>
      <c r="O22" s="120">
        <f t="shared" si="10"/>
        <v>51858</v>
      </c>
      <c r="P22" s="117"/>
      <c r="Q22" s="120">
        <f t="shared" si="3"/>
        <v>0</v>
      </c>
      <c r="R22" s="117"/>
      <c r="S22" s="117">
        <f t="shared" si="4"/>
        <v>0</v>
      </c>
      <c r="U22" s="117">
        <f t="shared" si="5"/>
        <v>7737</v>
      </c>
      <c r="W22" s="140"/>
      <c r="X22" s="140">
        <f t="shared" si="6"/>
        <v>0.03</v>
      </c>
    </row>
    <row r="23" spans="1:24" s="121" customFormat="1" x14ac:dyDescent="0.2">
      <c r="A23" s="117">
        <f t="shared" si="7"/>
        <v>18</v>
      </c>
      <c r="B23" s="117">
        <f t="shared" si="12"/>
        <v>72488</v>
      </c>
      <c r="C23" s="117"/>
      <c r="D23" s="117">
        <f t="shared" si="13"/>
        <v>29000</v>
      </c>
      <c r="E23" s="117">
        <f t="shared" si="11"/>
        <v>28367</v>
      </c>
      <c r="F23" s="117"/>
      <c r="G23" s="117">
        <f t="shared" si="8"/>
        <v>140099</v>
      </c>
      <c r="H23" s="117">
        <f t="shared" si="1"/>
        <v>0</v>
      </c>
      <c r="I23" s="117"/>
      <c r="J23" s="117">
        <f t="shared" si="2"/>
        <v>44121</v>
      </c>
      <c r="K23" s="117"/>
      <c r="L23" s="117">
        <f t="shared" si="9"/>
        <v>41858</v>
      </c>
      <c r="M23" s="117">
        <f>SUM('3rd Party Deals'!X23)</f>
        <v>11316</v>
      </c>
      <c r="N23" s="117">
        <f>SUM('Spot wENA'!Z23)</f>
        <v>-1316</v>
      </c>
      <c r="O23" s="120">
        <f t="shared" si="10"/>
        <v>51858</v>
      </c>
      <c r="P23" s="117"/>
      <c r="Q23" s="120">
        <f t="shared" si="3"/>
        <v>0</v>
      </c>
      <c r="R23" s="117"/>
      <c r="S23" s="117">
        <f t="shared" si="4"/>
        <v>0</v>
      </c>
      <c r="U23" s="117">
        <f t="shared" si="5"/>
        <v>7737</v>
      </c>
      <c r="W23" s="140"/>
      <c r="X23" s="140">
        <f t="shared" si="6"/>
        <v>0.03</v>
      </c>
    </row>
    <row r="24" spans="1:24" s="121" customFormat="1" x14ac:dyDescent="0.2">
      <c r="A24" s="117">
        <f t="shared" si="7"/>
        <v>19</v>
      </c>
      <c r="B24" s="117">
        <f t="shared" si="12"/>
        <v>72488</v>
      </c>
      <c r="C24" s="117"/>
      <c r="D24" s="117">
        <f t="shared" si="13"/>
        <v>29000</v>
      </c>
      <c r="E24" s="117">
        <f t="shared" si="11"/>
        <v>28367</v>
      </c>
      <c r="F24" s="117"/>
      <c r="G24" s="117">
        <f t="shared" si="8"/>
        <v>140099</v>
      </c>
      <c r="H24" s="117">
        <f t="shared" si="1"/>
        <v>0</v>
      </c>
      <c r="I24" s="117"/>
      <c r="J24" s="117">
        <f t="shared" si="2"/>
        <v>44121</v>
      </c>
      <c r="K24" s="117"/>
      <c r="L24" s="117">
        <f t="shared" si="9"/>
        <v>41858</v>
      </c>
      <c r="M24" s="117">
        <f>SUM('3rd Party Deals'!X24)</f>
        <v>11316</v>
      </c>
      <c r="N24" s="117">
        <f>SUM('Spot wENA'!Z24)</f>
        <v>-1316</v>
      </c>
      <c r="O24" s="120">
        <f t="shared" si="10"/>
        <v>51858</v>
      </c>
      <c r="P24" s="117"/>
      <c r="Q24" s="120">
        <f t="shared" si="3"/>
        <v>0</v>
      </c>
      <c r="R24" s="117"/>
      <c r="S24" s="117">
        <f t="shared" si="4"/>
        <v>0</v>
      </c>
      <c r="U24" s="117">
        <f t="shared" si="5"/>
        <v>7737</v>
      </c>
      <c r="W24" s="140"/>
      <c r="X24" s="140">
        <f t="shared" si="6"/>
        <v>0.03</v>
      </c>
    </row>
    <row r="25" spans="1:24" s="121" customFormat="1" x14ac:dyDescent="0.2">
      <c r="A25" s="117">
        <f t="shared" si="7"/>
        <v>20</v>
      </c>
      <c r="B25" s="117">
        <f t="shared" si="12"/>
        <v>72488</v>
      </c>
      <c r="C25" s="117"/>
      <c r="D25" s="117">
        <f t="shared" si="13"/>
        <v>29000</v>
      </c>
      <c r="E25" s="117">
        <f t="shared" si="11"/>
        <v>28367</v>
      </c>
      <c r="F25" s="117"/>
      <c r="G25" s="117">
        <f t="shared" si="8"/>
        <v>140099</v>
      </c>
      <c r="H25" s="117">
        <f t="shared" si="1"/>
        <v>0</v>
      </c>
      <c r="I25" s="117"/>
      <c r="J25" s="117">
        <f t="shared" si="2"/>
        <v>44121</v>
      </c>
      <c r="K25" s="117"/>
      <c r="L25" s="117">
        <f t="shared" si="9"/>
        <v>41858</v>
      </c>
      <c r="M25" s="117">
        <f>SUM('3rd Party Deals'!X25)</f>
        <v>11316</v>
      </c>
      <c r="N25" s="117">
        <f>SUM('Spot wENA'!Z25)</f>
        <v>-1316</v>
      </c>
      <c r="O25" s="120">
        <f t="shared" si="10"/>
        <v>51858</v>
      </c>
      <c r="P25" s="117"/>
      <c r="Q25" s="120">
        <f t="shared" si="3"/>
        <v>0</v>
      </c>
      <c r="R25" s="117"/>
      <c r="S25" s="117">
        <f t="shared" si="4"/>
        <v>0</v>
      </c>
      <c r="U25" s="117">
        <f t="shared" si="5"/>
        <v>7737</v>
      </c>
      <c r="W25" s="140"/>
      <c r="X25" s="140">
        <f t="shared" si="6"/>
        <v>0.03</v>
      </c>
    </row>
    <row r="26" spans="1:24" s="121" customFormat="1" x14ac:dyDescent="0.2">
      <c r="A26" s="117">
        <f t="shared" si="7"/>
        <v>21</v>
      </c>
      <c r="B26" s="117">
        <f t="shared" si="12"/>
        <v>72488</v>
      </c>
      <c r="C26" s="117"/>
      <c r="D26" s="117">
        <f t="shared" si="13"/>
        <v>29000</v>
      </c>
      <c r="E26" s="117">
        <f t="shared" si="11"/>
        <v>28367</v>
      </c>
      <c r="F26" s="117"/>
      <c r="G26" s="117">
        <f t="shared" si="8"/>
        <v>140099</v>
      </c>
      <c r="H26" s="117">
        <f t="shared" si="1"/>
        <v>0</v>
      </c>
      <c r="I26" s="117"/>
      <c r="J26" s="117">
        <f t="shared" si="2"/>
        <v>44121</v>
      </c>
      <c r="K26" s="117"/>
      <c r="L26" s="117">
        <f t="shared" si="9"/>
        <v>41858</v>
      </c>
      <c r="M26" s="117">
        <f>SUM('3rd Party Deals'!X26)</f>
        <v>11316</v>
      </c>
      <c r="N26" s="117">
        <f>SUM('Spot wENA'!Z26)</f>
        <v>-1316</v>
      </c>
      <c r="O26" s="120">
        <f t="shared" si="10"/>
        <v>51858</v>
      </c>
      <c r="P26" s="117"/>
      <c r="Q26" s="120">
        <f t="shared" si="3"/>
        <v>0</v>
      </c>
      <c r="R26" s="117"/>
      <c r="S26" s="117">
        <f t="shared" si="4"/>
        <v>0</v>
      </c>
      <c r="U26" s="117">
        <f t="shared" si="5"/>
        <v>7737</v>
      </c>
      <c r="W26" s="140"/>
      <c r="X26" s="140">
        <f t="shared" si="6"/>
        <v>0.03</v>
      </c>
    </row>
    <row r="27" spans="1:24" s="121" customFormat="1" x14ac:dyDescent="0.2">
      <c r="A27" s="117">
        <f t="shared" si="7"/>
        <v>22</v>
      </c>
      <c r="B27" s="117">
        <f t="shared" si="12"/>
        <v>72488</v>
      </c>
      <c r="C27" s="117"/>
      <c r="D27" s="117">
        <f t="shared" si="13"/>
        <v>29000</v>
      </c>
      <c r="E27" s="117">
        <f t="shared" si="11"/>
        <v>28367</v>
      </c>
      <c r="F27" s="117"/>
      <c r="G27" s="117">
        <f t="shared" si="8"/>
        <v>140099</v>
      </c>
      <c r="H27" s="117">
        <f t="shared" si="1"/>
        <v>0</v>
      </c>
      <c r="I27" s="117"/>
      <c r="J27" s="117">
        <f t="shared" si="2"/>
        <v>44121</v>
      </c>
      <c r="K27" s="117"/>
      <c r="L27" s="117">
        <f t="shared" si="9"/>
        <v>41858</v>
      </c>
      <c r="M27" s="117">
        <f>SUM('3rd Party Deals'!X27)</f>
        <v>11316</v>
      </c>
      <c r="N27" s="117">
        <f>SUM('Spot wENA'!Z27)</f>
        <v>-1316</v>
      </c>
      <c r="O27" s="120">
        <f t="shared" si="10"/>
        <v>51858</v>
      </c>
      <c r="P27" s="117"/>
      <c r="Q27" s="120">
        <f t="shared" si="3"/>
        <v>0</v>
      </c>
      <c r="R27" s="117"/>
      <c r="S27" s="117">
        <f t="shared" si="4"/>
        <v>0</v>
      </c>
      <c r="U27" s="117">
        <f t="shared" si="5"/>
        <v>7737</v>
      </c>
      <c r="W27" s="140"/>
      <c r="X27" s="140">
        <f t="shared" si="6"/>
        <v>0.03</v>
      </c>
    </row>
    <row r="28" spans="1:24" s="121" customFormat="1" x14ac:dyDescent="0.2">
      <c r="A28" s="117">
        <f t="shared" si="7"/>
        <v>23</v>
      </c>
      <c r="B28" s="117">
        <f t="shared" si="12"/>
        <v>72488</v>
      </c>
      <c r="C28" s="117"/>
      <c r="D28" s="117">
        <f t="shared" si="13"/>
        <v>29000</v>
      </c>
      <c r="E28" s="117">
        <f t="shared" si="11"/>
        <v>28367</v>
      </c>
      <c r="F28" s="117"/>
      <c r="G28" s="117">
        <f t="shared" si="8"/>
        <v>140099</v>
      </c>
      <c r="H28" s="117">
        <f t="shared" si="1"/>
        <v>0</v>
      </c>
      <c r="I28" s="117"/>
      <c r="J28" s="117">
        <f t="shared" si="2"/>
        <v>44121</v>
      </c>
      <c r="K28" s="117"/>
      <c r="L28" s="117">
        <f t="shared" si="9"/>
        <v>41858</v>
      </c>
      <c r="M28" s="117">
        <f>SUM('3rd Party Deals'!X28)</f>
        <v>11316</v>
      </c>
      <c r="N28" s="117">
        <f>SUM('Spot wENA'!Z28)</f>
        <v>-1316</v>
      </c>
      <c r="O28" s="120">
        <f t="shared" si="10"/>
        <v>51858</v>
      </c>
      <c r="P28" s="117"/>
      <c r="Q28" s="120">
        <f t="shared" si="3"/>
        <v>0</v>
      </c>
      <c r="R28" s="117"/>
      <c r="S28" s="117">
        <f t="shared" si="4"/>
        <v>0</v>
      </c>
      <c r="U28" s="117">
        <f t="shared" si="5"/>
        <v>7737</v>
      </c>
      <c r="W28" s="140"/>
      <c r="X28" s="140">
        <f t="shared" si="6"/>
        <v>0.03</v>
      </c>
    </row>
    <row r="29" spans="1:24" s="121" customFormat="1" x14ac:dyDescent="0.2">
      <c r="A29" s="117">
        <f t="shared" si="7"/>
        <v>24</v>
      </c>
      <c r="B29" s="117">
        <f t="shared" si="12"/>
        <v>72488</v>
      </c>
      <c r="C29" s="117"/>
      <c r="D29" s="117">
        <f t="shared" si="13"/>
        <v>29000</v>
      </c>
      <c r="E29" s="117">
        <f t="shared" si="11"/>
        <v>28367</v>
      </c>
      <c r="F29" s="117"/>
      <c r="G29" s="117">
        <f t="shared" si="8"/>
        <v>140099</v>
      </c>
      <c r="H29" s="117">
        <f t="shared" si="1"/>
        <v>0</v>
      </c>
      <c r="I29" s="117"/>
      <c r="J29" s="117">
        <f t="shared" si="2"/>
        <v>44121</v>
      </c>
      <c r="K29" s="117"/>
      <c r="L29" s="117">
        <f t="shared" si="9"/>
        <v>41858</v>
      </c>
      <c r="M29" s="117">
        <f>SUM('3rd Party Deals'!X29)</f>
        <v>11316</v>
      </c>
      <c r="N29" s="117">
        <f>SUM('Spot wENA'!Z29)</f>
        <v>-1316</v>
      </c>
      <c r="O29" s="120">
        <f t="shared" si="10"/>
        <v>51858</v>
      </c>
      <c r="P29" s="117"/>
      <c r="Q29" s="120">
        <f t="shared" si="3"/>
        <v>0</v>
      </c>
      <c r="R29" s="117"/>
      <c r="S29" s="117">
        <f t="shared" si="4"/>
        <v>0</v>
      </c>
      <c r="U29" s="117">
        <f t="shared" si="5"/>
        <v>7737</v>
      </c>
      <c r="W29" s="140"/>
      <c r="X29" s="140">
        <f t="shared" si="6"/>
        <v>0.03</v>
      </c>
    </row>
    <row r="30" spans="1:24" s="121" customFormat="1" x14ac:dyDescent="0.2">
      <c r="A30" s="117">
        <f t="shared" si="7"/>
        <v>25</v>
      </c>
      <c r="B30" s="117">
        <f t="shared" si="12"/>
        <v>72488</v>
      </c>
      <c r="C30" s="117"/>
      <c r="D30" s="117">
        <f t="shared" si="13"/>
        <v>29000</v>
      </c>
      <c r="E30" s="117">
        <f t="shared" si="11"/>
        <v>28367</v>
      </c>
      <c r="F30" s="117"/>
      <c r="G30" s="117">
        <f t="shared" si="8"/>
        <v>140099</v>
      </c>
      <c r="H30" s="117">
        <f t="shared" si="1"/>
        <v>0</v>
      </c>
      <c r="I30" s="117"/>
      <c r="J30" s="117">
        <f t="shared" si="2"/>
        <v>44121</v>
      </c>
      <c r="K30" s="117"/>
      <c r="L30" s="117">
        <f t="shared" si="9"/>
        <v>41858</v>
      </c>
      <c r="M30" s="117">
        <f>SUM('3rd Party Deals'!X30)</f>
        <v>11316</v>
      </c>
      <c r="N30" s="117">
        <f>SUM('Spot wENA'!Z30)</f>
        <v>-1316</v>
      </c>
      <c r="O30" s="120">
        <f t="shared" si="10"/>
        <v>51858</v>
      </c>
      <c r="P30" s="117"/>
      <c r="Q30" s="120">
        <f t="shared" si="3"/>
        <v>0</v>
      </c>
      <c r="R30" s="117"/>
      <c r="S30" s="117">
        <f t="shared" si="4"/>
        <v>0</v>
      </c>
      <c r="U30" s="117">
        <f t="shared" si="5"/>
        <v>7737</v>
      </c>
      <c r="W30" s="140"/>
      <c r="X30" s="140">
        <f t="shared" si="6"/>
        <v>0.03</v>
      </c>
    </row>
    <row r="31" spans="1:24" s="121" customFormat="1" x14ac:dyDescent="0.2">
      <c r="A31" s="117">
        <f t="shared" si="7"/>
        <v>26</v>
      </c>
      <c r="B31" s="117">
        <f t="shared" si="12"/>
        <v>72488</v>
      </c>
      <c r="C31" s="117"/>
      <c r="D31" s="117">
        <f t="shared" si="13"/>
        <v>29000</v>
      </c>
      <c r="E31" s="117">
        <f t="shared" si="11"/>
        <v>28367</v>
      </c>
      <c r="F31" s="117"/>
      <c r="G31" s="117">
        <f t="shared" si="8"/>
        <v>140099</v>
      </c>
      <c r="H31" s="117">
        <f t="shared" si="1"/>
        <v>0</v>
      </c>
      <c r="I31" s="117"/>
      <c r="J31" s="117">
        <f t="shared" si="2"/>
        <v>44121</v>
      </c>
      <c r="K31" s="117"/>
      <c r="L31" s="117">
        <f t="shared" si="9"/>
        <v>41858</v>
      </c>
      <c r="M31" s="117">
        <f>SUM('3rd Party Deals'!X31)</f>
        <v>11316</v>
      </c>
      <c r="N31" s="117">
        <f>SUM('Spot wENA'!Z31)</f>
        <v>-1316</v>
      </c>
      <c r="O31" s="120">
        <f t="shared" si="10"/>
        <v>51858</v>
      </c>
      <c r="P31" s="117"/>
      <c r="Q31" s="120">
        <f t="shared" si="3"/>
        <v>0</v>
      </c>
      <c r="R31" s="117"/>
      <c r="S31" s="117">
        <f t="shared" si="4"/>
        <v>0</v>
      </c>
      <c r="U31" s="117">
        <f t="shared" si="5"/>
        <v>7737</v>
      </c>
      <c r="W31" s="140"/>
      <c r="X31" s="140">
        <f t="shared" si="6"/>
        <v>0.03</v>
      </c>
    </row>
    <row r="32" spans="1:24" s="121" customFormat="1" x14ac:dyDescent="0.2">
      <c r="A32" s="117">
        <f t="shared" si="7"/>
        <v>27</v>
      </c>
      <c r="B32" s="117">
        <f t="shared" si="12"/>
        <v>72488</v>
      </c>
      <c r="C32" s="117"/>
      <c r="D32" s="117">
        <f t="shared" si="13"/>
        <v>29000</v>
      </c>
      <c r="E32" s="117">
        <f t="shared" si="11"/>
        <v>28367</v>
      </c>
      <c r="F32" s="117"/>
      <c r="G32" s="117">
        <f t="shared" si="8"/>
        <v>140099</v>
      </c>
      <c r="H32" s="117">
        <f t="shared" si="1"/>
        <v>0</v>
      </c>
      <c r="I32" s="117"/>
      <c r="J32" s="117">
        <f t="shared" si="2"/>
        <v>44121</v>
      </c>
      <c r="K32" s="117"/>
      <c r="L32" s="117">
        <f t="shared" si="9"/>
        <v>41858</v>
      </c>
      <c r="M32" s="117">
        <f>SUM('3rd Party Deals'!X32)</f>
        <v>11316</v>
      </c>
      <c r="N32" s="117">
        <f>SUM('Spot wENA'!Z32)</f>
        <v>-1316</v>
      </c>
      <c r="O32" s="120">
        <f t="shared" si="10"/>
        <v>51858</v>
      </c>
      <c r="P32" s="117"/>
      <c r="Q32" s="120">
        <f t="shared" si="3"/>
        <v>0</v>
      </c>
      <c r="R32" s="117"/>
      <c r="S32" s="117">
        <f t="shared" si="4"/>
        <v>0</v>
      </c>
      <c r="U32" s="117">
        <f t="shared" si="5"/>
        <v>7737</v>
      </c>
      <c r="W32" s="140"/>
      <c r="X32" s="140">
        <f t="shared" si="6"/>
        <v>0.03</v>
      </c>
    </row>
    <row r="33" spans="1:24" s="121" customFormat="1" x14ac:dyDescent="0.2">
      <c r="A33" s="117">
        <f t="shared" si="7"/>
        <v>28</v>
      </c>
      <c r="B33" s="117">
        <f t="shared" si="12"/>
        <v>72488</v>
      </c>
      <c r="C33" s="117"/>
      <c r="D33" s="117">
        <f t="shared" si="13"/>
        <v>29000</v>
      </c>
      <c r="E33" s="117">
        <f t="shared" si="11"/>
        <v>28367</v>
      </c>
      <c r="F33" s="117"/>
      <c r="G33" s="117">
        <f t="shared" si="8"/>
        <v>140099</v>
      </c>
      <c r="H33" s="117">
        <f t="shared" si="1"/>
        <v>0</v>
      </c>
      <c r="I33" s="117"/>
      <c r="J33" s="117">
        <f t="shared" si="2"/>
        <v>44121</v>
      </c>
      <c r="K33" s="117"/>
      <c r="L33" s="117">
        <f t="shared" si="9"/>
        <v>41858</v>
      </c>
      <c r="M33" s="117">
        <f>SUM('3rd Party Deals'!X33)</f>
        <v>11316</v>
      </c>
      <c r="N33" s="117">
        <f>SUM('Spot wENA'!Z33)</f>
        <v>-1316</v>
      </c>
      <c r="O33" s="120">
        <f t="shared" si="10"/>
        <v>51858</v>
      </c>
      <c r="P33" s="117"/>
      <c r="Q33" s="120">
        <f t="shared" si="3"/>
        <v>0</v>
      </c>
      <c r="R33" s="117"/>
      <c r="S33" s="117">
        <f t="shared" si="4"/>
        <v>0</v>
      </c>
      <c r="U33" s="117">
        <f t="shared" si="5"/>
        <v>7737</v>
      </c>
      <c r="W33" s="140"/>
      <c r="X33" s="140">
        <f t="shared" si="6"/>
        <v>0.03</v>
      </c>
    </row>
    <row r="34" spans="1:24" s="121" customFormat="1" x14ac:dyDescent="0.2">
      <c r="A34" s="117">
        <f t="shared" si="7"/>
        <v>29</v>
      </c>
      <c r="B34" s="117">
        <f t="shared" si="12"/>
        <v>72488</v>
      </c>
      <c r="C34" s="117"/>
      <c r="D34" s="117">
        <f t="shared" si="13"/>
        <v>29000</v>
      </c>
      <c r="E34" s="117">
        <f t="shared" si="11"/>
        <v>28367</v>
      </c>
      <c r="F34" s="117"/>
      <c r="G34" s="117">
        <f t="shared" si="8"/>
        <v>140099</v>
      </c>
      <c r="H34" s="117">
        <f t="shared" si="1"/>
        <v>0</v>
      </c>
      <c r="I34" s="117"/>
      <c r="J34" s="117">
        <f t="shared" si="2"/>
        <v>44121</v>
      </c>
      <c r="K34" s="117"/>
      <c r="L34" s="117">
        <f t="shared" si="9"/>
        <v>41858</v>
      </c>
      <c r="M34" s="117">
        <f>SUM('3rd Party Deals'!X34)</f>
        <v>11316</v>
      </c>
      <c r="N34" s="117">
        <f>SUM('Spot wENA'!Z34)</f>
        <v>-1316</v>
      </c>
      <c r="O34" s="120">
        <f t="shared" si="10"/>
        <v>51858</v>
      </c>
      <c r="P34" s="117"/>
      <c r="Q34" s="120">
        <f t="shared" si="3"/>
        <v>0</v>
      </c>
      <c r="R34" s="117"/>
      <c r="S34" s="117">
        <f t="shared" si="4"/>
        <v>0</v>
      </c>
      <c r="U34" s="117">
        <f t="shared" si="5"/>
        <v>7737</v>
      </c>
      <c r="W34" s="140"/>
      <c r="X34" s="140">
        <f t="shared" si="6"/>
        <v>0.03</v>
      </c>
    </row>
    <row r="35" spans="1:24" s="121" customFormat="1" x14ac:dyDescent="0.2">
      <c r="A35" s="117">
        <f>+A34+1</f>
        <v>30</v>
      </c>
      <c r="B35" s="117">
        <f t="shared" si="12"/>
        <v>72488</v>
      </c>
      <c r="C35" s="117"/>
      <c r="D35" s="117">
        <f t="shared" si="13"/>
        <v>29000</v>
      </c>
      <c r="E35" s="117">
        <f t="shared" si="11"/>
        <v>28367</v>
      </c>
      <c r="F35" s="117"/>
      <c r="G35" s="117">
        <f t="shared" si="8"/>
        <v>140099</v>
      </c>
      <c r="H35" s="117">
        <f t="shared" si="1"/>
        <v>0</v>
      </c>
      <c r="I35" s="117"/>
      <c r="J35" s="117">
        <f t="shared" si="2"/>
        <v>44121</v>
      </c>
      <c r="K35" s="117"/>
      <c r="L35" s="117">
        <f t="shared" si="9"/>
        <v>41858</v>
      </c>
      <c r="M35" s="117">
        <f>SUM('3rd Party Deals'!X35)</f>
        <v>11316</v>
      </c>
      <c r="N35" s="117">
        <f>SUM('Spot wENA'!Z35)</f>
        <v>-1316</v>
      </c>
      <c r="O35" s="120">
        <f t="shared" si="10"/>
        <v>51858</v>
      </c>
      <c r="P35" s="117"/>
      <c r="Q35" s="120">
        <f t="shared" si="3"/>
        <v>0</v>
      </c>
      <c r="R35" s="117"/>
      <c r="S35" s="117">
        <f t="shared" si="4"/>
        <v>0</v>
      </c>
      <c r="U35" s="117">
        <f t="shared" si="5"/>
        <v>7737</v>
      </c>
      <c r="W35" s="140"/>
      <c r="X35" s="140">
        <f t="shared" si="6"/>
        <v>0.03</v>
      </c>
    </row>
    <row r="36" spans="1:24" s="121" customFormat="1" x14ac:dyDescent="0.2">
      <c r="A36" s="117">
        <f>+A35+1</f>
        <v>31</v>
      </c>
      <c r="B36" s="117">
        <f>+B35</f>
        <v>72488</v>
      </c>
      <c r="C36" s="117"/>
      <c r="D36" s="117">
        <f>+D35</f>
        <v>29000</v>
      </c>
      <c r="E36" s="117">
        <f t="shared" si="11"/>
        <v>28367</v>
      </c>
      <c r="F36" s="117"/>
      <c r="G36" s="117">
        <f>+G35</f>
        <v>140099</v>
      </c>
      <c r="H36" s="117">
        <f>IF(B36-G36&gt;0,+B36-G36,0)</f>
        <v>0</v>
      </c>
      <c r="I36" s="117"/>
      <c r="J36" s="117">
        <f>+B36-E36</f>
        <v>44121</v>
      </c>
      <c r="K36" s="117"/>
      <c r="L36" s="117">
        <f>+L35</f>
        <v>41858</v>
      </c>
      <c r="M36" s="117">
        <f>SUM('3rd Party Deals'!X36)</f>
        <v>11316</v>
      </c>
      <c r="N36" s="117">
        <f>SUM('Spot wENA'!Z36)</f>
        <v>-1316</v>
      </c>
      <c r="O36" s="120">
        <f t="shared" si="10"/>
        <v>51858</v>
      </c>
      <c r="P36" s="117"/>
      <c r="Q36" s="120">
        <f t="shared" si="3"/>
        <v>0</v>
      </c>
      <c r="R36" s="117"/>
      <c r="S36" s="117">
        <f>IF(J36-O36&gt;0,J36-O36,0)</f>
        <v>0</v>
      </c>
      <c r="U36" s="117">
        <f>IF(O36-J36&gt;0,O36-J36,0)</f>
        <v>7737</v>
      </c>
      <c r="W36" s="140"/>
      <c r="X36" s="140">
        <f t="shared" si="6"/>
        <v>0.03</v>
      </c>
    </row>
    <row r="37" spans="1:24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U37" s="68"/>
      <c r="W37" s="139"/>
    </row>
    <row r="38" spans="1:24" x14ac:dyDescent="0.2">
      <c r="A38" s="68"/>
      <c r="B38" s="68">
        <f>SUM(B6:B37)</f>
        <v>2304669</v>
      </c>
      <c r="C38" s="68"/>
      <c r="D38" s="68">
        <f>SUM(D6:D37)</f>
        <v>974755</v>
      </c>
      <c r="E38" s="68">
        <f>SUM(E6:E37)</f>
        <v>953474</v>
      </c>
      <c r="F38" s="68"/>
      <c r="G38" s="68"/>
      <c r="H38" s="68"/>
      <c r="I38" s="68"/>
      <c r="J38" s="68">
        <f>SUM(J6:J37)</f>
        <v>1351195</v>
      </c>
      <c r="K38" s="68"/>
      <c r="L38" s="68">
        <f>SUM(L6:L37)</f>
        <v>1297598</v>
      </c>
      <c r="M38" s="68">
        <f>SUM(M6:M37)</f>
        <v>350796</v>
      </c>
      <c r="N38" s="68">
        <f>SUM(N6:N37)</f>
        <v>-140796</v>
      </c>
      <c r="O38" s="68">
        <f>SUM(O6:O37)</f>
        <v>1507598</v>
      </c>
      <c r="P38" s="68"/>
      <c r="Q38" s="68">
        <f>SUM(Q6:Q37)</f>
        <v>408011</v>
      </c>
      <c r="R38" s="68"/>
      <c r="S38" s="68">
        <f>SUM(S6:S37)</f>
        <v>35652</v>
      </c>
      <c r="U38" s="68">
        <f>SUM(U6:U37)</f>
        <v>192055</v>
      </c>
      <c r="W38" s="141"/>
    </row>
    <row r="48" spans="1:24" x14ac:dyDescent="0.2">
      <c r="U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opLeftCell="A6" workbookViewId="0">
      <selection activeCell="D13" sqref="D13:D14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285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302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245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303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304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305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243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244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workbookViewId="0">
      <selection activeCell="I4" sqref="I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268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298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269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263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264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261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262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246</v>
      </c>
      <c r="T54" s="110">
        <f t="shared" ref="T54:T67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249</v>
      </c>
      <c r="T57" s="110">
        <f>J57*J$1*R57</f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>J58*J$1*R58</f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>J59*J$1*R59</f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3.7570999999999999</v>
      </c>
      <c r="R60" s="115">
        <v>46</v>
      </c>
      <c r="S60" s="103" t="s">
        <v>250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f>+Q60</f>
        <v>3.7570999999999999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f>+Q61</f>
        <v>3.7570999999999999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247</v>
      </c>
      <c r="T63" s="110">
        <f>J63*J$1*R63</f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255</v>
      </c>
      <c r="T64" s="110">
        <f>J64*J$1*R64</f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>J65*J$1*R65</f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>J66*J$1*R66</f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256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258</v>
      </c>
      <c r="T68" s="110">
        <f>J68*J$1*R68</f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259</v>
      </c>
      <c r="T69" s="110">
        <f>J69*J$1*R69</f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>J70*J$1*R70</f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>J71*J$1*R71</f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252</v>
      </c>
      <c r="T72" s="128">
        <f>+R72*J72</f>
        <v>880.95270000000005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252</v>
      </c>
      <c r="T73" s="128">
        <f>+R73*J73</f>
        <v>875.49760000000003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257</v>
      </c>
      <c r="T74" s="128">
        <f>+R74*J74</f>
        <v>2055.5484000000001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257</v>
      </c>
      <c r="T75" s="128">
        <f>+R75*J75</f>
        <v>2042.6052999999999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253</v>
      </c>
      <c r="T76" s="128">
        <f t="shared" ref="T76:T81" si="6">+J76*R76</f>
        <v>272.48649999999998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253</v>
      </c>
      <c r="T77" s="128">
        <f t="shared" si="6"/>
        <v>272.49200000000002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260</v>
      </c>
      <c r="T78" s="128">
        <f t="shared" si="6"/>
        <v>635.83389999999997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260</v>
      </c>
      <c r="T79" s="128">
        <f t="shared" si="6"/>
        <v>635.976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248</v>
      </c>
      <c r="T80" s="128">
        <f t="shared" si="6"/>
        <v>451.54494516129034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1178</v>
      </c>
      <c r="S81" s="127" t="s">
        <v>251</v>
      </c>
      <c r="T81" s="128">
        <f t="shared" si="6"/>
        <v>539.125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2749</v>
      </c>
      <c r="S82" s="127" t="s">
        <v>254</v>
      </c>
      <c r="T82" s="128">
        <f>+J82*R82</f>
        <v>1258.1108870967741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111180.50383225805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x14ac:dyDescent="0.2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28">
        <f>+T83+T49+T27</f>
        <v>519194.23274774192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E1" workbookViewId="0">
      <selection activeCell="J59" sqref="J59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268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265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288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289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290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291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292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293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289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291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294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295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296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297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297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297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266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267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266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267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266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267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301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300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2014-09-03T12:28:09Z</dcterms:modified>
</cp:coreProperties>
</file>