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 activeTab="2"/>
  </bookViews>
  <sheets>
    <sheet name="TCO" sheetId="1" r:id="rId1"/>
    <sheet name="TETCO" sheetId="2" r:id="rId2"/>
    <sheet name="INVOICE" sheetId="4" r:id="rId3"/>
    <sheet name="GULF-LEACH" sheetId="3" r:id="rId4"/>
  </sheets>
  <calcPr calcId="152511" iterate="1" iterateCount="20" iterateDelta="0.01"/>
</workbook>
</file>

<file path=xl/calcChain.xml><?xml version="1.0" encoding="utf-8"?>
<calcChain xmlns="http://schemas.openxmlformats.org/spreadsheetml/2006/main">
  <c r="A2" i="3" l="1"/>
  <c r="B13" i="3"/>
  <c r="A14" i="3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D45" i="3"/>
  <c r="I3" i="4"/>
  <c r="B9" i="4"/>
  <c r="H9" i="4"/>
  <c r="I9" i="4"/>
  <c r="M9" i="4"/>
  <c r="R9" i="4"/>
  <c r="U9" i="4"/>
  <c r="A10" i="4"/>
  <c r="A11" i="4" s="1"/>
  <c r="A12" i="4" s="1"/>
  <c r="B10" i="4"/>
  <c r="G10" i="4"/>
  <c r="G11" i="4" s="1"/>
  <c r="G12" i="4" s="1"/>
  <c r="G13" i="4" s="1"/>
  <c r="G14" i="4" s="1"/>
  <c r="G15" i="4" s="1"/>
  <c r="G16" i="4" s="1"/>
  <c r="G17" i="4" s="1"/>
  <c r="G18" i="4" s="1"/>
  <c r="H10" i="4"/>
  <c r="I10" i="4"/>
  <c r="L10" i="4"/>
  <c r="L11" i="4" s="1"/>
  <c r="L12" i="4" s="1"/>
  <c r="L13" i="4" s="1"/>
  <c r="L14" i="4" s="1"/>
  <c r="L15" i="4" s="1"/>
  <c r="L16" i="4" s="1"/>
  <c r="M10" i="4"/>
  <c r="Q10" i="4"/>
  <c r="Q11" i="4" s="1"/>
  <c r="Q12" i="4" s="1"/>
  <c r="Q13" i="4" s="1"/>
  <c r="Q14" i="4" s="1"/>
  <c r="R10" i="4"/>
  <c r="U10" i="4"/>
  <c r="B11" i="4"/>
  <c r="H11" i="4"/>
  <c r="I11" i="4"/>
  <c r="M11" i="4"/>
  <c r="R11" i="4"/>
  <c r="U11" i="4"/>
  <c r="B12" i="4"/>
  <c r="H12" i="4"/>
  <c r="M12" i="4"/>
  <c r="R12" i="4"/>
  <c r="U12" i="4"/>
  <c r="A13" i="4"/>
  <c r="A14" i="4" s="1"/>
  <c r="A15" i="4" s="1"/>
  <c r="A16" i="4" s="1"/>
  <c r="A17" i="4" s="1"/>
  <c r="A18" i="4" s="1"/>
  <c r="A19" i="4" s="1"/>
  <c r="A20" i="4" s="1"/>
  <c r="B13" i="4"/>
  <c r="H13" i="4"/>
  <c r="M13" i="4"/>
  <c r="R13" i="4"/>
  <c r="U13" i="4"/>
  <c r="B14" i="4"/>
  <c r="H14" i="4"/>
  <c r="M14" i="4"/>
  <c r="R14" i="4"/>
  <c r="U14" i="4"/>
  <c r="B15" i="4"/>
  <c r="H15" i="4"/>
  <c r="M15" i="4"/>
  <c r="Q15" i="4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R15" i="4"/>
  <c r="U15" i="4"/>
  <c r="B16" i="4"/>
  <c r="H16" i="4"/>
  <c r="M16" i="4"/>
  <c r="R16" i="4"/>
  <c r="U16" i="4"/>
  <c r="B17" i="4"/>
  <c r="H17" i="4"/>
  <c r="L17" i="4"/>
  <c r="L18" i="4" s="1"/>
  <c r="L19" i="4" s="1"/>
  <c r="L20" i="4" s="1"/>
  <c r="L21" i="4" s="1"/>
  <c r="L22" i="4" s="1"/>
  <c r="L23" i="4" s="1"/>
  <c r="L24" i="4" s="1"/>
  <c r="M17" i="4"/>
  <c r="R17" i="4"/>
  <c r="U17" i="4"/>
  <c r="B18" i="4"/>
  <c r="H18" i="4"/>
  <c r="M18" i="4"/>
  <c r="R18" i="4"/>
  <c r="U18" i="4"/>
  <c r="B19" i="4"/>
  <c r="G19" i="4"/>
  <c r="G20" i="4" s="1"/>
  <c r="G21" i="4" s="1"/>
  <c r="G22" i="4" s="1"/>
  <c r="G23" i="4" s="1"/>
  <c r="G24" i="4" s="1"/>
  <c r="G25" i="4" s="1"/>
  <c r="G26" i="4" s="1"/>
  <c r="H19" i="4"/>
  <c r="M19" i="4"/>
  <c r="R19" i="4"/>
  <c r="U19" i="4"/>
  <c r="B20" i="4"/>
  <c r="H20" i="4"/>
  <c r="M20" i="4"/>
  <c r="R20" i="4"/>
  <c r="U20" i="4"/>
  <c r="A21" i="4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B21" i="4"/>
  <c r="H21" i="4"/>
  <c r="M21" i="4"/>
  <c r="R21" i="4"/>
  <c r="U21" i="4"/>
  <c r="B22" i="4"/>
  <c r="H22" i="4"/>
  <c r="M22" i="4"/>
  <c r="R22" i="4"/>
  <c r="U22" i="4"/>
  <c r="B23" i="4"/>
  <c r="H23" i="4"/>
  <c r="M23" i="4"/>
  <c r="R23" i="4"/>
  <c r="U23" i="4"/>
  <c r="B24" i="4"/>
  <c r="H24" i="4"/>
  <c r="M24" i="4"/>
  <c r="R24" i="4"/>
  <c r="U24" i="4"/>
  <c r="B25" i="4"/>
  <c r="H25" i="4"/>
  <c r="L25" i="4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M25" i="4"/>
  <c r="R25" i="4"/>
  <c r="U25" i="4"/>
  <c r="B26" i="4"/>
  <c r="H26" i="4"/>
  <c r="M26" i="4"/>
  <c r="R26" i="4"/>
  <c r="U26" i="4"/>
  <c r="B27" i="4"/>
  <c r="G27" i="4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H27" i="4"/>
  <c r="M27" i="4"/>
  <c r="R27" i="4"/>
  <c r="U27" i="4"/>
  <c r="B28" i="4"/>
  <c r="H28" i="4"/>
  <c r="M28" i="4"/>
  <c r="R28" i="4"/>
  <c r="U28" i="4"/>
  <c r="B29" i="4"/>
  <c r="H29" i="4"/>
  <c r="M29" i="4"/>
  <c r="R29" i="4"/>
  <c r="U29" i="4"/>
  <c r="B30" i="4"/>
  <c r="H30" i="4"/>
  <c r="M30" i="4"/>
  <c r="R30" i="4"/>
  <c r="U30" i="4"/>
  <c r="B31" i="4"/>
  <c r="H31" i="4"/>
  <c r="M31" i="4"/>
  <c r="R31" i="4"/>
  <c r="U31" i="4"/>
  <c r="B32" i="4"/>
  <c r="H32" i="4"/>
  <c r="M32" i="4"/>
  <c r="R32" i="4"/>
  <c r="U32" i="4"/>
  <c r="B33" i="4"/>
  <c r="H33" i="4"/>
  <c r="M33" i="4"/>
  <c r="R33" i="4"/>
  <c r="U33" i="4"/>
  <c r="B34" i="4"/>
  <c r="H34" i="4"/>
  <c r="M34" i="4"/>
  <c r="R34" i="4"/>
  <c r="U34" i="4"/>
  <c r="B35" i="4"/>
  <c r="H35" i="4"/>
  <c r="M35" i="4"/>
  <c r="R35" i="4"/>
  <c r="U35" i="4"/>
  <c r="B36" i="4"/>
  <c r="H36" i="4"/>
  <c r="M36" i="4"/>
  <c r="R36" i="4"/>
  <c r="U36" i="4"/>
  <c r="B37" i="4"/>
  <c r="H37" i="4"/>
  <c r="M37" i="4"/>
  <c r="R37" i="4"/>
  <c r="U37" i="4"/>
  <c r="B38" i="4"/>
  <c r="H38" i="4"/>
  <c r="M38" i="4"/>
  <c r="R38" i="4"/>
  <c r="U38" i="4"/>
  <c r="B39" i="4"/>
  <c r="H39" i="4"/>
  <c r="M39" i="4"/>
  <c r="R39" i="4"/>
  <c r="U39" i="4"/>
  <c r="C41" i="4"/>
  <c r="I41" i="4"/>
  <c r="N41" i="4"/>
  <c r="S41" i="4"/>
  <c r="C42" i="4"/>
  <c r="E43" i="4" s="1"/>
  <c r="K9" i="4" s="1"/>
  <c r="K43" i="4" s="1"/>
  <c r="I42" i="4"/>
  <c r="B49" i="4"/>
  <c r="G49" i="4"/>
  <c r="L49" i="4"/>
  <c r="Q49" i="4"/>
  <c r="U49" i="4"/>
  <c r="A50" i="4"/>
  <c r="A51" i="4" s="1"/>
  <c r="A52" i="4" s="1"/>
  <c r="A53" i="4" s="1"/>
  <c r="A54" i="4" s="1"/>
  <c r="A55" i="4" s="1"/>
  <c r="A56" i="4" s="1"/>
  <c r="A57" i="4" s="1"/>
  <c r="B50" i="4"/>
  <c r="F50" i="4"/>
  <c r="F51" i="4" s="1"/>
  <c r="F52" i="4" s="1"/>
  <c r="F53" i="4" s="1"/>
  <c r="F54" i="4" s="1"/>
  <c r="F55" i="4" s="1"/>
  <c r="G50" i="4"/>
  <c r="K50" i="4"/>
  <c r="L50" i="4"/>
  <c r="P50" i="4"/>
  <c r="Q50" i="4"/>
  <c r="U50" i="4"/>
  <c r="B51" i="4"/>
  <c r="G51" i="4"/>
  <c r="K51" i="4"/>
  <c r="K52" i="4" s="1"/>
  <c r="K53" i="4" s="1"/>
  <c r="L51" i="4"/>
  <c r="P51" i="4"/>
  <c r="Q51" i="4"/>
  <c r="U51" i="4"/>
  <c r="B52" i="4"/>
  <c r="G52" i="4"/>
  <c r="L52" i="4"/>
  <c r="P52" i="4"/>
  <c r="P53" i="4" s="1"/>
  <c r="P54" i="4" s="1"/>
  <c r="P55" i="4" s="1"/>
  <c r="P56" i="4" s="1"/>
  <c r="P57" i="4" s="1"/>
  <c r="P58" i="4" s="1"/>
  <c r="P59" i="4" s="1"/>
  <c r="Q52" i="4"/>
  <c r="U52" i="4"/>
  <c r="B53" i="4"/>
  <c r="G53" i="4"/>
  <c r="L53" i="4"/>
  <c r="Q53" i="4"/>
  <c r="U53" i="4"/>
  <c r="B54" i="4"/>
  <c r="G54" i="4"/>
  <c r="K54" i="4"/>
  <c r="K55" i="4" s="1"/>
  <c r="K56" i="4" s="1"/>
  <c r="K57" i="4" s="1"/>
  <c r="K58" i="4" s="1"/>
  <c r="K59" i="4" s="1"/>
  <c r="K60" i="4" s="1"/>
  <c r="K61" i="4" s="1"/>
  <c r="L54" i="4"/>
  <c r="Q54" i="4"/>
  <c r="U54" i="4"/>
  <c r="B55" i="4"/>
  <c r="G55" i="4"/>
  <c r="L55" i="4"/>
  <c r="Q55" i="4"/>
  <c r="U55" i="4"/>
  <c r="B56" i="4"/>
  <c r="F56" i="4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F78" i="4" s="1"/>
  <c r="F79" i="4" s="1"/>
  <c r="G56" i="4"/>
  <c r="L56" i="4"/>
  <c r="Q56" i="4"/>
  <c r="U56" i="4"/>
  <c r="B57" i="4"/>
  <c r="G57" i="4"/>
  <c r="L57" i="4"/>
  <c r="Q57" i="4"/>
  <c r="U57" i="4"/>
  <c r="A58" i="4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B58" i="4"/>
  <c r="G58" i="4"/>
  <c r="L58" i="4"/>
  <c r="Q58" i="4"/>
  <c r="U58" i="4"/>
  <c r="B59" i="4"/>
  <c r="G59" i="4"/>
  <c r="L59" i="4"/>
  <c r="Q59" i="4"/>
  <c r="U59" i="4"/>
  <c r="B60" i="4"/>
  <c r="G60" i="4"/>
  <c r="L60" i="4"/>
  <c r="P60" i="4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Q60" i="4"/>
  <c r="U60" i="4"/>
  <c r="B61" i="4"/>
  <c r="G61" i="4"/>
  <c r="L61" i="4"/>
  <c r="Q61" i="4"/>
  <c r="U61" i="4"/>
  <c r="B62" i="4"/>
  <c r="G62" i="4"/>
  <c r="K62" i="4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L62" i="4"/>
  <c r="Q62" i="4"/>
  <c r="U62" i="4"/>
  <c r="B63" i="4"/>
  <c r="G63" i="4"/>
  <c r="L63" i="4"/>
  <c r="Q63" i="4"/>
  <c r="U63" i="4"/>
  <c r="B64" i="4"/>
  <c r="G64" i="4"/>
  <c r="L64" i="4"/>
  <c r="Q64" i="4"/>
  <c r="U64" i="4"/>
  <c r="B65" i="4"/>
  <c r="G65" i="4"/>
  <c r="L65" i="4"/>
  <c r="Q65" i="4"/>
  <c r="U65" i="4"/>
  <c r="C66" i="4"/>
  <c r="U66" i="4" s="1"/>
  <c r="G66" i="4"/>
  <c r="L66" i="4"/>
  <c r="Q66" i="4"/>
  <c r="T66" i="4"/>
  <c r="B67" i="4"/>
  <c r="C67" i="4"/>
  <c r="G67" i="4"/>
  <c r="L67" i="4"/>
  <c r="Q67" i="4"/>
  <c r="U67" i="4"/>
  <c r="C68" i="4"/>
  <c r="U68" i="4" s="1"/>
  <c r="G68" i="4"/>
  <c r="L68" i="4"/>
  <c r="Q68" i="4"/>
  <c r="T68" i="4"/>
  <c r="B69" i="4"/>
  <c r="C69" i="4"/>
  <c r="G69" i="4"/>
  <c r="L69" i="4"/>
  <c r="Q69" i="4"/>
  <c r="U69" i="4"/>
  <c r="C70" i="4"/>
  <c r="U70" i="4" s="1"/>
  <c r="G70" i="4"/>
  <c r="L70" i="4"/>
  <c r="Q70" i="4"/>
  <c r="T70" i="4"/>
  <c r="B71" i="4"/>
  <c r="C71" i="4"/>
  <c r="G71" i="4"/>
  <c r="L71" i="4"/>
  <c r="Q71" i="4"/>
  <c r="U71" i="4"/>
  <c r="C72" i="4"/>
  <c r="U72" i="4" s="1"/>
  <c r="G72" i="4"/>
  <c r="L72" i="4"/>
  <c r="Q72" i="4"/>
  <c r="T72" i="4"/>
  <c r="B73" i="4"/>
  <c r="C73" i="4"/>
  <c r="G73" i="4"/>
  <c r="L73" i="4"/>
  <c r="Q73" i="4"/>
  <c r="U73" i="4"/>
  <c r="C74" i="4"/>
  <c r="U74" i="4" s="1"/>
  <c r="G74" i="4"/>
  <c r="L74" i="4"/>
  <c r="Q74" i="4"/>
  <c r="T74" i="4"/>
  <c r="B75" i="4"/>
  <c r="C75" i="4"/>
  <c r="G75" i="4"/>
  <c r="L75" i="4"/>
  <c r="Q75" i="4"/>
  <c r="U75" i="4"/>
  <c r="C76" i="4"/>
  <c r="B76" i="4" s="1"/>
  <c r="G76" i="4"/>
  <c r="M76" i="4"/>
  <c r="U76" i="4" s="1"/>
  <c r="O76" i="4"/>
  <c r="Q76" i="4"/>
  <c r="C77" i="4"/>
  <c r="B77" i="4" s="1"/>
  <c r="G77" i="4"/>
  <c r="L77" i="4"/>
  <c r="M77" i="4"/>
  <c r="U77" i="4" s="1"/>
  <c r="Q77" i="4"/>
  <c r="T77" i="4"/>
  <c r="B78" i="4"/>
  <c r="C78" i="4"/>
  <c r="G78" i="4"/>
  <c r="L78" i="4"/>
  <c r="M78" i="4"/>
  <c r="Q78" i="4"/>
  <c r="U78" i="4"/>
  <c r="B79" i="4"/>
  <c r="C79" i="4"/>
  <c r="G79" i="4"/>
  <c r="L79" i="4"/>
  <c r="M79" i="4"/>
  <c r="Q79" i="4"/>
  <c r="T79" i="4"/>
  <c r="U79" i="4"/>
  <c r="H81" i="4"/>
  <c r="R81" i="4"/>
  <c r="C82" i="4"/>
  <c r="E83" i="4" s="1"/>
  <c r="I82" i="4"/>
  <c r="N82" i="4"/>
  <c r="S82" i="4"/>
  <c r="T76" i="4" s="1"/>
  <c r="K83" i="4"/>
  <c r="A2" i="1"/>
  <c r="S13" i="1"/>
  <c r="A14" i="1"/>
  <c r="S14" i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S15" i="1"/>
  <c r="S16" i="1"/>
  <c r="H17" i="1"/>
  <c r="S17" i="1"/>
  <c r="H18" i="1"/>
  <c r="S18" i="1" s="1"/>
  <c r="H19" i="1"/>
  <c r="S19" i="1" s="1"/>
  <c r="H20" i="1"/>
  <c r="S20" i="1" s="1"/>
  <c r="H21" i="1"/>
  <c r="S21" i="1" s="1"/>
  <c r="H22" i="1"/>
  <c r="S22" i="1"/>
  <c r="H23" i="1"/>
  <c r="S23" i="1"/>
  <c r="H24" i="1"/>
  <c r="S24" i="1"/>
  <c r="H25" i="1"/>
  <c r="S25" i="1"/>
  <c r="H26" i="1"/>
  <c r="S26" i="1" s="1"/>
  <c r="H27" i="1"/>
  <c r="S27" i="1" s="1"/>
  <c r="H28" i="1"/>
  <c r="S28" i="1" s="1"/>
  <c r="H29" i="1"/>
  <c r="S29" i="1" s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B45" i="1"/>
  <c r="D45" i="1"/>
  <c r="F45" i="1"/>
  <c r="G45" i="1"/>
  <c r="I45" i="1"/>
  <c r="J45" i="1"/>
  <c r="K45" i="1"/>
  <c r="L45" i="1"/>
  <c r="M45" i="1"/>
  <c r="O45" i="1"/>
  <c r="A2" i="2"/>
  <c r="AC12" i="2"/>
  <c r="AD12" i="2"/>
  <c r="A13" i="2"/>
  <c r="AC13" i="2"/>
  <c r="AD13" i="2" s="1"/>
  <c r="A14" i="2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C14" i="2"/>
  <c r="AD14" i="2" s="1"/>
  <c r="AC15" i="2"/>
  <c r="AD15" i="2"/>
  <c r="AC16" i="2"/>
  <c r="AD16" i="2"/>
  <c r="AC17" i="2"/>
  <c r="AD17" i="2"/>
  <c r="AC18" i="2"/>
  <c r="AD18" i="2"/>
  <c r="AC19" i="2"/>
  <c r="AD19" i="2" s="1"/>
  <c r="AC20" i="2"/>
  <c r="AD20" i="2"/>
  <c r="AC21" i="2"/>
  <c r="AD21" i="2" s="1"/>
  <c r="AC22" i="2"/>
  <c r="AD22" i="2" s="1"/>
  <c r="AC23" i="2"/>
  <c r="AD23" i="2"/>
  <c r="AC24" i="2"/>
  <c r="AD24" i="2"/>
  <c r="H25" i="2"/>
  <c r="AC25" i="2"/>
  <c r="AD25" i="2"/>
  <c r="H26" i="2"/>
  <c r="AC26" i="2" s="1"/>
  <c r="AD26" i="2"/>
  <c r="H27" i="2"/>
  <c r="AC27" i="2"/>
  <c r="AD27" i="2"/>
  <c r="H28" i="2"/>
  <c r="AC28" i="2" s="1"/>
  <c r="AD28" i="2" s="1"/>
  <c r="H29" i="2"/>
  <c r="AA29" i="2"/>
  <c r="AC29" i="2"/>
  <c r="AD29" i="2"/>
  <c r="AC30" i="2"/>
  <c r="AD30" i="2"/>
  <c r="AC31" i="2"/>
  <c r="AD31" i="2"/>
  <c r="AA32" i="2"/>
  <c r="AC32" i="2"/>
  <c r="AD32" i="2" s="1"/>
  <c r="AC33" i="2"/>
  <c r="AD33" i="2" s="1"/>
  <c r="AC34" i="2"/>
  <c r="AD34" i="2"/>
  <c r="AC35" i="2"/>
  <c r="AD35" i="2"/>
  <c r="AC36" i="2"/>
  <c r="AD36" i="2"/>
  <c r="H37" i="2"/>
  <c r="I37" i="2"/>
  <c r="AC37" i="2" s="1"/>
  <c r="AD37" i="2" s="1"/>
  <c r="AA37" i="2"/>
  <c r="I38" i="2"/>
  <c r="AA38" i="2"/>
  <c r="AC38" i="2"/>
  <c r="AD38" i="2"/>
  <c r="AA39" i="2"/>
  <c r="AA44" i="2" s="1"/>
  <c r="AC40" i="2"/>
  <c r="AD40" i="2"/>
  <c r="AC41" i="2"/>
  <c r="AD41" i="2"/>
  <c r="AC42" i="2"/>
  <c r="AD42" i="2"/>
  <c r="B44" i="2"/>
  <c r="D44" i="2"/>
  <c r="F44" i="2"/>
  <c r="I44" i="2"/>
  <c r="J44" i="2"/>
  <c r="L44" i="2"/>
  <c r="N44" i="2"/>
  <c r="O44" i="2"/>
  <c r="P44" i="2"/>
  <c r="Q44" i="2"/>
  <c r="R44" i="2"/>
  <c r="S44" i="2"/>
  <c r="T44" i="2"/>
  <c r="V44" i="2"/>
  <c r="X44" i="2"/>
  <c r="Z44" i="2"/>
  <c r="AB44" i="2"/>
  <c r="O67" i="4" l="1"/>
  <c r="O69" i="4"/>
  <c r="O71" i="4"/>
  <c r="O73" i="4"/>
  <c r="O75" i="4"/>
  <c r="O77" i="4"/>
  <c r="O66" i="4"/>
  <c r="O68" i="4"/>
  <c r="O70" i="4"/>
  <c r="O72" i="4"/>
  <c r="O74" i="4"/>
  <c r="O79" i="4"/>
  <c r="O78" i="4"/>
  <c r="B45" i="3"/>
  <c r="AC39" i="2"/>
  <c r="AD39" i="2" s="1"/>
  <c r="H44" i="2"/>
  <c r="H45" i="1"/>
  <c r="B74" i="4"/>
  <c r="B72" i="4"/>
  <c r="B70" i="4"/>
  <c r="B68" i="4"/>
  <c r="B66" i="4"/>
  <c r="M81" i="4"/>
  <c r="L76" i="4"/>
  <c r="T75" i="4"/>
  <c r="T73" i="4"/>
  <c r="T71" i="4"/>
  <c r="T69" i="4"/>
  <c r="T67" i="4"/>
  <c r="T78" i="4"/>
  <c r="C81" i="4"/>
</calcChain>
</file>

<file path=xl/sharedStrings.xml><?xml version="1.0" encoding="utf-8"?>
<sst xmlns="http://schemas.openxmlformats.org/spreadsheetml/2006/main" count="215" uniqueCount="108">
  <si>
    <t>PENN FUEL NOMINATIONS</t>
  </si>
  <si>
    <t>TCO</t>
  </si>
  <si>
    <t>DATE</t>
  </si>
  <si>
    <t>MLI</t>
  </si>
  <si>
    <t>Name</t>
  </si>
  <si>
    <t>MLI-Short</t>
  </si>
  <si>
    <t>OP-Area</t>
  </si>
  <si>
    <t>Penn Fuel Op-4</t>
  </si>
  <si>
    <t>PFG-04</t>
  </si>
  <si>
    <t>MKT-#</t>
  </si>
  <si>
    <t>56-21</t>
  </si>
  <si>
    <t>Penn Fuel Op 4-21</t>
  </si>
  <si>
    <t>PFG 4-21</t>
  </si>
  <si>
    <t>56-25</t>
  </si>
  <si>
    <t>Penn Fuel Op 4-25</t>
  </si>
  <si>
    <t>PFG 4-25</t>
  </si>
  <si>
    <t>56-29</t>
  </si>
  <si>
    <t>Penn Fuel Op 4-29</t>
  </si>
  <si>
    <t>PFG 4-29</t>
  </si>
  <si>
    <t>56 W</t>
  </si>
  <si>
    <t>Penn Fuel Op-8</t>
  </si>
  <si>
    <t>PFG 8-36</t>
  </si>
  <si>
    <t>TOTAL</t>
  </si>
  <si>
    <t>DELIVERED</t>
  </si>
  <si>
    <t>TETCO</t>
  </si>
  <si>
    <t>AREA</t>
  </si>
  <si>
    <t>DEL</t>
  </si>
  <si>
    <t>METER</t>
  </si>
  <si>
    <t>M-3</t>
  </si>
  <si>
    <t>SHIPPENSBURG</t>
  </si>
  <si>
    <t>K#</t>
  </si>
  <si>
    <t>HUNTINGDON</t>
  </si>
  <si>
    <t>LEWISTOWN</t>
  </si>
  <si>
    <t>POTTSVILLE</t>
  </si>
  <si>
    <t>LONGFELLOW</t>
  </si>
  <si>
    <t>BELLVILLE</t>
  </si>
  <si>
    <t>BEDFORD</t>
  </si>
  <si>
    <t>VALLEY</t>
  </si>
  <si>
    <t>DAUPHIN</t>
  </si>
  <si>
    <t>MAPLETON</t>
  </si>
  <si>
    <t>MCCONELSBURG</t>
  </si>
  <si>
    <t>GULF</t>
  </si>
  <si>
    <t>RECEIPT-MAINLINE</t>
  </si>
  <si>
    <t>DELIVERED-LEACH</t>
  </si>
  <si>
    <t>CONTRACT:</t>
  </si>
  <si>
    <t>MDQ</t>
  </si>
  <si>
    <t>Supply</t>
  </si>
  <si>
    <t>POOL</t>
  </si>
  <si>
    <t>MET ED-21</t>
  </si>
  <si>
    <t>WLA</t>
  </si>
  <si>
    <t>CNG</t>
  </si>
  <si>
    <t>LEIDY</t>
  </si>
  <si>
    <t>RAYNE</t>
  </si>
  <si>
    <t>CGT/TCO</t>
  </si>
  <si>
    <t>BASELOAD</t>
  </si>
  <si>
    <t>WINTER</t>
  </si>
  <si>
    <t>MONTHLY</t>
  </si>
  <si>
    <t>SWING</t>
  </si>
  <si>
    <t>SUMMER</t>
  </si>
  <si>
    <t>FULL</t>
  </si>
  <si>
    <t>EXCESS</t>
  </si>
  <si>
    <t>AVAILABLE</t>
  </si>
  <si>
    <t>STX</t>
  </si>
  <si>
    <t>ETX/WLA</t>
  </si>
  <si>
    <t>ELA</t>
  </si>
  <si>
    <t>DAILY</t>
  </si>
  <si>
    <t>(Second Activity)</t>
  </si>
  <si>
    <t>65071-10</t>
  </si>
  <si>
    <t>65071-11</t>
  </si>
  <si>
    <t>65071-1</t>
  </si>
  <si>
    <t>65071-7</t>
  </si>
  <si>
    <t>DELMONT</t>
  </si>
  <si>
    <t>d/s 37801</t>
  </si>
  <si>
    <t>JANUARY</t>
  </si>
  <si>
    <t>ACT: 44</t>
  </si>
  <si>
    <t>M2</t>
  </si>
  <si>
    <t>Tco</t>
  </si>
  <si>
    <t>EAGLE</t>
  </si>
  <si>
    <t>M3</t>
  </si>
  <si>
    <t>Penn Fuel Invoice for January, 2000</t>
  </si>
  <si>
    <t>Enron will pay Penn Fuel :</t>
  </si>
  <si>
    <t>Before the 25th of each month for capacity</t>
  </si>
  <si>
    <t>for year</t>
  </si>
  <si>
    <t>COLUMBIA GULF</t>
  </si>
  <si>
    <t>Rayne to Leach</t>
  </si>
  <si>
    <t>unify ticket</t>
  </si>
  <si>
    <t>Pricing:</t>
  </si>
  <si>
    <t>COLUMBIA Gas (TCO)</t>
  </si>
  <si>
    <t>Leach to PFG 4-25</t>
  </si>
  <si>
    <t>Leach to Market, Max FT</t>
  </si>
  <si>
    <t>Leach to PFG 8-36</t>
  </si>
  <si>
    <t>Leach to MetEd-21</t>
  </si>
  <si>
    <t>TEXAS EASTERN</t>
  </si>
  <si>
    <t>Gas Daily ELA +.005 + Max FT</t>
  </si>
  <si>
    <t>Cgulf IFERC FOM index -.03 + max FT</t>
  </si>
  <si>
    <t>Demand</t>
  </si>
  <si>
    <t>Commodity</t>
  </si>
  <si>
    <t>Fuel</t>
  </si>
  <si>
    <t>Price:</t>
  </si>
  <si>
    <t>FTS-1</t>
  </si>
  <si>
    <t>FTS</t>
  </si>
  <si>
    <t>STX IFERC + Max FT</t>
  </si>
  <si>
    <t>ETX or WLA IFERC + Max FT</t>
  </si>
  <si>
    <t>wla</t>
  </si>
  <si>
    <t>STX to M3</t>
  </si>
  <si>
    <t>ETX or WLA to M3</t>
  </si>
  <si>
    <t>ELA to M3</t>
  </si>
  <si>
    <t>ELA to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</si>
</sst>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\-yy"/>
    <numFmt numFmtId="165" formatCode="&quot;$&quot;#,##0.00"/>
    <numFmt numFmtId="166" formatCode="&quot;$&quot;#,##0.000"/>
    <numFmt numFmtId="167" formatCode="0.0000"/>
  </numFmts>
  <fonts count="9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16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3" fontId="0" fillId="0" borderId="0" xfId="0" applyNumberFormat="1"/>
    <xf numFmtId="3" fontId="2" fillId="0" borderId="0" xfId="0" applyNumberFormat="1" applyFont="1"/>
    <xf numFmtId="0" fontId="0" fillId="0" borderId="0" xfId="0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3" fontId="6" fillId="0" borderId="0" xfId="0" applyNumberFormat="1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3" fontId="0" fillId="0" borderId="2" xfId="0" applyNumberFormat="1" applyBorder="1"/>
    <xf numFmtId="0" fontId="2" fillId="0" borderId="2" xfId="0" applyFont="1" applyBorder="1"/>
    <xf numFmtId="3" fontId="4" fillId="0" borderId="0" xfId="0" applyNumberFormat="1" applyFont="1"/>
    <xf numFmtId="0" fontId="3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16" fontId="0" fillId="0" borderId="0" xfId="0" applyNumberFormat="1" applyFill="1"/>
    <xf numFmtId="3" fontId="0" fillId="0" borderId="2" xfId="0" applyNumberFormat="1" applyFill="1" applyBorder="1"/>
    <xf numFmtId="3" fontId="0" fillId="0" borderId="0" xfId="0" applyNumberFormat="1" applyFill="1"/>
    <xf numFmtId="3" fontId="2" fillId="0" borderId="0" xfId="0" applyNumberFormat="1" applyFont="1" applyFill="1" applyAlignment="1">
      <alignment horizontal="right"/>
    </xf>
    <xf numFmtId="0" fontId="0" fillId="0" borderId="0" xfId="0" applyFill="1"/>
    <xf numFmtId="0" fontId="0" fillId="0" borderId="0" xfId="0" applyBorder="1"/>
    <xf numFmtId="0" fontId="2" fillId="0" borderId="0" xfId="0" applyFont="1" applyBorder="1" applyAlignment="1">
      <alignment horizontal="center"/>
    </xf>
    <xf numFmtId="3" fontId="0" fillId="0" borderId="0" xfId="0" applyNumberFormat="1" applyBorder="1"/>
    <xf numFmtId="3" fontId="0" fillId="0" borderId="0" xfId="0" applyNumberFormat="1" applyFill="1" applyBorder="1"/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9" fontId="0" fillId="0" borderId="7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/>
    <xf numFmtId="164" fontId="0" fillId="0" borderId="6" xfId="0" applyNumberFormat="1" applyBorder="1"/>
    <xf numFmtId="3" fontId="0" fillId="0" borderId="7" xfId="0" applyNumberFormat="1" applyBorder="1"/>
    <xf numFmtId="164" fontId="0" fillId="0" borderId="8" xfId="0" applyNumberFormat="1" applyBorder="1"/>
    <xf numFmtId="3" fontId="0" fillId="0" borderId="9" xfId="0" applyNumberFormat="1" applyBorder="1"/>
    <xf numFmtId="0" fontId="0" fillId="0" borderId="9" xfId="0" applyBorder="1"/>
    <xf numFmtId="3" fontId="0" fillId="0" borderId="10" xfId="0" applyNumberFormat="1" applyBorder="1"/>
    <xf numFmtId="164" fontId="0" fillId="0" borderId="11" xfId="0" applyNumberFormat="1" applyBorder="1"/>
    <xf numFmtId="0" fontId="0" fillId="0" borderId="0" xfId="0" applyBorder="1" applyAlignment="1">
      <alignment horizontal="left"/>
    </xf>
    <xf numFmtId="9" fontId="0" fillId="0" borderId="0" xfId="0" applyNumberFormat="1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10" xfId="0" applyBorder="1"/>
    <xf numFmtId="0" fontId="0" fillId="2" borderId="0" xfId="0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3" fontId="0" fillId="2" borderId="0" xfId="0" applyNumberFormat="1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3" fontId="0" fillId="3" borderId="2" xfId="0" applyNumberFormat="1" applyFill="1" applyBorder="1"/>
    <xf numFmtId="0" fontId="7" fillId="0" borderId="2" xfId="0" applyFont="1" applyBorder="1" applyAlignment="1">
      <alignment horizontal="center"/>
    </xf>
    <xf numFmtId="3" fontId="0" fillId="0" borderId="12" xfId="0" applyNumberFormat="1" applyFill="1" applyBorder="1"/>
    <xf numFmtId="3" fontId="0" fillId="4" borderId="2" xfId="0" applyNumberFormat="1" applyFill="1" applyBorder="1"/>
    <xf numFmtId="16" fontId="0" fillId="5" borderId="0" xfId="0" applyNumberFormat="1" applyFill="1"/>
    <xf numFmtId="3" fontId="0" fillId="5" borderId="2" xfId="0" applyNumberFormat="1" applyFill="1" applyBorder="1"/>
    <xf numFmtId="3" fontId="0" fillId="5" borderId="0" xfId="0" applyNumberFormat="1" applyFill="1"/>
    <xf numFmtId="3" fontId="0" fillId="5" borderId="0" xfId="0" applyNumberFormat="1" applyFill="1" applyBorder="1"/>
    <xf numFmtId="3" fontId="2" fillId="5" borderId="0" xfId="0" applyNumberFormat="1" applyFont="1" applyFill="1" applyAlignment="1">
      <alignment horizontal="right"/>
    </xf>
    <xf numFmtId="0" fontId="0" fillId="5" borderId="0" xfId="0" applyFill="1"/>
    <xf numFmtId="0" fontId="7" fillId="0" borderId="0" xfId="0" applyFont="1" applyBorder="1" applyAlignment="1">
      <alignment horizontal="center"/>
    </xf>
    <xf numFmtId="16" fontId="0" fillId="6" borderId="0" xfId="0" applyNumberFormat="1" applyFill="1"/>
    <xf numFmtId="3" fontId="0" fillId="6" borderId="2" xfId="0" applyNumberFormat="1" applyFill="1" applyBorder="1"/>
    <xf numFmtId="3" fontId="0" fillId="6" borderId="0" xfId="0" applyNumberFormat="1" applyFill="1"/>
    <xf numFmtId="3" fontId="0" fillId="6" borderId="0" xfId="0" applyNumberFormat="1" applyFill="1" applyBorder="1"/>
    <xf numFmtId="3" fontId="2" fillId="6" borderId="0" xfId="0" applyNumberFormat="1" applyFont="1" applyFill="1" applyAlignment="1">
      <alignment horizontal="right"/>
    </xf>
    <xf numFmtId="0" fontId="0" fillId="6" borderId="0" xfId="0" applyFill="1"/>
    <xf numFmtId="3" fontId="0" fillId="6" borderId="12" xfId="0" applyNumberFormat="1" applyFill="1" applyBorder="1"/>
    <xf numFmtId="3" fontId="2" fillId="6" borderId="0" xfId="0" applyNumberFormat="1" applyFont="1" applyFill="1" applyBorder="1" applyAlignment="1">
      <alignment horizontal="right"/>
    </xf>
    <xf numFmtId="0" fontId="0" fillId="6" borderId="0" xfId="0" applyFill="1" applyBorder="1"/>
    <xf numFmtId="165" fontId="2" fillId="0" borderId="0" xfId="0" applyNumberFormat="1" applyFont="1"/>
    <xf numFmtId="0" fontId="0" fillId="0" borderId="13" xfId="0" applyBorder="1"/>
    <xf numFmtId="0" fontId="2" fillId="0" borderId="14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 applyAlignment="1">
      <alignment horizontal="right"/>
    </xf>
    <xf numFmtId="0" fontId="0" fillId="0" borderId="18" xfId="0" applyBorder="1"/>
    <xf numFmtId="0" fontId="0" fillId="0" borderId="19" xfId="0" applyBorder="1"/>
    <xf numFmtId="3" fontId="8" fillId="0" borderId="19" xfId="0" applyNumberFormat="1" applyFont="1" applyBorder="1"/>
    <xf numFmtId="0" fontId="0" fillId="0" borderId="20" xfId="0" applyBorder="1"/>
    <xf numFmtId="3" fontId="2" fillId="0" borderId="17" xfId="0" applyNumberFormat="1" applyFont="1" applyBorder="1"/>
    <xf numFmtId="3" fontId="2" fillId="0" borderId="17" xfId="0" applyNumberFormat="1" applyFont="1" applyFill="1" applyBorder="1"/>
    <xf numFmtId="166" fontId="0" fillId="5" borderId="0" xfId="0" applyNumberFormat="1" applyFill="1"/>
    <xf numFmtId="166" fontId="0" fillId="5" borderId="0" xfId="0" applyNumberFormat="1" applyFill="1" applyBorder="1"/>
    <xf numFmtId="0" fontId="5" fillId="0" borderId="0" xfId="0" applyFont="1"/>
    <xf numFmtId="167" fontId="0" fillId="0" borderId="0" xfId="0" applyNumberFormat="1"/>
    <xf numFmtId="166" fontId="0" fillId="6" borderId="0" xfId="0" applyNumberFormat="1" applyFill="1" applyBorder="1"/>
    <xf numFmtId="0" fontId="0" fillId="0" borderId="0" xfId="0" applyFill="1" applyBorder="1"/>
    <xf numFmtId="166" fontId="0" fillId="0" borderId="0" xfId="0" applyNumberFormat="1" applyFill="1" applyBorder="1"/>
    <xf numFmtId="0" fontId="5" fillId="0" borderId="21" xfId="0" applyFont="1" applyBorder="1" applyAlignment="1">
      <alignment horizontal="center"/>
    </xf>
    <xf numFmtId="167" fontId="0" fillId="0" borderId="14" xfId="0" applyNumberFormat="1" applyBorder="1"/>
    <xf numFmtId="0" fontId="0" fillId="0" borderId="22" xfId="0" applyBorder="1"/>
    <xf numFmtId="0" fontId="0" fillId="0" borderId="23" xfId="0" applyBorder="1"/>
    <xf numFmtId="166" fontId="0" fillId="5" borderId="24" xfId="0" applyNumberFormat="1" applyFill="1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zoomScale="75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B44" sqref="B44"/>
    </sheetView>
  </sheetViews>
  <sheetFormatPr defaultRowHeight="12.75" x14ac:dyDescent="0.2"/>
  <cols>
    <col min="1" max="1" width="12.28515625" customWidth="1"/>
    <col min="2" max="2" width="14.85546875" customWidth="1"/>
    <col min="3" max="3" width="1.28515625" customWidth="1"/>
    <col min="4" max="4" width="17" customWidth="1"/>
    <col min="5" max="5" width="1.140625" customWidth="1"/>
    <col min="6" max="6" width="17" customWidth="1"/>
    <col min="7" max="7" width="1" customWidth="1"/>
    <col min="8" max="9" width="18.28515625" customWidth="1"/>
    <col min="10" max="10" width="1.28515625" customWidth="1"/>
    <col min="11" max="11" width="18.42578125" customWidth="1"/>
    <col min="12" max="12" width="1.140625" customWidth="1"/>
    <col min="13" max="13" width="17.42578125" customWidth="1"/>
    <col min="14" max="14" width="1.140625" customWidth="1"/>
    <col min="15" max="15" width="15" customWidth="1"/>
    <col min="16" max="16" width="1.28515625" customWidth="1"/>
    <col min="17" max="17" width="15" customWidth="1"/>
    <col min="18" max="18" width="1.28515625" customWidth="1"/>
    <col min="19" max="19" width="12.28515625" style="11" customWidth="1"/>
  </cols>
  <sheetData>
    <row r="1" spans="1:19" ht="18" x14ac:dyDescent="0.25">
      <c r="A1" s="1" t="s">
        <v>0</v>
      </c>
      <c r="H1" s="5" t="s">
        <v>73</v>
      </c>
      <c r="I1" s="5"/>
      <c r="K1" s="5">
        <v>2000</v>
      </c>
    </row>
    <row r="2" spans="1:19" x14ac:dyDescent="0.2">
      <c r="A2" s="2">
        <f ca="1">TODAY()</f>
        <v>41885</v>
      </c>
    </row>
    <row r="4" spans="1:19" ht="16.5" thickBot="1" x14ac:dyDescent="0.3">
      <c r="B4" s="7" t="s">
        <v>1</v>
      </c>
      <c r="C4" s="7"/>
    </row>
    <row r="5" spans="1:19" x14ac:dyDescent="0.2">
      <c r="A5" s="5" t="s">
        <v>3</v>
      </c>
      <c r="B5" s="16">
        <v>56</v>
      </c>
      <c r="C5" s="24"/>
      <c r="D5" s="56" t="s">
        <v>10</v>
      </c>
      <c r="E5" s="57"/>
      <c r="F5" s="56" t="s">
        <v>10</v>
      </c>
      <c r="G5" s="8"/>
      <c r="H5" s="62" t="s">
        <v>13</v>
      </c>
      <c r="I5" s="62" t="s">
        <v>13</v>
      </c>
      <c r="J5" s="8"/>
      <c r="K5" s="8" t="s">
        <v>16</v>
      </c>
      <c r="M5" s="16" t="s">
        <v>19</v>
      </c>
    </row>
    <row r="6" spans="1:19" x14ac:dyDescent="0.2">
      <c r="A6" s="5" t="s">
        <v>4</v>
      </c>
      <c r="B6" s="17" t="s">
        <v>7</v>
      </c>
      <c r="C6" s="24"/>
      <c r="D6" s="56" t="s">
        <v>11</v>
      </c>
      <c r="E6" s="57"/>
      <c r="F6" s="56" t="s">
        <v>11</v>
      </c>
      <c r="G6" s="8"/>
      <c r="H6" s="63" t="s">
        <v>14</v>
      </c>
      <c r="I6" s="63" t="s">
        <v>14</v>
      </c>
      <c r="J6" s="8"/>
      <c r="K6" s="8" t="s">
        <v>17</v>
      </c>
      <c r="M6" s="17" t="s">
        <v>20</v>
      </c>
      <c r="O6" s="8" t="s">
        <v>48</v>
      </c>
      <c r="P6" s="8"/>
      <c r="Q6" s="8"/>
      <c r="R6" s="8"/>
    </row>
    <row r="7" spans="1:19" x14ac:dyDescent="0.2">
      <c r="A7" s="5" t="s">
        <v>5</v>
      </c>
      <c r="B7" s="17" t="s">
        <v>8</v>
      </c>
      <c r="C7" s="24"/>
      <c r="D7" s="56" t="s">
        <v>12</v>
      </c>
      <c r="E7" s="57"/>
      <c r="F7" s="56" t="s">
        <v>12</v>
      </c>
      <c r="G7" s="8"/>
      <c r="H7" s="63" t="s">
        <v>15</v>
      </c>
      <c r="I7" s="63" t="s">
        <v>15</v>
      </c>
      <c r="J7" s="8"/>
      <c r="K7" s="8" t="s">
        <v>18</v>
      </c>
      <c r="M7" s="17" t="s">
        <v>21</v>
      </c>
      <c r="O7" s="8">
        <v>634197</v>
      </c>
      <c r="P7" s="8"/>
      <c r="Q7" s="8"/>
      <c r="R7" s="8"/>
    </row>
    <row r="8" spans="1:19" x14ac:dyDescent="0.2">
      <c r="A8" s="5" t="s">
        <v>6</v>
      </c>
      <c r="B8" s="17">
        <v>4</v>
      </c>
      <c r="C8" s="24"/>
      <c r="D8" s="56">
        <v>4</v>
      </c>
      <c r="E8" s="57"/>
      <c r="F8" s="56">
        <v>4</v>
      </c>
      <c r="G8" s="8"/>
      <c r="H8" s="63">
        <v>4</v>
      </c>
      <c r="I8" s="63">
        <v>4</v>
      </c>
      <c r="J8" s="8"/>
      <c r="K8" s="8">
        <v>4</v>
      </c>
      <c r="M8" s="17">
        <v>8</v>
      </c>
      <c r="O8" s="8">
        <v>4</v>
      </c>
      <c r="P8" s="8"/>
      <c r="Q8" s="8"/>
      <c r="R8" s="8"/>
    </row>
    <row r="9" spans="1:19" x14ac:dyDescent="0.2">
      <c r="A9" s="5" t="s">
        <v>9</v>
      </c>
      <c r="B9" s="17"/>
      <c r="C9" s="24"/>
      <c r="D9" s="56">
        <v>21</v>
      </c>
      <c r="E9" s="57"/>
      <c r="F9" s="56">
        <v>21</v>
      </c>
      <c r="G9" s="8"/>
      <c r="H9" s="63">
        <v>25</v>
      </c>
      <c r="I9" s="63">
        <v>25</v>
      </c>
      <c r="J9" s="8"/>
      <c r="K9" s="8">
        <v>29</v>
      </c>
      <c r="M9" s="17">
        <v>36</v>
      </c>
      <c r="O9" s="8">
        <v>21</v>
      </c>
      <c r="P9" s="8"/>
      <c r="Q9" s="8"/>
      <c r="R9" s="8"/>
    </row>
    <row r="10" spans="1:19" x14ac:dyDescent="0.2">
      <c r="A10" s="5" t="s">
        <v>30</v>
      </c>
      <c r="B10" s="23">
        <v>65071</v>
      </c>
      <c r="C10" s="32"/>
      <c r="D10" s="58" t="s">
        <v>67</v>
      </c>
      <c r="E10" s="57"/>
      <c r="F10" s="58" t="s">
        <v>68</v>
      </c>
      <c r="G10" s="8"/>
      <c r="H10" s="64">
        <v>65071</v>
      </c>
      <c r="I10" s="64">
        <v>65071</v>
      </c>
      <c r="J10" s="8"/>
      <c r="K10" s="5">
        <v>65071</v>
      </c>
      <c r="M10" s="23" t="s">
        <v>69</v>
      </c>
      <c r="O10" s="5" t="s">
        <v>70</v>
      </c>
      <c r="P10" s="5"/>
      <c r="Q10" s="5"/>
      <c r="R10" s="5"/>
    </row>
    <row r="11" spans="1:19" x14ac:dyDescent="0.2">
      <c r="A11" s="5" t="s">
        <v>46</v>
      </c>
      <c r="B11" s="17" t="s">
        <v>47</v>
      </c>
      <c r="C11" s="24"/>
      <c r="D11" s="59" t="s">
        <v>47</v>
      </c>
      <c r="E11" s="57"/>
      <c r="F11" s="59" t="s">
        <v>47</v>
      </c>
      <c r="H11" s="63" t="s">
        <v>47</v>
      </c>
      <c r="I11" s="63" t="s">
        <v>47</v>
      </c>
      <c r="K11" s="24" t="s">
        <v>47</v>
      </c>
      <c r="M11" s="17" t="s">
        <v>47</v>
      </c>
      <c r="O11" s="24" t="s">
        <v>47</v>
      </c>
      <c r="P11" s="24"/>
      <c r="Q11" s="24"/>
      <c r="R11" s="24"/>
      <c r="S11" s="13" t="s">
        <v>22</v>
      </c>
    </row>
    <row r="12" spans="1:19" x14ac:dyDescent="0.2">
      <c r="A12" s="5" t="s">
        <v>2</v>
      </c>
      <c r="B12" s="18"/>
      <c r="C12" s="31"/>
      <c r="D12" s="60"/>
      <c r="E12" s="60"/>
      <c r="F12" s="56" t="s">
        <v>66</v>
      </c>
      <c r="H12" s="65"/>
      <c r="I12" s="63" t="s">
        <v>66</v>
      </c>
      <c r="M12" s="18"/>
      <c r="S12" s="13" t="s">
        <v>23</v>
      </c>
    </row>
    <row r="13" spans="1:19" s="30" customFormat="1" x14ac:dyDescent="0.2">
      <c r="A13" s="26">
        <v>36526</v>
      </c>
      <c r="B13" s="27">
        <v>0</v>
      </c>
      <c r="C13" s="34"/>
      <c r="D13" s="61">
        <v>0</v>
      </c>
      <c r="E13" s="61"/>
      <c r="F13" s="61">
        <v>0</v>
      </c>
      <c r="G13" s="28"/>
      <c r="H13" s="66">
        <v>4455</v>
      </c>
      <c r="I13" s="66">
        <v>5</v>
      </c>
      <c r="J13" s="28"/>
      <c r="K13" s="28">
        <v>0</v>
      </c>
      <c r="L13" s="28"/>
      <c r="M13" s="27">
        <v>500</v>
      </c>
      <c r="N13" s="28"/>
      <c r="O13" s="28">
        <v>40</v>
      </c>
      <c r="P13" s="28"/>
      <c r="Q13" s="28"/>
      <c r="R13" s="28"/>
      <c r="S13" s="29">
        <f>SUM(B13:R13)</f>
        <v>5000</v>
      </c>
    </row>
    <row r="14" spans="1:19" s="30" customFormat="1" x14ac:dyDescent="0.2">
      <c r="A14" s="26">
        <f>A13+1</f>
        <v>36527</v>
      </c>
      <c r="B14" s="27">
        <v>0</v>
      </c>
      <c r="C14" s="34"/>
      <c r="D14" s="61">
        <v>0</v>
      </c>
      <c r="E14" s="61"/>
      <c r="F14" s="61">
        <v>0</v>
      </c>
      <c r="G14" s="28"/>
      <c r="H14" s="66">
        <v>4455</v>
      </c>
      <c r="I14" s="66">
        <v>5</v>
      </c>
      <c r="J14" s="28"/>
      <c r="K14" s="28">
        <v>0</v>
      </c>
      <c r="L14" s="28"/>
      <c r="M14" s="27">
        <v>500</v>
      </c>
      <c r="N14" s="28"/>
      <c r="O14" s="28">
        <v>40</v>
      </c>
      <c r="P14" s="28"/>
      <c r="Q14" s="28"/>
      <c r="R14" s="28"/>
      <c r="S14" s="29">
        <f t="shared" ref="S14:S23" si="0">SUM(B14:R14)</f>
        <v>5000</v>
      </c>
    </row>
    <row r="15" spans="1:19" s="30" customFormat="1" x14ac:dyDescent="0.2">
      <c r="A15" s="26">
        <f t="shared" ref="A15:A43" si="1">A14+1</f>
        <v>36528</v>
      </c>
      <c r="B15" s="27">
        <v>0</v>
      </c>
      <c r="C15" s="34"/>
      <c r="D15" s="61">
        <v>0</v>
      </c>
      <c r="E15" s="61"/>
      <c r="F15" s="61">
        <v>0</v>
      </c>
      <c r="G15" s="28"/>
      <c r="H15" s="66">
        <v>4386</v>
      </c>
      <c r="I15" s="66">
        <v>74</v>
      </c>
      <c r="J15" s="28"/>
      <c r="K15" s="28">
        <v>0</v>
      </c>
      <c r="L15" s="28"/>
      <c r="M15" s="27">
        <v>500</v>
      </c>
      <c r="N15" s="28"/>
      <c r="O15" s="28">
        <v>40</v>
      </c>
      <c r="P15" s="28"/>
      <c r="Q15" s="28"/>
      <c r="R15" s="28"/>
      <c r="S15" s="29">
        <f t="shared" si="0"/>
        <v>5000</v>
      </c>
    </row>
    <row r="16" spans="1:19" s="30" customFormat="1" x14ac:dyDescent="0.2">
      <c r="A16" s="26">
        <f t="shared" si="1"/>
        <v>36529</v>
      </c>
      <c r="B16" s="27">
        <v>0</v>
      </c>
      <c r="C16" s="34"/>
      <c r="D16" s="61">
        <v>0</v>
      </c>
      <c r="E16" s="61"/>
      <c r="F16" s="61">
        <v>0</v>
      </c>
      <c r="G16" s="28"/>
      <c r="H16" s="66">
        <v>4386</v>
      </c>
      <c r="I16" s="66">
        <v>74</v>
      </c>
      <c r="J16" s="28"/>
      <c r="K16" s="28">
        <v>0</v>
      </c>
      <c r="L16" s="28"/>
      <c r="M16" s="27">
        <v>500</v>
      </c>
      <c r="N16" s="28"/>
      <c r="O16" s="28">
        <v>40</v>
      </c>
      <c r="P16" s="28"/>
      <c r="Q16" s="28"/>
      <c r="R16" s="28"/>
      <c r="S16" s="29">
        <f t="shared" si="0"/>
        <v>5000</v>
      </c>
    </row>
    <row r="17" spans="1:19" s="30" customFormat="1" x14ac:dyDescent="0.2">
      <c r="A17" s="26">
        <f t="shared" si="1"/>
        <v>36530</v>
      </c>
      <c r="B17" s="27">
        <v>0</v>
      </c>
      <c r="C17" s="34"/>
      <c r="D17" s="61">
        <v>0</v>
      </c>
      <c r="E17" s="61"/>
      <c r="F17" s="61">
        <v>0</v>
      </c>
      <c r="G17" s="28"/>
      <c r="H17" s="69">
        <f>4386</f>
        <v>4386</v>
      </c>
      <c r="I17" s="69">
        <v>74</v>
      </c>
      <c r="J17" s="28"/>
      <c r="K17" s="28">
        <v>0</v>
      </c>
      <c r="L17" s="28"/>
      <c r="M17" s="27">
        <v>500</v>
      </c>
      <c r="N17" s="28"/>
      <c r="O17" s="28">
        <v>40</v>
      </c>
      <c r="P17" s="28"/>
      <c r="Q17" s="28"/>
      <c r="R17" s="28"/>
      <c r="S17" s="29">
        <f t="shared" si="0"/>
        <v>5000</v>
      </c>
    </row>
    <row r="18" spans="1:19" x14ac:dyDescent="0.2">
      <c r="A18" s="4">
        <f t="shared" si="1"/>
        <v>36531</v>
      </c>
      <c r="B18" s="19">
        <v>0</v>
      </c>
      <c r="C18" s="33"/>
      <c r="D18" s="61">
        <v>0</v>
      </c>
      <c r="E18" s="61"/>
      <c r="F18" s="61">
        <v>0</v>
      </c>
      <c r="G18" s="9"/>
      <c r="H18" s="69">
        <f>4386</f>
        <v>4386</v>
      </c>
      <c r="I18" s="66">
        <v>74</v>
      </c>
      <c r="J18" s="9"/>
      <c r="K18" s="9">
        <v>0</v>
      </c>
      <c r="L18" s="9"/>
      <c r="M18" s="27">
        <v>500</v>
      </c>
      <c r="N18" s="28"/>
      <c r="O18" s="28">
        <v>40</v>
      </c>
      <c r="P18" s="9"/>
      <c r="Q18" s="9"/>
      <c r="R18" s="9"/>
      <c r="S18" s="29">
        <f t="shared" si="0"/>
        <v>5000</v>
      </c>
    </row>
    <row r="19" spans="1:19" x14ac:dyDescent="0.2">
      <c r="A19" s="4">
        <f t="shared" si="1"/>
        <v>36532</v>
      </c>
      <c r="B19" s="19">
        <v>0</v>
      </c>
      <c r="C19" s="33"/>
      <c r="D19" s="61">
        <v>0</v>
      </c>
      <c r="E19" s="61"/>
      <c r="F19" s="61">
        <v>0</v>
      </c>
      <c r="G19" s="9"/>
      <c r="H19" s="69">
        <f>4386</f>
        <v>4386</v>
      </c>
      <c r="I19" s="66">
        <v>74</v>
      </c>
      <c r="J19" s="9"/>
      <c r="K19" s="9">
        <v>0</v>
      </c>
      <c r="L19" s="9"/>
      <c r="M19" s="27">
        <v>500</v>
      </c>
      <c r="N19" s="28"/>
      <c r="O19" s="28">
        <v>40</v>
      </c>
      <c r="P19" s="9"/>
      <c r="Q19" s="9"/>
      <c r="R19" s="9"/>
      <c r="S19" s="29">
        <f t="shared" si="0"/>
        <v>5000</v>
      </c>
    </row>
    <row r="20" spans="1:19" x14ac:dyDescent="0.2">
      <c r="A20" s="4">
        <f t="shared" si="1"/>
        <v>36533</v>
      </c>
      <c r="B20" s="19">
        <v>0</v>
      </c>
      <c r="C20" s="33"/>
      <c r="D20" s="61">
        <v>0</v>
      </c>
      <c r="E20" s="61"/>
      <c r="F20" s="61">
        <v>0</v>
      </c>
      <c r="G20" s="9"/>
      <c r="H20" s="69">
        <f>4386</f>
        <v>4386</v>
      </c>
      <c r="I20" s="66">
        <v>74</v>
      </c>
      <c r="J20" s="9"/>
      <c r="K20" s="9">
        <v>0</v>
      </c>
      <c r="L20" s="9"/>
      <c r="M20" s="27">
        <v>500</v>
      </c>
      <c r="N20" s="28"/>
      <c r="O20" s="28">
        <v>40</v>
      </c>
      <c r="P20" s="9"/>
      <c r="Q20" s="9"/>
      <c r="R20" s="9"/>
      <c r="S20" s="29">
        <f t="shared" si="0"/>
        <v>5000</v>
      </c>
    </row>
    <row r="21" spans="1:19" s="30" customFormat="1" x14ac:dyDescent="0.2">
      <c r="A21" s="26">
        <f t="shared" si="1"/>
        <v>36534</v>
      </c>
      <c r="B21" s="27">
        <v>0</v>
      </c>
      <c r="C21" s="34"/>
      <c r="D21" s="61">
        <v>0</v>
      </c>
      <c r="E21" s="61"/>
      <c r="F21" s="61">
        <v>0</v>
      </c>
      <c r="G21" s="28"/>
      <c r="H21" s="69">
        <f>4386</f>
        <v>4386</v>
      </c>
      <c r="I21" s="66">
        <v>74</v>
      </c>
      <c r="J21" s="28"/>
      <c r="K21" s="28">
        <v>0</v>
      </c>
      <c r="L21" s="28"/>
      <c r="M21" s="27">
        <v>500</v>
      </c>
      <c r="N21" s="28"/>
      <c r="O21" s="28">
        <v>40</v>
      </c>
      <c r="P21" s="9"/>
      <c r="Q21" s="9"/>
      <c r="R21" s="9"/>
      <c r="S21" s="29">
        <f t="shared" si="0"/>
        <v>5000</v>
      </c>
    </row>
    <row r="22" spans="1:19" s="30" customFormat="1" x14ac:dyDescent="0.2">
      <c r="A22" s="26">
        <f t="shared" si="1"/>
        <v>36535</v>
      </c>
      <c r="B22" s="27">
        <v>0</v>
      </c>
      <c r="C22" s="34"/>
      <c r="D22" s="61">
        <v>0</v>
      </c>
      <c r="E22" s="61"/>
      <c r="F22" s="61">
        <v>0</v>
      </c>
      <c r="G22" s="28"/>
      <c r="H22" s="69">
        <f>4386</f>
        <v>4386</v>
      </c>
      <c r="I22" s="66">
        <v>74</v>
      </c>
      <c r="J22" s="28"/>
      <c r="K22" s="28">
        <v>0</v>
      </c>
      <c r="L22" s="28"/>
      <c r="M22" s="27">
        <v>500</v>
      </c>
      <c r="N22" s="28"/>
      <c r="O22" s="28">
        <v>40</v>
      </c>
      <c r="P22" s="9"/>
      <c r="Q22" s="9"/>
      <c r="R22" s="9"/>
      <c r="S22" s="29">
        <f t="shared" si="0"/>
        <v>5000</v>
      </c>
    </row>
    <row r="23" spans="1:19" s="30" customFormat="1" x14ac:dyDescent="0.2">
      <c r="A23" s="26">
        <f t="shared" si="1"/>
        <v>36536</v>
      </c>
      <c r="B23" s="27">
        <v>0</v>
      </c>
      <c r="C23" s="34"/>
      <c r="D23" s="61">
        <v>0</v>
      </c>
      <c r="E23" s="61"/>
      <c r="F23" s="61">
        <v>0</v>
      </c>
      <c r="G23" s="28"/>
      <c r="H23" s="69">
        <f>4386</f>
        <v>4386</v>
      </c>
      <c r="I23" s="66">
        <v>74</v>
      </c>
      <c r="J23" s="28"/>
      <c r="K23" s="28">
        <v>0</v>
      </c>
      <c r="L23" s="28"/>
      <c r="M23" s="27">
        <v>500</v>
      </c>
      <c r="N23" s="28"/>
      <c r="O23" s="28">
        <v>40</v>
      </c>
      <c r="P23" s="9"/>
      <c r="Q23" s="9"/>
      <c r="R23" s="9"/>
      <c r="S23" s="29">
        <f t="shared" si="0"/>
        <v>5000</v>
      </c>
    </row>
    <row r="24" spans="1:19" s="30" customFormat="1" x14ac:dyDescent="0.2">
      <c r="A24" s="26">
        <f t="shared" si="1"/>
        <v>36537</v>
      </c>
      <c r="B24" s="27">
        <v>0</v>
      </c>
      <c r="C24" s="34"/>
      <c r="D24" s="61">
        <v>0</v>
      </c>
      <c r="E24" s="61"/>
      <c r="F24" s="61">
        <v>0</v>
      </c>
      <c r="G24" s="28"/>
      <c r="H24" s="69">
        <f>4386</f>
        <v>4386</v>
      </c>
      <c r="I24" s="66">
        <v>74</v>
      </c>
      <c r="J24" s="28"/>
      <c r="K24" s="28">
        <v>0</v>
      </c>
      <c r="L24" s="28"/>
      <c r="M24" s="27">
        <v>500</v>
      </c>
      <c r="N24" s="28"/>
      <c r="O24" s="28">
        <v>40</v>
      </c>
      <c r="P24" s="9"/>
      <c r="Q24" s="9"/>
      <c r="R24" s="9"/>
      <c r="S24" s="29">
        <f>SUM(B24:R24)</f>
        <v>5000</v>
      </c>
    </row>
    <row r="25" spans="1:19" x14ac:dyDescent="0.2">
      <c r="A25" s="4">
        <f t="shared" si="1"/>
        <v>36538</v>
      </c>
      <c r="B25" s="19">
        <v>0</v>
      </c>
      <c r="C25" s="33"/>
      <c r="D25" s="61">
        <v>0</v>
      </c>
      <c r="E25" s="61"/>
      <c r="F25" s="61">
        <v>0</v>
      </c>
      <c r="G25" s="9"/>
      <c r="H25" s="69">
        <f>4386</f>
        <v>4386</v>
      </c>
      <c r="I25" s="66">
        <v>74</v>
      </c>
      <c r="J25" s="9"/>
      <c r="K25" s="9">
        <v>0</v>
      </c>
      <c r="L25" s="9"/>
      <c r="M25" s="27">
        <v>500</v>
      </c>
      <c r="N25" s="28"/>
      <c r="O25" s="28">
        <v>40</v>
      </c>
      <c r="P25" s="9"/>
      <c r="Q25" s="9"/>
      <c r="R25" s="9"/>
      <c r="S25" s="29">
        <f t="shared" ref="S25:S43" si="2">SUM(B25:R25)</f>
        <v>5000</v>
      </c>
    </row>
    <row r="26" spans="1:19" s="30" customFormat="1" x14ac:dyDescent="0.2">
      <c r="A26" s="26">
        <f t="shared" si="1"/>
        <v>36539</v>
      </c>
      <c r="B26" s="27">
        <v>0</v>
      </c>
      <c r="C26" s="34"/>
      <c r="D26" s="61">
        <v>0</v>
      </c>
      <c r="E26" s="61"/>
      <c r="F26" s="61">
        <v>0</v>
      </c>
      <c r="G26" s="28"/>
      <c r="H26" s="69">
        <f>4386+40</f>
        <v>4426</v>
      </c>
      <c r="I26" s="69">
        <v>74</v>
      </c>
      <c r="J26" s="28"/>
      <c r="K26" s="28">
        <v>0</v>
      </c>
      <c r="L26" s="28"/>
      <c r="M26" s="27">
        <v>500</v>
      </c>
      <c r="N26" s="28"/>
      <c r="O26" s="28">
        <v>0</v>
      </c>
      <c r="P26" s="28"/>
      <c r="Q26" s="28"/>
      <c r="R26" s="28"/>
      <c r="S26" s="29">
        <f t="shared" si="2"/>
        <v>5000</v>
      </c>
    </row>
    <row r="27" spans="1:19" s="30" customFormat="1" x14ac:dyDescent="0.2">
      <c r="A27" s="26">
        <f t="shared" si="1"/>
        <v>36540</v>
      </c>
      <c r="B27" s="27">
        <v>0</v>
      </c>
      <c r="C27" s="34"/>
      <c r="D27" s="61">
        <v>0</v>
      </c>
      <c r="E27" s="61"/>
      <c r="F27" s="61">
        <v>0</v>
      </c>
      <c r="G27" s="28"/>
      <c r="H27" s="69">
        <f>4386+40</f>
        <v>4426</v>
      </c>
      <c r="I27" s="69">
        <v>74</v>
      </c>
      <c r="J27" s="28"/>
      <c r="K27" s="28">
        <v>0</v>
      </c>
      <c r="L27" s="28"/>
      <c r="M27" s="27">
        <v>500</v>
      </c>
      <c r="N27" s="28"/>
      <c r="O27" s="28">
        <v>0</v>
      </c>
      <c r="P27" s="28"/>
      <c r="Q27" s="28"/>
      <c r="R27" s="28"/>
      <c r="S27" s="29">
        <f t="shared" si="2"/>
        <v>5000</v>
      </c>
    </row>
    <row r="28" spans="1:19" s="30" customFormat="1" x14ac:dyDescent="0.2">
      <c r="A28" s="26">
        <f t="shared" si="1"/>
        <v>36541</v>
      </c>
      <c r="B28" s="27">
        <v>0</v>
      </c>
      <c r="C28" s="34"/>
      <c r="D28" s="61">
        <v>0</v>
      </c>
      <c r="E28" s="61"/>
      <c r="F28" s="61">
        <v>0</v>
      </c>
      <c r="G28" s="28"/>
      <c r="H28" s="69">
        <f>4386+40</f>
        <v>4426</v>
      </c>
      <c r="I28" s="69">
        <v>74</v>
      </c>
      <c r="J28" s="28"/>
      <c r="K28" s="28">
        <v>0</v>
      </c>
      <c r="L28" s="28"/>
      <c r="M28" s="27">
        <v>500</v>
      </c>
      <c r="N28" s="28"/>
      <c r="O28" s="28">
        <v>0</v>
      </c>
      <c r="P28" s="28"/>
      <c r="Q28" s="28"/>
      <c r="R28" s="28"/>
      <c r="S28" s="29">
        <f t="shared" si="2"/>
        <v>5000</v>
      </c>
    </row>
    <row r="29" spans="1:19" s="30" customFormat="1" x14ac:dyDescent="0.2">
      <c r="A29" s="26">
        <f t="shared" si="1"/>
        <v>36542</v>
      </c>
      <c r="B29" s="27">
        <v>0</v>
      </c>
      <c r="C29" s="34"/>
      <c r="D29" s="61">
        <v>0</v>
      </c>
      <c r="E29" s="61"/>
      <c r="F29" s="61">
        <v>0</v>
      </c>
      <c r="G29" s="28"/>
      <c r="H29" s="69">
        <f>4386+40</f>
        <v>4426</v>
      </c>
      <c r="I29" s="69">
        <v>74</v>
      </c>
      <c r="J29" s="28"/>
      <c r="K29" s="28">
        <v>0</v>
      </c>
      <c r="L29" s="28"/>
      <c r="M29" s="27">
        <v>500</v>
      </c>
      <c r="N29" s="28"/>
      <c r="O29" s="28">
        <v>0</v>
      </c>
      <c r="P29" s="28"/>
      <c r="Q29" s="28"/>
      <c r="R29" s="28"/>
      <c r="S29" s="29">
        <f t="shared" si="2"/>
        <v>5000</v>
      </c>
    </row>
    <row r="30" spans="1:19" s="30" customFormat="1" x14ac:dyDescent="0.2">
      <c r="A30" s="26">
        <f t="shared" si="1"/>
        <v>36543</v>
      </c>
      <c r="B30" s="27">
        <v>0</v>
      </c>
      <c r="C30" s="34"/>
      <c r="D30" s="61">
        <v>0</v>
      </c>
      <c r="E30" s="61"/>
      <c r="F30" s="61">
        <v>0</v>
      </c>
      <c r="G30" s="28"/>
      <c r="H30" s="69">
        <v>4426</v>
      </c>
      <c r="I30" s="69">
        <v>74</v>
      </c>
      <c r="J30" s="28"/>
      <c r="K30" s="28">
        <v>0</v>
      </c>
      <c r="L30" s="28"/>
      <c r="M30" s="27">
        <v>500</v>
      </c>
      <c r="N30" s="28"/>
      <c r="O30" s="28">
        <v>0</v>
      </c>
      <c r="P30" s="28"/>
      <c r="Q30" s="28"/>
      <c r="R30" s="28"/>
      <c r="S30" s="29">
        <f t="shared" si="2"/>
        <v>5000</v>
      </c>
    </row>
    <row r="31" spans="1:19" x14ac:dyDescent="0.2">
      <c r="A31" s="4">
        <f t="shared" si="1"/>
        <v>36544</v>
      </c>
      <c r="B31" s="19">
        <v>0</v>
      </c>
      <c r="C31" s="33"/>
      <c r="D31" s="61">
        <v>0</v>
      </c>
      <c r="E31" s="61"/>
      <c r="F31" s="61">
        <v>0</v>
      </c>
      <c r="G31" s="9"/>
      <c r="H31" s="69">
        <v>4426</v>
      </c>
      <c r="I31" s="66">
        <v>74</v>
      </c>
      <c r="J31" s="9"/>
      <c r="K31" s="9">
        <v>0</v>
      </c>
      <c r="L31" s="9"/>
      <c r="M31" s="27">
        <v>500</v>
      </c>
      <c r="N31" s="28"/>
      <c r="O31" s="28">
        <v>0</v>
      </c>
      <c r="P31" s="9"/>
      <c r="Q31" s="9"/>
      <c r="R31" s="9"/>
      <c r="S31" s="29">
        <f t="shared" si="2"/>
        <v>5000</v>
      </c>
    </row>
    <row r="32" spans="1:19" x14ac:dyDescent="0.2">
      <c r="A32" s="4">
        <f t="shared" si="1"/>
        <v>36545</v>
      </c>
      <c r="B32" s="19">
        <v>0</v>
      </c>
      <c r="C32" s="33"/>
      <c r="D32" s="61">
        <v>0</v>
      </c>
      <c r="E32" s="61"/>
      <c r="F32" s="61">
        <v>0</v>
      </c>
      <c r="G32" s="9"/>
      <c r="H32" s="69">
        <v>4426</v>
      </c>
      <c r="I32" s="66">
        <v>74</v>
      </c>
      <c r="J32" s="9"/>
      <c r="K32" s="9">
        <v>0</v>
      </c>
      <c r="L32" s="9"/>
      <c r="M32" s="27">
        <v>500</v>
      </c>
      <c r="N32" s="28"/>
      <c r="O32" s="28">
        <v>0</v>
      </c>
      <c r="P32" s="9"/>
      <c r="Q32" s="9"/>
      <c r="R32" s="9"/>
      <c r="S32" s="29">
        <f t="shared" si="2"/>
        <v>5000</v>
      </c>
    </row>
    <row r="33" spans="1:19" x14ac:dyDescent="0.2">
      <c r="A33" s="4">
        <f t="shared" si="1"/>
        <v>36546</v>
      </c>
      <c r="B33" s="19">
        <v>0</v>
      </c>
      <c r="C33" s="33"/>
      <c r="D33" s="61">
        <v>0</v>
      </c>
      <c r="E33" s="61"/>
      <c r="F33" s="61">
        <v>0</v>
      </c>
      <c r="G33" s="9"/>
      <c r="H33" s="69">
        <v>4426</v>
      </c>
      <c r="I33" s="66">
        <v>74</v>
      </c>
      <c r="J33" s="9"/>
      <c r="K33" s="9">
        <v>0</v>
      </c>
      <c r="L33" s="9"/>
      <c r="M33" s="27">
        <v>500</v>
      </c>
      <c r="N33" s="28"/>
      <c r="O33" s="28">
        <v>0</v>
      </c>
      <c r="P33" s="9"/>
      <c r="Q33" s="9"/>
      <c r="R33" s="9"/>
      <c r="S33" s="29">
        <f t="shared" si="2"/>
        <v>5000</v>
      </c>
    </row>
    <row r="34" spans="1:19" s="30" customFormat="1" x14ac:dyDescent="0.2">
      <c r="A34" s="26">
        <f t="shared" si="1"/>
        <v>36547</v>
      </c>
      <c r="B34" s="27">
        <v>0</v>
      </c>
      <c r="C34" s="34"/>
      <c r="D34" s="61">
        <v>0</v>
      </c>
      <c r="E34" s="61"/>
      <c r="F34" s="61">
        <v>0</v>
      </c>
      <c r="G34" s="28"/>
      <c r="H34" s="69">
        <v>4426</v>
      </c>
      <c r="I34" s="66">
        <v>74</v>
      </c>
      <c r="J34" s="28"/>
      <c r="K34" s="28">
        <v>0</v>
      </c>
      <c r="L34" s="28"/>
      <c r="M34" s="27">
        <v>500</v>
      </c>
      <c r="N34" s="28"/>
      <c r="O34" s="28">
        <v>0</v>
      </c>
      <c r="P34" s="28"/>
      <c r="Q34" s="28"/>
      <c r="R34" s="28"/>
      <c r="S34" s="29">
        <f t="shared" si="2"/>
        <v>5000</v>
      </c>
    </row>
    <row r="35" spans="1:19" s="30" customFormat="1" x14ac:dyDescent="0.2">
      <c r="A35" s="26">
        <f t="shared" si="1"/>
        <v>36548</v>
      </c>
      <c r="B35" s="27">
        <v>0</v>
      </c>
      <c r="C35" s="34"/>
      <c r="D35" s="61">
        <v>0</v>
      </c>
      <c r="E35" s="61"/>
      <c r="F35" s="61">
        <v>0</v>
      </c>
      <c r="G35" s="28"/>
      <c r="H35" s="69">
        <v>4426</v>
      </c>
      <c r="I35" s="66">
        <v>74</v>
      </c>
      <c r="J35" s="28"/>
      <c r="K35" s="28">
        <v>0</v>
      </c>
      <c r="L35" s="28"/>
      <c r="M35" s="27">
        <v>500</v>
      </c>
      <c r="N35" s="28"/>
      <c r="O35" s="28">
        <v>0</v>
      </c>
      <c r="P35" s="28"/>
      <c r="Q35" s="28"/>
      <c r="R35" s="28"/>
      <c r="S35" s="29">
        <f t="shared" si="2"/>
        <v>5000</v>
      </c>
    </row>
    <row r="36" spans="1:19" s="30" customFormat="1" x14ac:dyDescent="0.2">
      <c r="A36" s="26">
        <f t="shared" si="1"/>
        <v>36549</v>
      </c>
      <c r="B36" s="27">
        <v>0</v>
      </c>
      <c r="C36" s="34"/>
      <c r="D36" s="61">
        <v>0</v>
      </c>
      <c r="E36" s="61"/>
      <c r="F36" s="61">
        <v>0</v>
      </c>
      <c r="G36" s="28"/>
      <c r="H36" s="69">
        <v>4426</v>
      </c>
      <c r="I36" s="66">
        <v>74</v>
      </c>
      <c r="J36" s="28"/>
      <c r="K36" s="28">
        <v>0</v>
      </c>
      <c r="L36" s="28"/>
      <c r="M36" s="27">
        <v>500</v>
      </c>
      <c r="N36" s="28"/>
      <c r="O36" s="28">
        <v>0</v>
      </c>
      <c r="P36" s="28"/>
      <c r="Q36" s="28"/>
      <c r="R36" s="28"/>
      <c r="S36" s="29">
        <f t="shared" si="2"/>
        <v>5000</v>
      </c>
    </row>
    <row r="37" spans="1:19" s="30" customFormat="1" x14ac:dyDescent="0.2">
      <c r="A37" s="26">
        <f t="shared" si="1"/>
        <v>36550</v>
      </c>
      <c r="B37" s="27">
        <v>0</v>
      </c>
      <c r="C37" s="34"/>
      <c r="D37" s="61">
        <v>0</v>
      </c>
      <c r="E37" s="61"/>
      <c r="F37" s="61">
        <v>0</v>
      </c>
      <c r="G37" s="28"/>
      <c r="H37" s="69">
        <v>4426</v>
      </c>
      <c r="I37" s="66">
        <v>74</v>
      </c>
      <c r="J37" s="28"/>
      <c r="K37" s="28">
        <v>0</v>
      </c>
      <c r="L37" s="28"/>
      <c r="M37" s="27">
        <v>500</v>
      </c>
      <c r="N37" s="28"/>
      <c r="O37" s="28">
        <v>0</v>
      </c>
      <c r="P37" s="28"/>
      <c r="Q37" s="28"/>
      <c r="R37" s="28"/>
      <c r="S37" s="29">
        <f t="shared" si="2"/>
        <v>5000</v>
      </c>
    </row>
    <row r="38" spans="1:19" s="30" customFormat="1" x14ac:dyDescent="0.2">
      <c r="A38" s="26">
        <f t="shared" si="1"/>
        <v>36551</v>
      </c>
      <c r="B38" s="27">
        <v>0</v>
      </c>
      <c r="C38" s="34"/>
      <c r="D38" s="61">
        <v>0</v>
      </c>
      <c r="E38" s="61"/>
      <c r="F38" s="61">
        <v>0</v>
      </c>
      <c r="G38" s="28"/>
      <c r="H38" s="69">
        <v>4426</v>
      </c>
      <c r="I38" s="66">
        <v>74</v>
      </c>
      <c r="J38" s="28"/>
      <c r="K38" s="28">
        <v>0</v>
      </c>
      <c r="L38" s="28"/>
      <c r="M38" s="27">
        <v>500</v>
      </c>
      <c r="N38" s="28"/>
      <c r="O38" s="28">
        <v>0</v>
      </c>
      <c r="P38" s="28"/>
      <c r="Q38" s="28"/>
      <c r="R38" s="28"/>
      <c r="S38" s="29">
        <f t="shared" si="2"/>
        <v>5000</v>
      </c>
    </row>
    <row r="39" spans="1:19" s="30" customFormat="1" x14ac:dyDescent="0.2">
      <c r="A39" s="26">
        <f t="shared" si="1"/>
        <v>36552</v>
      </c>
      <c r="B39" s="27">
        <v>0</v>
      </c>
      <c r="C39" s="34"/>
      <c r="D39" s="61">
        <v>0</v>
      </c>
      <c r="E39" s="61"/>
      <c r="F39" s="61">
        <v>0</v>
      </c>
      <c r="G39" s="28"/>
      <c r="H39" s="69">
        <v>4426</v>
      </c>
      <c r="I39" s="66">
        <v>74</v>
      </c>
      <c r="J39" s="28"/>
      <c r="K39" s="28">
        <v>0</v>
      </c>
      <c r="L39" s="28"/>
      <c r="M39" s="27">
        <v>500</v>
      </c>
      <c r="N39" s="28"/>
      <c r="O39" s="28">
        <v>0</v>
      </c>
      <c r="P39" s="28"/>
      <c r="Q39" s="28"/>
      <c r="R39" s="28"/>
      <c r="S39" s="29">
        <f t="shared" si="2"/>
        <v>5000</v>
      </c>
    </row>
    <row r="40" spans="1:19" s="30" customFormat="1" x14ac:dyDescent="0.2">
      <c r="A40" s="26">
        <f t="shared" si="1"/>
        <v>36553</v>
      </c>
      <c r="B40" s="27">
        <v>0</v>
      </c>
      <c r="C40" s="34"/>
      <c r="D40" s="61">
        <v>0</v>
      </c>
      <c r="E40" s="61"/>
      <c r="F40" s="61">
        <v>0</v>
      </c>
      <c r="G40" s="28"/>
      <c r="H40" s="69">
        <v>4426</v>
      </c>
      <c r="I40" s="66">
        <v>74</v>
      </c>
      <c r="J40" s="28"/>
      <c r="K40" s="28">
        <v>0</v>
      </c>
      <c r="L40" s="28"/>
      <c r="M40" s="27">
        <v>500</v>
      </c>
      <c r="N40" s="28"/>
      <c r="O40" s="28">
        <v>0</v>
      </c>
      <c r="P40" s="28"/>
      <c r="Q40" s="28"/>
      <c r="R40" s="28"/>
      <c r="S40" s="29">
        <f t="shared" si="2"/>
        <v>5000</v>
      </c>
    </row>
    <row r="41" spans="1:19" s="30" customFormat="1" x14ac:dyDescent="0.2">
      <c r="A41" s="26">
        <f t="shared" si="1"/>
        <v>36554</v>
      </c>
      <c r="B41" s="27">
        <v>0</v>
      </c>
      <c r="C41" s="34"/>
      <c r="D41" s="61">
        <v>0</v>
      </c>
      <c r="E41" s="61"/>
      <c r="F41" s="61">
        <v>0</v>
      </c>
      <c r="G41" s="28"/>
      <c r="H41" s="69">
        <v>4426</v>
      </c>
      <c r="I41" s="66">
        <v>74</v>
      </c>
      <c r="J41" s="28"/>
      <c r="K41" s="28">
        <v>0</v>
      </c>
      <c r="L41" s="28"/>
      <c r="M41" s="27">
        <v>500</v>
      </c>
      <c r="N41" s="28"/>
      <c r="O41" s="28">
        <v>0</v>
      </c>
      <c r="P41" s="28"/>
      <c r="Q41" s="28"/>
      <c r="R41" s="28"/>
      <c r="S41" s="29">
        <f t="shared" si="2"/>
        <v>5000</v>
      </c>
    </row>
    <row r="42" spans="1:19" s="30" customFormat="1" x14ac:dyDescent="0.2">
      <c r="A42" s="26">
        <f t="shared" si="1"/>
        <v>36555</v>
      </c>
      <c r="B42" s="27">
        <v>0</v>
      </c>
      <c r="C42" s="34"/>
      <c r="D42" s="61">
        <v>0</v>
      </c>
      <c r="E42" s="61"/>
      <c r="F42" s="61">
        <v>0</v>
      </c>
      <c r="G42" s="28"/>
      <c r="H42" s="66">
        <v>4426</v>
      </c>
      <c r="I42" s="66">
        <v>74</v>
      </c>
      <c r="J42" s="28"/>
      <c r="K42" s="28">
        <v>0</v>
      </c>
      <c r="L42" s="28"/>
      <c r="M42" s="27">
        <v>500</v>
      </c>
      <c r="N42" s="28"/>
      <c r="O42" s="28">
        <v>0</v>
      </c>
      <c r="P42" s="28"/>
      <c r="Q42" s="28"/>
      <c r="R42" s="28"/>
      <c r="S42" s="29">
        <f t="shared" si="2"/>
        <v>5000</v>
      </c>
    </row>
    <row r="43" spans="1:19" s="30" customFormat="1" ht="13.5" thickBot="1" x14ac:dyDescent="0.25">
      <c r="A43" s="26">
        <f t="shared" si="1"/>
        <v>36556</v>
      </c>
      <c r="B43" s="68">
        <v>0</v>
      </c>
      <c r="C43" s="34"/>
      <c r="D43" s="61">
        <v>0</v>
      </c>
      <c r="E43" s="61"/>
      <c r="F43" s="61">
        <v>0</v>
      </c>
      <c r="G43" s="28"/>
      <c r="H43" s="66">
        <v>4426</v>
      </c>
      <c r="I43" s="66">
        <v>74</v>
      </c>
      <c r="J43" s="28"/>
      <c r="K43" s="28">
        <v>0</v>
      </c>
      <c r="L43" s="28"/>
      <c r="M43" s="27">
        <v>500</v>
      </c>
      <c r="N43" s="28"/>
      <c r="O43" s="28">
        <v>0</v>
      </c>
      <c r="P43" s="28"/>
      <c r="Q43" s="28"/>
      <c r="R43" s="28"/>
      <c r="S43" s="29">
        <f t="shared" si="2"/>
        <v>5000</v>
      </c>
    </row>
    <row r="44" spans="1:19" x14ac:dyDescent="0.2">
      <c r="H44" s="37"/>
      <c r="I44" s="37"/>
      <c r="M44" s="37"/>
    </row>
    <row r="45" spans="1:19" x14ac:dyDescent="0.2">
      <c r="B45" s="10">
        <f>SUM(B13:B44)</f>
        <v>0</v>
      </c>
      <c r="C45" s="10"/>
      <c r="D45" s="10">
        <f t="shared" ref="D45:O45" si="3">SUM(D13:D44)</f>
        <v>0</v>
      </c>
      <c r="F45" s="10">
        <f t="shared" si="3"/>
        <v>0</v>
      </c>
      <c r="G45" s="10">
        <f t="shared" si="3"/>
        <v>0</v>
      </c>
      <c r="H45" s="10">
        <f t="shared" si="3"/>
        <v>136824</v>
      </c>
      <c r="I45" s="10">
        <f t="shared" si="3"/>
        <v>2156</v>
      </c>
      <c r="J45" s="10">
        <f t="shared" si="3"/>
        <v>0</v>
      </c>
      <c r="K45" s="10">
        <f t="shared" si="3"/>
        <v>0</v>
      </c>
      <c r="L45" s="10">
        <f t="shared" si="3"/>
        <v>0</v>
      </c>
      <c r="M45" s="10">
        <f t="shared" si="3"/>
        <v>15500</v>
      </c>
      <c r="O45" s="10">
        <f t="shared" si="3"/>
        <v>520</v>
      </c>
      <c r="P45" s="10"/>
      <c r="Q45" s="10"/>
      <c r="R45" s="10"/>
    </row>
    <row r="46" spans="1:19" ht="13.5" thickBot="1" x14ac:dyDescent="0.25"/>
    <row r="47" spans="1:19" x14ac:dyDescent="0.2">
      <c r="A47" s="36"/>
      <c r="B47" s="37" t="s">
        <v>52</v>
      </c>
      <c r="C47" s="37"/>
      <c r="D47" s="37" t="s">
        <v>55</v>
      </c>
      <c r="E47" s="37"/>
      <c r="F47" s="37" t="s">
        <v>58</v>
      </c>
      <c r="G47" s="37"/>
      <c r="H47" s="37"/>
      <c r="I47" s="37"/>
      <c r="J47" s="37"/>
      <c r="K47" s="38" t="s">
        <v>60</v>
      </c>
      <c r="N47" s="11"/>
      <c r="S47"/>
    </row>
    <row r="48" spans="1:19" x14ac:dyDescent="0.2">
      <c r="A48" s="39"/>
      <c r="B48" s="31" t="s">
        <v>53</v>
      </c>
      <c r="C48" s="31"/>
      <c r="D48" s="31" t="s">
        <v>56</v>
      </c>
      <c r="E48" s="31"/>
      <c r="F48" s="31" t="s">
        <v>56</v>
      </c>
      <c r="G48" s="31"/>
      <c r="H48" s="31" t="s">
        <v>59</v>
      </c>
      <c r="I48" s="31" t="s">
        <v>59</v>
      </c>
      <c r="J48" s="31"/>
      <c r="K48" s="40">
        <v>1</v>
      </c>
      <c r="N48" s="11"/>
      <c r="S48"/>
    </row>
    <row r="49" spans="1:19" x14ac:dyDescent="0.2">
      <c r="A49" s="39"/>
      <c r="B49" s="31" t="s">
        <v>54</v>
      </c>
      <c r="C49" s="31"/>
      <c r="D49" s="31" t="s">
        <v>57</v>
      </c>
      <c r="E49" s="31"/>
      <c r="F49" s="31" t="s">
        <v>57</v>
      </c>
      <c r="G49" s="31"/>
      <c r="H49" s="31" t="s">
        <v>45</v>
      </c>
      <c r="I49" s="31" t="s">
        <v>45</v>
      </c>
      <c r="J49" s="31"/>
      <c r="K49" s="41" t="s">
        <v>61</v>
      </c>
      <c r="N49" s="11"/>
      <c r="S49"/>
    </row>
    <row r="50" spans="1:19" x14ac:dyDescent="0.2">
      <c r="A50" s="39"/>
      <c r="B50" s="31"/>
      <c r="C50" s="31"/>
      <c r="D50" s="31"/>
      <c r="E50" s="31"/>
      <c r="F50" s="31"/>
      <c r="G50" s="31"/>
      <c r="H50" s="31"/>
      <c r="I50" s="31"/>
      <c r="J50" s="31"/>
      <c r="K50" s="42"/>
      <c r="N50" s="11"/>
      <c r="S50"/>
    </row>
    <row r="51" spans="1:19" x14ac:dyDescent="0.2">
      <c r="A51" s="43">
        <v>36465</v>
      </c>
      <c r="B51" s="33">
        <v>5000</v>
      </c>
      <c r="C51" s="33"/>
      <c r="D51" s="33">
        <v>2610</v>
      </c>
      <c r="E51" s="31"/>
      <c r="F51" s="31"/>
      <c r="G51" s="31"/>
      <c r="H51" s="33">
        <v>7610</v>
      </c>
      <c r="I51" s="33">
        <v>7610</v>
      </c>
      <c r="J51" s="31"/>
      <c r="K51" s="42"/>
      <c r="N51" s="11"/>
      <c r="S51"/>
    </row>
    <row r="52" spans="1:19" x14ac:dyDescent="0.2">
      <c r="A52" s="43">
        <v>36495</v>
      </c>
      <c r="B52" s="33">
        <v>5000</v>
      </c>
      <c r="C52" s="33"/>
      <c r="D52" s="33">
        <v>2610</v>
      </c>
      <c r="E52" s="31"/>
      <c r="F52" s="31"/>
      <c r="G52" s="31"/>
      <c r="H52" s="33">
        <v>7610</v>
      </c>
      <c r="I52" s="33">
        <v>7610</v>
      </c>
      <c r="J52" s="31"/>
      <c r="K52" s="42"/>
      <c r="N52" s="11"/>
      <c r="S52"/>
    </row>
    <row r="53" spans="1:19" x14ac:dyDescent="0.2">
      <c r="A53" s="43">
        <v>36526</v>
      </c>
      <c r="B53" s="33">
        <v>5000</v>
      </c>
      <c r="C53" s="33"/>
      <c r="D53" s="33">
        <v>2610</v>
      </c>
      <c r="E53" s="31"/>
      <c r="F53" s="31"/>
      <c r="G53" s="31"/>
      <c r="H53" s="33">
        <v>7610</v>
      </c>
      <c r="I53" s="33">
        <v>7610</v>
      </c>
      <c r="J53" s="31"/>
      <c r="K53" s="42"/>
      <c r="N53" s="11"/>
      <c r="S53"/>
    </row>
    <row r="54" spans="1:19" x14ac:dyDescent="0.2">
      <c r="A54" s="43">
        <v>36557</v>
      </c>
      <c r="B54" s="33">
        <v>5000</v>
      </c>
      <c r="C54" s="33"/>
      <c r="D54" s="33">
        <v>2610</v>
      </c>
      <c r="E54" s="31"/>
      <c r="F54" s="31"/>
      <c r="G54" s="31"/>
      <c r="H54" s="33">
        <v>7610</v>
      </c>
      <c r="I54" s="33">
        <v>7610</v>
      </c>
      <c r="J54" s="31"/>
      <c r="K54" s="42"/>
      <c r="N54" s="11"/>
      <c r="S54"/>
    </row>
    <row r="55" spans="1:19" x14ac:dyDescent="0.2">
      <c r="A55" s="43">
        <v>36586</v>
      </c>
      <c r="B55" s="33">
        <v>5000</v>
      </c>
      <c r="C55" s="33"/>
      <c r="D55" s="33">
        <v>2610</v>
      </c>
      <c r="E55" s="31"/>
      <c r="F55" s="31"/>
      <c r="G55" s="31"/>
      <c r="H55" s="33">
        <v>7610</v>
      </c>
      <c r="I55" s="33">
        <v>7610</v>
      </c>
      <c r="J55" s="31"/>
      <c r="K55" s="42"/>
      <c r="N55" s="11"/>
      <c r="S55"/>
    </row>
    <row r="56" spans="1:19" x14ac:dyDescent="0.2">
      <c r="A56" s="43">
        <v>36617</v>
      </c>
      <c r="B56" s="33">
        <v>5000</v>
      </c>
      <c r="C56" s="33"/>
      <c r="D56" s="31"/>
      <c r="E56" s="31"/>
      <c r="F56" s="33">
        <v>2391</v>
      </c>
      <c r="G56" s="31"/>
      <c r="H56" s="33">
        <v>7391</v>
      </c>
      <c r="I56" s="33">
        <v>7391</v>
      </c>
      <c r="J56" s="31"/>
      <c r="K56" s="44">
        <v>2000</v>
      </c>
      <c r="N56" s="11"/>
      <c r="S56"/>
    </row>
    <row r="57" spans="1:19" x14ac:dyDescent="0.2">
      <c r="A57" s="43">
        <v>36647</v>
      </c>
      <c r="B57" s="33">
        <v>5000</v>
      </c>
      <c r="C57" s="33"/>
      <c r="D57" s="31"/>
      <c r="E57" s="31"/>
      <c r="F57" s="33">
        <v>2391</v>
      </c>
      <c r="G57" s="31"/>
      <c r="H57" s="33">
        <v>7391</v>
      </c>
      <c r="I57" s="33">
        <v>7391</v>
      </c>
      <c r="J57" s="31"/>
      <c r="K57" s="44">
        <v>2000</v>
      </c>
      <c r="N57" s="11"/>
      <c r="S57"/>
    </row>
    <row r="58" spans="1:19" x14ac:dyDescent="0.2">
      <c r="A58" s="43">
        <v>36678</v>
      </c>
      <c r="B58" s="33">
        <v>5000</v>
      </c>
      <c r="C58" s="33"/>
      <c r="D58" s="31"/>
      <c r="E58" s="31"/>
      <c r="F58" s="33">
        <v>2391</v>
      </c>
      <c r="G58" s="31"/>
      <c r="H58" s="33">
        <v>7391</v>
      </c>
      <c r="I58" s="33">
        <v>7391</v>
      </c>
      <c r="J58" s="31"/>
      <c r="K58" s="44">
        <v>2000</v>
      </c>
      <c r="N58" s="11"/>
      <c r="S58"/>
    </row>
    <row r="59" spans="1:19" x14ac:dyDescent="0.2">
      <c r="A59" s="43">
        <v>36708</v>
      </c>
      <c r="B59" s="33">
        <v>5000</v>
      </c>
      <c r="C59" s="33"/>
      <c r="D59" s="31"/>
      <c r="E59" s="31"/>
      <c r="F59" s="33">
        <v>2391</v>
      </c>
      <c r="G59" s="31"/>
      <c r="H59" s="33">
        <v>7391</v>
      </c>
      <c r="I59" s="33">
        <v>7391</v>
      </c>
      <c r="J59" s="31"/>
      <c r="K59" s="44">
        <v>2000</v>
      </c>
      <c r="N59" s="11"/>
      <c r="S59"/>
    </row>
    <row r="60" spans="1:19" x14ac:dyDescent="0.2">
      <c r="A60" s="43">
        <v>36739</v>
      </c>
      <c r="B60" s="33">
        <v>5000</v>
      </c>
      <c r="C60" s="33"/>
      <c r="D60" s="31"/>
      <c r="E60" s="31"/>
      <c r="F60" s="33">
        <v>2391</v>
      </c>
      <c r="G60" s="31"/>
      <c r="H60" s="33">
        <v>7391</v>
      </c>
      <c r="I60" s="33">
        <v>7391</v>
      </c>
      <c r="J60" s="31"/>
      <c r="K60" s="44">
        <v>2000</v>
      </c>
      <c r="N60" s="11"/>
      <c r="S60"/>
    </row>
    <row r="61" spans="1:19" x14ac:dyDescent="0.2">
      <c r="A61" s="43">
        <v>36770</v>
      </c>
      <c r="B61" s="33">
        <v>5000</v>
      </c>
      <c r="C61" s="33"/>
      <c r="D61" s="31"/>
      <c r="E61" s="31"/>
      <c r="F61" s="33">
        <v>2391</v>
      </c>
      <c r="G61" s="31"/>
      <c r="H61" s="33">
        <v>7391</v>
      </c>
      <c r="I61" s="33">
        <v>7391</v>
      </c>
      <c r="J61" s="31"/>
      <c r="K61" s="44">
        <v>2000</v>
      </c>
      <c r="N61" s="11"/>
      <c r="S61"/>
    </row>
    <row r="62" spans="1:19" ht="13.5" thickBot="1" x14ac:dyDescent="0.25">
      <c r="A62" s="45">
        <v>36800</v>
      </c>
      <c r="B62" s="46">
        <v>5000</v>
      </c>
      <c r="C62" s="46"/>
      <c r="D62" s="47"/>
      <c r="E62" s="47"/>
      <c r="F62" s="46">
        <v>2391</v>
      </c>
      <c r="G62" s="47"/>
      <c r="H62" s="46">
        <v>7391</v>
      </c>
      <c r="I62" s="46">
        <v>7391</v>
      </c>
      <c r="J62" s="47"/>
      <c r="K62" s="48">
        <v>2000</v>
      </c>
      <c r="N62" s="11"/>
      <c r="S62"/>
    </row>
    <row r="63" spans="1:19" x14ac:dyDescent="0.2">
      <c r="A63" s="35"/>
    </row>
    <row r="64" spans="1:19" ht="13.5" thickBot="1" x14ac:dyDescent="0.25">
      <c r="A64" s="35"/>
    </row>
    <row r="65" spans="1:1" ht="13.5" thickBot="1" x14ac:dyDescent="0.25">
      <c r="A65" s="49"/>
    </row>
    <row r="66" spans="1:1" x14ac:dyDescent="0.2">
      <c r="A66" s="35"/>
    </row>
    <row r="67" spans="1:1" x14ac:dyDescent="0.2">
      <c r="A67" s="35"/>
    </row>
  </sheetData>
  <pageMargins left="0.75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"/>
  <sheetViews>
    <sheetView zoomScale="75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A43" sqref="A43"/>
    </sheetView>
  </sheetViews>
  <sheetFormatPr defaultRowHeight="12.75" x14ac:dyDescent="0.2"/>
  <cols>
    <col min="1" max="1" width="11.85546875" customWidth="1"/>
    <col min="2" max="2" width="15.42578125" customWidth="1"/>
    <col min="3" max="3" width="1.140625" customWidth="1"/>
    <col min="4" max="4" width="14.28515625" customWidth="1"/>
    <col min="5" max="5" width="1.140625" customWidth="1"/>
    <col min="6" max="6" width="15.85546875" customWidth="1"/>
    <col min="7" max="7" width="1.140625" customWidth="1"/>
    <col min="8" max="8" width="14.85546875" customWidth="1"/>
    <col min="9" max="9" width="18.140625" customWidth="1"/>
    <col min="10" max="10" width="15.7109375" customWidth="1"/>
    <col min="11" max="11" width="1.42578125" customWidth="1"/>
    <col min="12" max="12" width="14" customWidth="1"/>
    <col min="13" max="13" width="1.140625" customWidth="1"/>
    <col min="14" max="14" width="14.5703125" customWidth="1"/>
    <col min="15" max="15" width="1" customWidth="1"/>
    <col min="16" max="16" width="15.28515625" customWidth="1"/>
    <col min="17" max="17" width="1.28515625" customWidth="1"/>
    <col min="18" max="18" width="15.42578125" customWidth="1"/>
    <col min="19" max="19" width="1.140625" customWidth="1"/>
    <col min="20" max="20" width="15" customWidth="1"/>
    <col min="21" max="21" width="1.5703125" customWidth="1"/>
    <col min="22" max="22" width="17.28515625" customWidth="1"/>
    <col min="23" max="23" width="1.5703125" customWidth="1"/>
    <col min="24" max="24" width="13.28515625" customWidth="1"/>
    <col min="25" max="25" width="1.7109375" customWidth="1"/>
    <col min="26" max="27" width="14.5703125" customWidth="1"/>
    <col min="28" max="28" width="14.5703125" hidden="1" customWidth="1"/>
    <col min="29" max="29" width="12.28515625" style="11" customWidth="1"/>
    <col min="30" max="30" width="15.140625" style="11" customWidth="1"/>
  </cols>
  <sheetData>
    <row r="1" spans="1:30" ht="18" x14ac:dyDescent="0.25">
      <c r="A1" s="1" t="s">
        <v>0</v>
      </c>
      <c r="F1" s="5" t="s">
        <v>73</v>
      </c>
      <c r="H1" s="5">
        <v>2000</v>
      </c>
    </row>
    <row r="2" spans="1:30" x14ac:dyDescent="0.2">
      <c r="A2" s="2">
        <f ca="1">TODAY()</f>
        <v>41885</v>
      </c>
      <c r="J2" s="3" t="s">
        <v>45</v>
      </c>
    </row>
    <row r="3" spans="1:30" x14ac:dyDescent="0.2">
      <c r="F3" s="13" t="s">
        <v>44</v>
      </c>
      <c r="H3" s="5">
        <v>891865</v>
      </c>
      <c r="J3" s="15">
        <v>16136</v>
      </c>
    </row>
    <row r="4" spans="1:30" ht="16.5" thickBot="1" x14ac:dyDescent="0.3">
      <c r="B4" s="7" t="s">
        <v>24</v>
      </c>
      <c r="H4" s="5">
        <v>891830</v>
      </c>
      <c r="J4" s="15">
        <v>8068</v>
      </c>
    </row>
    <row r="5" spans="1:30" ht="13.5" thickBot="1" x14ac:dyDescent="0.25">
      <c r="A5" s="5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8"/>
      <c r="O5" s="8"/>
      <c r="P5" s="8"/>
      <c r="Q5" s="8"/>
      <c r="R5" s="8"/>
      <c r="V5" s="8"/>
      <c r="X5" s="8" t="s">
        <v>76</v>
      </c>
      <c r="Y5" s="8"/>
      <c r="Z5" s="16" t="s">
        <v>24</v>
      </c>
      <c r="AA5" s="16" t="s">
        <v>24</v>
      </c>
      <c r="AB5" s="24" t="s">
        <v>50</v>
      </c>
    </row>
    <row r="6" spans="1:30" x14ac:dyDescent="0.2">
      <c r="A6" s="5" t="s">
        <v>25</v>
      </c>
      <c r="B6" s="16" t="s">
        <v>28</v>
      </c>
      <c r="C6" s="3"/>
      <c r="D6" s="8" t="s">
        <v>28</v>
      </c>
      <c r="E6" s="3"/>
      <c r="F6" s="16" t="s">
        <v>28</v>
      </c>
      <c r="G6" s="3"/>
      <c r="H6" s="8" t="s">
        <v>28</v>
      </c>
      <c r="I6" s="8" t="s">
        <v>28</v>
      </c>
      <c r="J6" s="16" t="s">
        <v>28</v>
      </c>
      <c r="K6" s="3"/>
      <c r="L6" s="8" t="s">
        <v>28</v>
      </c>
      <c r="M6" s="3"/>
      <c r="N6" s="16" t="s">
        <v>28</v>
      </c>
      <c r="O6" s="8"/>
      <c r="P6" s="8" t="s">
        <v>28</v>
      </c>
      <c r="Q6" s="8"/>
      <c r="R6" s="16" t="s">
        <v>28</v>
      </c>
      <c r="T6" s="8" t="s">
        <v>28</v>
      </c>
      <c r="V6" s="16" t="s">
        <v>28</v>
      </c>
      <c r="X6" s="8" t="s">
        <v>78</v>
      </c>
      <c r="Y6" s="8"/>
      <c r="Z6" s="17" t="s">
        <v>75</v>
      </c>
      <c r="AA6" s="17" t="s">
        <v>75</v>
      </c>
      <c r="AB6" s="24"/>
    </row>
    <row r="7" spans="1:30" x14ac:dyDescent="0.2">
      <c r="A7" s="5" t="s">
        <v>26</v>
      </c>
      <c r="B7" s="17" t="s">
        <v>29</v>
      </c>
      <c r="C7" s="3"/>
      <c r="D7" s="8" t="s">
        <v>31</v>
      </c>
      <c r="E7" s="3"/>
      <c r="F7" s="17" t="s">
        <v>32</v>
      </c>
      <c r="G7" s="3"/>
      <c r="H7" s="8" t="s">
        <v>33</v>
      </c>
      <c r="I7" s="8" t="s">
        <v>33</v>
      </c>
      <c r="J7" s="17" t="s">
        <v>34</v>
      </c>
      <c r="K7" s="3"/>
      <c r="L7" s="8" t="s">
        <v>35</v>
      </c>
      <c r="M7" s="3"/>
      <c r="N7" s="17" t="s">
        <v>36</v>
      </c>
      <c r="O7" s="8"/>
      <c r="P7" s="8" t="s">
        <v>37</v>
      </c>
      <c r="Q7" s="8"/>
      <c r="R7" s="17" t="s">
        <v>38</v>
      </c>
      <c r="T7" s="8" t="s">
        <v>39</v>
      </c>
      <c r="V7" s="17" t="s">
        <v>40</v>
      </c>
      <c r="X7" s="8" t="s">
        <v>77</v>
      </c>
      <c r="Y7" s="8"/>
      <c r="Z7" s="17" t="s">
        <v>71</v>
      </c>
      <c r="AA7" s="17" t="s">
        <v>71</v>
      </c>
      <c r="AB7" s="24" t="s">
        <v>51</v>
      </c>
    </row>
    <row r="8" spans="1:30" x14ac:dyDescent="0.2">
      <c r="A8" s="5" t="s">
        <v>27</v>
      </c>
      <c r="B8" s="17">
        <v>70096</v>
      </c>
      <c r="C8" s="3"/>
      <c r="D8" s="8">
        <v>70266</v>
      </c>
      <c r="E8" s="3"/>
      <c r="F8" s="17">
        <v>70308</v>
      </c>
      <c r="G8" s="3"/>
      <c r="H8" s="8">
        <v>70309</v>
      </c>
      <c r="I8" s="8">
        <v>70309</v>
      </c>
      <c r="J8" s="17">
        <v>70463</v>
      </c>
      <c r="K8" s="3"/>
      <c r="L8" s="8">
        <v>71143</v>
      </c>
      <c r="M8" s="3"/>
      <c r="N8" s="17">
        <v>71144</v>
      </c>
      <c r="O8" s="8"/>
      <c r="P8" s="8">
        <v>71189</v>
      </c>
      <c r="Q8" s="8"/>
      <c r="R8" s="17">
        <v>71438</v>
      </c>
      <c r="T8" s="8">
        <v>71455</v>
      </c>
      <c r="V8" s="17">
        <v>73157</v>
      </c>
      <c r="X8" s="8">
        <v>70011</v>
      </c>
      <c r="Z8" s="17">
        <v>70055</v>
      </c>
      <c r="AA8" s="17">
        <v>70055</v>
      </c>
      <c r="AB8" s="24">
        <v>75931</v>
      </c>
    </row>
    <row r="9" spans="1:30" x14ac:dyDescent="0.2">
      <c r="A9" s="5" t="s">
        <v>30</v>
      </c>
      <c r="B9" s="17"/>
      <c r="C9" s="3"/>
      <c r="D9" s="3"/>
      <c r="E9" s="3"/>
      <c r="F9" s="20"/>
      <c r="G9" s="3"/>
      <c r="H9" s="5">
        <v>891865</v>
      </c>
      <c r="I9" s="5">
        <v>888852</v>
      </c>
      <c r="J9" s="20"/>
      <c r="K9" s="3"/>
      <c r="L9" s="3"/>
      <c r="M9" s="3"/>
      <c r="N9" s="17"/>
      <c r="O9" s="8"/>
      <c r="P9" s="8"/>
      <c r="Q9" s="8"/>
      <c r="R9" s="17"/>
      <c r="V9" s="17"/>
      <c r="X9" s="5">
        <v>888852</v>
      </c>
      <c r="Z9" s="23">
        <v>891865</v>
      </c>
      <c r="AA9" s="23">
        <v>888849</v>
      </c>
      <c r="AB9" s="32">
        <v>891865</v>
      </c>
    </row>
    <row r="10" spans="1:30" x14ac:dyDescent="0.2">
      <c r="A10" s="5"/>
      <c r="B10" s="18"/>
      <c r="C10" s="3"/>
      <c r="D10" s="3"/>
      <c r="E10" s="3"/>
      <c r="F10" s="20"/>
      <c r="G10" s="3"/>
      <c r="H10" s="3"/>
      <c r="I10" s="3"/>
      <c r="J10" s="20"/>
      <c r="K10" s="3"/>
      <c r="L10" s="3"/>
      <c r="M10" s="3"/>
      <c r="N10" s="18"/>
      <c r="R10" s="18"/>
      <c r="V10" s="18"/>
      <c r="X10" s="76" t="s">
        <v>72</v>
      </c>
      <c r="Z10" s="67" t="s">
        <v>72</v>
      </c>
      <c r="AA10" s="67" t="s">
        <v>72</v>
      </c>
      <c r="AB10" s="25"/>
      <c r="AC10" s="13" t="s">
        <v>22</v>
      </c>
      <c r="AD10" s="13" t="s">
        <v>65</v>
      </c>
    </row>
    <row r="11" spans="1:30" x14ac:dyDescent="0.2">
      <c r="A11" s="5" t="s">
        <v>2</v>
      </c>
      <c r="B11" s="18"/>
      <c r="F11" s="18"/>
      <c r="J11" s="18"/>
      <c r="N11" s="18"/>
      <c r="R11" s="18"/>
      <c r="V11" s="18"/>
      <c r="Z11" s="17" t="s">
        <v>74</v>
      </c>
      <c r="AA11" s="17"/>
      <c r="AB11" s="31"/>
      <c r="AC11" s="13" t="s">
        <v>23</v>
      </c>
      <c r="AD11" s="13" t="s">
        <v>57</v>
      </c>
    </row>
    <row r="12" spans="1:30" s="30" customFormat="1" x14ac:dyDescent="0.2">
      <c r="A12" s="26">
        <v>36526</v>
      </c>
      <c r="B12" s="27">
        <v>0</v>
      </c>
      <c r="C12" s="28"/>
      <c r="D12" s="28">
        <v>0</v>
      </c>
      <c r="E12" s="28"/>
      <c r="F12" s="27">
        <v>0</v>
      </c>
      <c r="G12" s="28"/>
      <c r="H12" s="28">
        <v>9448</v>
      </c>
      <c r="I12" s="28">
        <v>0</v>
      </c>
      <c r="J12" s="27">
        <v>0</v>
      </c>
      <c r="K12" s="28"/>
      <c r="L12" s="28">
        <v>0</v>
      </c>
      <c r="M12" s="28"/>
      <c r="N12" s="27">
        <v>0</v>
      </c>
      <c r="O12" s="28"/>
      <c r="P12" s="28">
        <v>0</v>
      </c>
      <c r="Q12" s="28"/>
      <c r="R12" s="27">
        <v>0</v>
      </c>
      <c r="S12" s="28"/>
      <c r="T12" s="28">
        <v>0</v>
      </c>
      <c r="U12" s="28"/>
      <c r="V12" s="27">
        <v>0</v>
      </c>
      <c r="W12" s="28"/>
      <c r="X12" s="28">
        <v>0</v>
      </c>
      <c r="Y12" s="28"/>
      <c r="Z12" s="27">
        <v>0</v>
      </c>
      <c r="AA12" s="27">
        <v>0</v>
      </c>
      <c r="AB12" s="34">
        <v>0</v>
      </c>
      <c r="AC12" s="29">
        <f t="shared" ref="AC12:AC42" si="0">SUM(B12:AB12)</f>
        <v>9448</v>
      </c>
      <c r="AD12" s="29">
        <f>AC12-9448</f>
        <v>0</v>
      </c>
    </row>
    <row r="13" spans="1:30" s="30" customFormat="1" x14ac:dyDescent="0.2">
      <c r="A13" s="26">
        <f>A12+1</f>
        <v>36527</v>
      </c>
      <c r="B13" s="27">
        <v>0</v>
      </c>
      <c r="C13" s="28"/>
      <c r="D13" s="28">
        <v>0</v>
      </c>
      <c r="E13" s="28"/>
      <c r="F13" s="27">
        <v>0</v>
      </c>
      <c r="G13" s="28"/>
      <c r="H13" s="28">
        <v>9448</v>
      </c>
      <c r="I13" s="28">
        <v>0</v>
      </c>
      <c r="J13" s="27">
        <v>0</v>
      </c>
      <c r="K13" s="28"/>
      <c r="L13" s="28">
        <v>0</v>
      </c>
      <c r="M13" s="28"/>
      <c r="N13" s="27">
        <v>0</v>
      </c>
      <c r="O13" s="28"/>
      <c r="P13" s="28">
        <v>0</v>
      </c>
      <c r="Q13" s="28"/>
      <c r="R13" s="27">
        <v>0</v>
      </c>
      <c r="S13" s="28"/>
      <c r="T13" s="28">
        <v>0</v>
      </c>
      <c r="U13" s="28"/>
      <c r="V13" s="27">
        <v>0</v>
      </c>
      <c r="W13" s="28"/>
      <c r="X13" s="28">
        <v>0</v>
      </c>
      <c r="Y13" s="28"/>
      <c r="Z13" s="27">
        <v>0</v>
      </c>
      <c r="AA13" s="27">
        <v>0</v>
      </c>
      <c r="AB13" s="34">
        <v>0</v>
      </c>
      <c r="AC13" s="29">
        <f t="shared" si="0"/>
        <v>9448</v>
      </c>
      <c r="AD13" s="29">
        <f t="shared" ref="AD13:AD42" si="1">AC13-9448</f>
        <v>0</v>
      </c>
    </row>
    <row r="14" spans="1:30" s="30" customFormat="1" x14ac:dyDescent="0.2">
      <c r="A14" s="26">
        <f t="shared" ref="A14:A42" si="2">A13+1</f>
        <v>36528</v>
      </c>
      <c r="B14" s="27">
        <v>0</v>
      </c>
      <c r="C14" s="28"/>
      <c r="D14" s="28">
        <v>0</v>
      </c>
      <c r="E14" s="28"/>
      <c r="F14" s="27">
        <v>0</v>
      </c>
      <c r="G14" s="28"/>
      <c r="H14" s="28">
        <v>9448</v>
      </c>
      <c r="I14" s="28">
        <v>0</v>
      </c>
      <c r="J14" s="27">
        <v>0</v>
      </c>
      <c r="K14" s="28"/>
      <c r="L14" s="28">
        <v>0</v>
      </c>
      <c r="M14" s="28"/>
      <c r="N14" s="27">
        <v>0</v>
      </c>
      <c r="O14" s="28"/>
      <c r="P14" s="28">
        <v>0</v>
      </c>
      <c r="Q14" s="28"/>
      <c r="R14" s="27">
        <v>0</v>
      </c>
      <c r="S14" s="28"/>
      <c r="T14" s="28">
        <v>0</v>
      </c>
      <c r="U14" s="28"/>
      <c r="V14" s="27">
        <v>0</v>
      </c>
      <c r="W14" s="28"/>
      <c r="X14" s="28">
        <v>0</v>
      </c>
      <c r="Y14" s="28"/>
      <c r="Z14" s="27">
        <v>0</v>
      </c>
      <c r="AA14" s="27">
        <v>0</v>
      </c>
      <c r="AB14" s="34">
        <v>0</v>
      </c>
      <c r="AC14" s="29">
        <f t="shared" si="0"/>
        <v>9448</v>
      </c>
      <c r="AD14" s="29">
        <f t="shared" si="1"/>
        <v>0</v>
      </c>
    </row>
    <row r="15" spans="1:30" s="30" customFormat="1" x14ac:dyDescent="0.2">
      <c r="A15" s="26">
        <f t="shared" si="2"/>
        <v>36529</v>
      </c>
      <c r="B15" s="27">
        <v>0</v>
      </c>
      <c r="C15" s="28"/>
      <c r="D15" s="28">
        <v>0</v>
      </c>
      <c r="E15" s="28"/>
      <c r="F15" s="27">
        <v>0</v>
      </c>
      <c r="G15" s="28"/>
      <c r="H15" s="28">
        <v>9448</v>
      </c>
      <c r="I15" s="28">
        <v>0</v>
      </c>
      <c r="J15" s="27">
        <v>0</v>
      </c>
      <c r="K15" s="28"/>
      <c r="L15" s="28">
        <v>0</v>
      </c>
      <c r="M15" s="28"/>
      <c r="N15" s="27">
        <v>0</v>
      </c>
      <c r="O15" s="28"/>
      <c r="P15" s="28">
        <v>0</v>
      </c>
      <c r="Q15" s="28"/>
      <c r="R15" s="27">
        <v>0</v>
      </c>
      <c r="S15" s="28"/>
      <c r="T15" s="28">
        <v>0</v>
      </c>
      <c r="U15" s="28"/>
      <c r="V15" s="27">
        <v>0</v>
      </c>
      <c r="W15" s="28"/>
      <c r="X15" s="28">
        <v>0</v>
      </c>
      <c r="Y15" s="28"/>
      <c r="Z15" s="27">
        <v>0</v>
      </c>
      <c r="AA15" s="27">
        <v>0</v>
      </c>
      <c r="AB15" s="34">
        <v>0</v>
      </c>
      <c r="AC15" s="29">
        <f t="shared" si="0"/>
        <v>9448</v>
      </c>
      <c r="AD15" s="29">
        <f t="shared" si="1"/>
        <v>0</v>
      </c>
    </row>
    <row r="16" spans="1:30" s="30" customFormat="1" x14ac:dyDescent="0.2">
      <c r="A16" s="26">
        <f t="shared" si="2"/>
        <v>36530</v>
      </c>
      <c r="B16" s="27">
        <v>0</v>
      </c>
      <c r="C16" s="28"/>
      <c r="D16" s="28">
        <v>0</v>
      </c>
      <c r="E16" s="28"/>
      <c r="F16" s="27">
        <v>0</v>
      </c>
      <c r="G16" s="28"/>
      <c r="H16" s="28">
        <v>9448</v>
      </c>
      <c r="I16" s="28">
        <v>0</v>
      </c>
      <c r="J16" s="27">
        <v>0</v>
      </c>
      <c r="K16" s="28"/>
      <c r="L16" s="28">
        <v>0</v>
      </c>
      <c r="M16" s="28"/>
      <c r="N16" s="27">
        <v>0</v>
      </c>
      <c r="O16" s="28"/>
      <c r="P16" s="28">
        <v>0</v>
      </c>
      <c r="Q16" s="28"/>
      <c r="R16" s="27">
        <v>0</v>
      </c>
      <c r="S16" s="28"/>
      <c r="T16" s="28">
        <v>0</v>
      </c>
      <c r="U16" s="28"/>
      <c r="V16" s="27">
        <v>0</v>
      </c>
      <c r="W16" s="28"/>
      <c r="X16" s="28">
        <v>0</v>
      </c>
      <c r="Y16" s="28"/>
      <c r="Z16" s="27">
        <v>0</v>
      </c>
      <c r="AA16" s="27">
        <v>0</v>
      </c>
      <c r="AB16" s="34">
        <v>0</v>
      </c>
      <c r="AC16" s="29">
        <f t="shared" si="0"/>
        <v>9448</v>
      </c>
      <c r="AD16" s="29">
        <f t="shared" si="1"/>
        <v>0</v>
      </c>
    </row>
    <row r="17" spans="1:30" x14ac:dyDescent="0.2">
      <c r="A17" s="4">
        <f t="shared" si="2"/>
        <v>36531</v>
      </c>
      <c r="B17" s="19">
        <v>0</v>
      </c>
      <c r="C17" s="9"/>
      <c r="D17" s="9">
        <v>0</v>
      </c>
      <c r="E17" s="9"/>
      <c r="F17" s="19">
        <v>0</v>
      </c>
      <c r="G17" s="9"/>
      <c r="H17" s="28">
        <v>9448</v>
      </c>
      <c r="I17" s="28">
        <v>0</v>
      </c>
      <c r="J17" s="19">
        <v>0</v>
      </c>
      <c r="K17" s="9"/>
      <c r="L17" s="9">
        <v>0</v>
      </c>
      <c r="M17" s="9"/>
      <c r="N17" s="19">
        <v>0</v>
      </c>
      <c r="O17" s="9"/>
      <c r="P17" s="9">
        <v>0</v>
      </c>
      <c r="Q17" s="9"/>
      <c r="R17" s="19">
        <v>0</v>
      </c>
      <c r="S17" s="9"/>
      <c r="T17" s="9">
        <v>0</v>
      </c>
      <c r="U17" s="9"/>
      <c r="V17" s="19">
        <v>0</v>
      </c>
      <c r="W17" s="9"/>
      <c r="X17" s="9">
        <v>0</v>
      </c>
      <c r="Y17" s="9"/>
      <c r="Z17" s="27">
        <v>0</v>
      </c>
      <c r="AA17" s="27">
        <v>0</v>
      </c>
      <c r="AB17" s="33">
        <v>0</v>
      </c>
      <c r="AC17" s="12">
        <f t="shared" si="0"/>
        <v>9448</v>
      </c>
      <c r="AD17" s="29">
        <f t="shared" si="1"/>
        <v>0</v>
      </c>
    </row>
    <row r="18" spans="1:30" x14ac:dyDescent="0.2">
      <c r="A18" s="4">
        <f t="shared" si="2"/>
        <v>36532</v>
      </c>
      <c r="B18" s="19">
        <v>0</v>
      </c>
      <c r="C18" s="9"/>
      <c r="D18" s="9">
        <v>0</v>
      </c>
      <c r="E18" s="9"/>
      <c r="F18" s="19">
        <v>0</v>
      </c>
      <c r="G18" s="9"/>
      <c r="H18" s="28">
        <v>9448</v>
      </c>
      <c r="I18" s="28">
        <v>0</v>
      </c>
      <c r="J18" s="19">
        <v>0</v>
      </c>
      <c r="K18" s="9"/>
      <c r="L18" s="9">
        <v>0</v>
      </c>
      <c r="M18" s="9"/>
      <c r="N18" s="19">
        <v>0</v>
      </c>
      <c r="O18" s="9"/>
      <c r="P18" s="9">
        <v>0</v>
      </c>
      <c r="Q18" s="9"/>
      <c r="R18" s="19">
        <v>0</v>
      </c>
      <c r="S18" s="9"/>
      <c r="T18" s="9">
        <v>0</v>
      </c>
      <c r="U18" s="9"/>
      <c r="V18" s="19">
        <v>0</v>
      </c>
      <c r="W18" s="9"/>
      <c r="X18" s="9">
        <v>0</v>
      </c>
      <c r="Y18" s="9"/>
      <c r="Z18" s="27">
        <v>0</v>
      </c>
      <c r="AA18" s="27">
        <v>0</v>
      </c>
      <c r="AB18" s="33">
        <v>0</v>
      </c>
      <c r="AC18" s="12">
        <f t="shared" si="0"/>
        <v>9448</v>
      </c>
      <c r="AD18" s="29">
        <f t="shared" si="1"/>
        <v>0</v>
      </c>
    </row>
    <row r="19" spans="1:30" x14ac:dyDescent="0.2">
      <c r="A19" s="4">
        <f t="shared" si="2"/>
        <v>36533</v>
      </c>
      <c r="B19" s="19">
        <v>0</v>
      </c>
      <c r="C19" s="9"/>
      <c r="D19" s="9">
        <v>0</v>
      </c>
      <c r="E19" s="9"/>
      <c r="F19" s="19">
        <v>0</v>
      </c>
      <c r="G19" s="9"/>
      <c r="H19" s="28">
        <v>9448</v>
      </c>
      <c r="I19" s="28">
        <v>0</v>
      </c>
      <c r="J19" s="19">
        <v>0</v>
      </c>
      <c r="K19" s="9"/>
      <c r="L19" s="9">
        <v>0</v>
      </c>
      <c r="M19" s="9"/>
      <c r="N19" s="19">
        <v>0</v>
      </c>
      <c r="O19" s="9"/>
      <c r="P19" s="9">
        <v>0</v>
      </c>
      <c r="Q19" s="9"/>
      <c r="R19" s="19">
        <v>0</v>
      </c>
      <c r="S19" s="9"/>
      <c r="T19" s="9">
        <v>0</v>
      </c>
      <c r="U19" s="9"/>
      <c r="V19" s="19">
        <v>0</v>
      </c>
      <c r="W19" s="9"/>
      <c r="X19" s="9">
        <v>0</v>
      </c>
      <c r="Y19" s="9"/>
      <c r="Z19" s="27">
        <v>0</v>
      </c>
      <c r="AA19" s="27">
        <v>0</v>
      </c>
      <c r="AB19" s="33">
        <v>0</v>
      </c>
      <c r="AC19" s="12">
        <f t="shared" si="0"/>
        <v>9448</v>
      </c>
      <c r="AD19" s="29">
        <f t="shared" si="1"/>
        <v>0</v>
      </c>
    </row>
    <row r="20" spans="1:30" s="30" customFormat="1" x14ac:dyDescent="0.2">
      <c r="A20" s="26">
        <f t="shared" si="2"/>
        <v>36534</v>
      </c>
      <c r="B20" s="27">
        <v>0</v>
      </c>
      <c r="C20" s="28"/>
      <c r="D20" s="28">
        <v>0</v>
      </c>
      <c r="E20" s="28"/>
      <c r="F20" s="27">
        <v>0</v>
      </c>
      <c r="G20" s="28"/>
      <c r="H20" s="28">
        <v>9448</v>
      </c>
      <c r="I20" s="28">
        <v>0</v>
      </c>
      <c r="J20" s="27">
        <v>0</v>
      </c>
      <c r="K20" s="28"/>
      <c r="L20" s="28">
        <v>0</v>
      </c>
      <c r="M20" s="28"/>
      <c r="N20" s="27">
        <v>0</v>
      </c>
      <c r="O20" s="28"/>
      <c r="P20" s="28">
        <v>0</v>
      </c>
      <c r="Q20" s="28"/>
      <c r="R20" s="27">
        <v>0</v>
      </c>
      <c r="S20" s="28"/>
      <c r="T20" s="28">
        <v>0</v>
      </c>
      <c r="U20" s="28"/>
      <c r="V20" s="27">
        <v>0</v>
      </c>
      <c r="W20" s="28"/>
      <c r="X20" s="28">
        <v>0</v>
      </c>
      <c r="Y20" s="28"/>
      <c r="Z20" s="27">
        <v>0</v>
      </c>
      <c r="AA20" s="27">
        <v>0</v>
      </c>
      <c r="AB20" s="34">
        <v>0</v>
      </c>
      <c r="AC20" s="12">
        <f t="shared" si="0"/>
        <v>9448</v>
      </c>
      <c r="AD20" s="29">
        <f t="shared" si="1"/>
        <v>0</v>
      </c>
    </row>
    <row r="21" spans="1:30" s="30" customFormat="1" x14ac:dyDescent="0.2">
      <c r="A21" s="26">
        <f t="shared" si="2"/>
        <v>36535</v>
      </c>
      <c r="B21" s="27">
        <v>0</v>
      </c>
      <c r="C21" s="28"/>
      <c r="D21" s="28">
        <v>0</v>
      </c>
      <c r="E21" s="28"/>
      <c r="F21" s="27">
        <v>0</v>
      </c>
      <c r="G21" s="28"/>
      <c r="H21" s="28">
        <v>9448</v>
      </c>
      <c r="I21" s="28">
        <v>0</v>
      </c>
      <c r="J21" s="27">
        <v>0</v>
      </c>
      <c r="K21" s="28"/>
      <c r="L21" s="28">
        <v>0</v>
      </c>
      <c r="M21" s="28"/>
      <c r="N21" s="27">
        <v>0</v>
      </c>
      <c r="O21" s="28"/>
      <c r="P21" s="28">
        <v>0</v>
      </c>
      <c r="Q21" s="28"/>
      <c r="R21" s="27">
        <v>0</v>
      </c>
      <c r="S21" s="28"/>
      <c r="T21" s="28">
        <v>0</v>
      </c>
      <c r="U21" s="28"/>
      <c r="V21" s="27">
        <v>0</v>
      </c>
      <c r="W21" s="28"/>
      <c r="X21" s="28">
        <v>0</v>
      </c>
      <c r="Y21" s="28"/>
      <c r="Z21" s="27">
        <v>0</v>
      </c>
      <c r="AA21" s="27">
        <v>0</v>
      </c>
      <c r="AB21" s="34">
        <v>0</v>
      </c>
      <c r="AC21" s="12">
        <f t="shared" si="0"/>
        <v>9448</v>
      </c>
      <c r="AD21" s="29">
        <f t="shared" si="1"/>
        <v>0</v>
      </c>
    </row>
    <row r="22" spans="1:30" s="30" customFormat="1" x14ac:dyDescent="0.2">
      <c r="A22" s="26">
        <f t="shared" si="2"/>
        <v>36536</v>
      </c>
      <c r="B22" s="27">
        <v>0</v>
      </c>
      <c r="C22" s="28"/>
      <c r="D22" s="28">
        <v>0</v>
      </c>
      <c r="E22" s="28"/>
      <c r="F22" s="27">
        <v>0</v>
      </c>
      <c r="G22" s="28"/>
      <c r="H22" s="28">
        <v>9448</v>
      </c>
      <c r="I22" s="28">
        <v>0</v>
      </c>
      <c r="J22" s="27">
        <v>0</v>
      </c>
      <c r="K22" s="28"/>
      <c r="L22" s="28">
        <v>0</v>
      </c>
      <c r="M22" s="28"/>
      <c r="N22" s="27">
        <v>0</v>
      </c>
      <c r="O22" s="28"/>
      <c r="P22" s="28">
        <v>0</v>
      </c>
      <c r="Q22" s="28"/>
      <c r="R22" s="27">
        <v>0</v>
      </c>
      <c r="S22" s="28"/>
      <c r="T22" s="28">
        <v>0</v>
      </c>
      <c r="U22" s="28"/>
      <c r="V22" s="27">
        <v>0</v>
      </c>
      <c r="W22" s="28"/>
      <c r="X22" s="28">
        <v>0</v>
      </c>
      <c r="Y22" s="28"/>
      <c r="Z22" s="27">
        <v>0</v>
      </c>
      <c r="AA22" s="27">
        <v>0</v>
      </c>
      <c r="AB22" s="34">
        <v>0</v>
      </c>
      <c r="AC22" s="12">
        <f t="shared" si="0"/>
        <v>9448</v>
      </c>
      <c r="AD22" s="29">
        <f t="shared" si="1"/>
        <v>0</v>
      </c>
    </row>
    <row r="23" spans="1:30" s="30" customFormat="1" x14ac:dyDescent="0.2">
      <c r="A23" s="26">
        <f t="shared" si="2"/>
        <v>36537</v>
      </c>
      <c r="B23" s="27">
        <v>0</v>
      </c>
      <c r="C23" s="28"/>
      <c r="D23" s="28">
        <v>0</v>
      </c>
      <c r="E23" s="28"/>
      <c r="F23" s="27">
        <v>0</v>
      </c>
      <c r="G23" s="28"/>
      <c r="H23" s="28">
        <v>9448</v>
      </c>
      <c r="I23" s="28">
        <v>0</v>
      </c>
      <c r="J23" s="27">
        <v>0</v>
      </c>
      <c r="K23" s="28"/>
      <c r="L23" s="28">
        <v>0</v>
      </c>
      <c r="M23" s="28"/>
      <c r="N23" s="27">
        <v>0</v>
      </c>
      <c r="O23" s="28"/>
      <c r="P23" s="28">
        <v>0</v>
      </c>
      <c r="Q23" s="28"/>
      <c r="R23" s="27">
        <v>0</v>
      </c>
      <c r="S23" s="28"/>
      <c r="T23" s="28">
        <v>0</v>
      </c>
      <c r="U23" s="28"/>
      <c r="V23" s="27">
        <v>0</v>
      </c>
      <c r="W23" s="28"/>
      <c r="X23" s="28">
        <v>0</v>
      </c>
      <c r="Y23" s="28"/>
      <c r="Z23" s="27">
        <v>0</v>
      </c>
      <c r="AA23" s="27">
        <v>0</v>
      </c>
      <c r="AB23" s="34">
        <v>0</v>
      </c>
      <c r="AC23" s="12">
        <f t="shared" si="0"/>
        <v>9448</v>
      </c>
      <c r="AD23" s="29">
        <f t="shared" si="1"/>
        <v>0</v>
      </c>
    </row>
    <row r="24" spans="1:30" x14ac:dyDescent="0.2">
      <c r="A24" s="4">
        <f t="shared" si="2"/>
        <v>36538</v>
      </c>
      <c r="B24" s="19">
        <v>0</v>
      </c>
      <c r="C24" s="9"/>
      <c r="D24" s="9">
        <v>0</v>
      </c>
      <c r="E24" s="9"/>
      <c r="F24" s="19">
        <v>0</v>
      </c>
      <c r="G24" s="9"/>
      <c r="H24" s="28">
        <v>9448</v>
      </c>
      <c r="I24" s="28">
        <v>0</v>
      </c>
      <c r="J24" s="19">
        <v>0</v>
      </c>
      <c r="K24" s="9"/>
      <c r="L24" s="9">
        <v>0</v>
      </c>
      <c r="M24" s="9"/>
      <c r="N24" s="19">
        <v>0</v>
      </c>
      <c r="O24" s="9"/>
      <c r="P24" s="9">
        <v>0</v>
      </c>
      <c r="Q24" s="9"/>
      <c r="R24" s="19">
        <v>0</v>
      </c>
      <c r="S24" s="9"/>
      <c r="T24" s="9">
        <v>0</v>
      </c>
      <c r="U24" s="9"/>
      <c r="V24" s="19">
        <v>0</v>
      </c>
      <c r="W24" s="9"/>
      <c r="X24" s="9">
        <v>0</v>
      </c>
      <c r="Y24" s="9"/>
      <c r="Z24" s="27">
        <v>0</v>
      </c>
      <c r="AA24" s="27">
        <v>0</v>
      </c>
      <c r="AB24" s="33">
        <v>0</v>
      </c>
      <c r="AC24" s="12">
        <f t="shared" si="0"/>
        <v>9448</v>
      </c>
      <c r="AD24" s="29">
        <f t="shared" si="1"/>
        <v>0</v>
      </c>
    </row>
    <row r="25" spans="1:30" s="30" customFormat="1" x14ac:dyDescent="0.2">
      <c r="A25" s="26">
        <f t="shared" si="2"/>
        <v>36539</v>
      </c>
      <c r="B25" s="27">
        <v>0</v>
      </c>
      <c r="C25" s="28"/>
      <c r="D25" s="28">
        <v>0</v>
      </c>
      <c r="E25" s="28"/>
      <c r="F25" s="27">
        <v>0</v>
      </c>
      <c r="G25" s="28"/>
      <c r="H25" s="28">
        <f>9448-41</f>
        <v>9407</v>
      </c>
      <c r="I25" s="28">
        <v>0</v>
      </c>
      <c r="J25" s="27">
        <v>0</v>
      </c>
      <c r="K25" s="28"/>
      <c r="L25" s="28">
        <v>0</v>
      </c>
      <c r="M25" s="28"/>
      <c r="N25" s="27">
        <v>0</v>
      </c>
      <c r="O25" s="28"/>
      <c r="P25" s="28">
        <v>0</v>
      </c>
      <c r="Q25" s="28"/>
      <c r="R25" s="27">
        <v>0</v>
      </c>
      <c r="S25" s="28"/>
      <c r="T25" s="28">
        <v>0</v>
      </c>
      <c r="U25" s="28"/>
      <c r="V25" s="27">
        <v>0</v>
      </c>
      <c r="W25" s="28"/>
      <c r="X25" s="28">
        <v>0</v>
      </c>
      <c r="Y25" s="28"/>
      <c r="Z25" s="27">
        <v>41</v>
      </c>
      <c r="AA25" s="27">
        <v>0</v>
      </c>
      <c r="AB25" s="34">
        <v>0</v>
      </c>
      <c r="AC25" s="29">
        <f t="shared" si="0"/>
        <v>9448</v>
      </c>
      <c r="AD25" s="29">
        <f t="shared" si="1"/>
        <v>0</v>
      </c>
    </row>
    <row r="26" spans="1:30" s="30" customFormat="1" x14ac:dyDescent="0.2">
      <c r="A26" s="26">
        <f t="shared" si="2"/>
        <v>36540</v>
      </c>
      <c r="B26" s="27">
        <v>0</v>
      </c>
      <c r="C26" s="28"/>
      <c r="D26" s="28">
        <v>0</v>
      </c>
      <c r="E26" s="28"/>
      <c r="F26" s="27">
        <v>0</v>
      </c>
      <c r="G26" s="28"/>
      <c r="H26" s="28">
        <f>9448-41</f>
        <v>9407</v>
      </c>
      <c r="I26" s="28">
        <v>0</v>
      </c>
      <c r="J26" s="27">
        <v>0</v>
      </c>
      <c r="K26" s="28"/>
      <c r="L26" s="28">
        <v>0</v>
      </c>
      <c r="M26" s="28"/>
      <c r="N26" s="27">
        <v>0</v>
      </c>
      <c r="O26" s="28"/>
      <c r="P26" s="28">
        <v>0</v>
      </c>
      <c r="Q26" s="28"/>
      <c r="R26" s="27">
        <v>0</v>
      </c>
      <c r="S26" s="28"/>
      <c r="T26" s="28">
        <v>0</v>
      </c>
      <c r="U26" s="28"/>
      <c r="V26" s="27">
        <v>0</v>
      </c>
      <c r="W26" s="28"/>
      <c r="X26" s="28">
        <v>0</v>
      </c>
      <c r="Y26" s="28"/>
      <c r="Z26" s="27">
        <v>41</v>
      </c>
      <c r="AA26" s="27">
        <v>0</v>
      </c>
      <c r="AB26" s="34">
        <v>0</v>
      </c>
      <c r="AC26" s="29">
        <f t="shared" si="0"/>
        <v>9448</v>
      </c>
      <c r="AD26" s="29">
        <f t="shared" si="1"/>
        <v>0</v>
      </c>
    </row>
    <row r="27" spans="1:30" s="30" customFormat="1" x14ac:dyDescent="0.2">
      <c r="A27" s="26">
        <f t="shared" si="2"/>
        <v>36541</v>
      </c>
      <c r="B27" s="27">
        <v>0</v>
      </c>
      <c r="C27" s="28"/>
      <c r="D27" s="28">
        <v>0</v>
      </c>
      <c r="E27" s="28"/>
      <c r="F27" s="27">
        <v>0</v>
      </c>
      <c r="G27" s="28"/>
      <c r="H27" s="28">
        <f>9448-41</f>
        <v>9407</v>
      </c>
      <c r="I27" s="28">
        <v>0</v>
      </c>
      <c r="J27" s="27">
        <v>0</v>
      </c>
      <c r="K27" s="28"/>
      <c r="L27" s="28">
        <v>0</v>
      </c>
      <c r="M27" s="28"/>
      <c r="N27" s="27">
        <v>0</v>
      </c>
      <c r="O27" s="28"/>
      <c r="P27" s="28">
        <v>0</v>
      </c>
      <c r="Q27" s="28"/>
      <c r="R27" s="27">
        <v>0</v>
      </c>
      <c r="S27" s="28"/>
      <c r="T27" s="28">
        <v>0</v>
      </c>
      <c r="U27" s="28"/>
      <c r="V27" s="27">
        <v>0</v>
      </c>
      <c r="W27" s="28"/>
      <c r="X27" s="28">
        <v>0</v>
      </c>
      <c r="Y27" s="28"/>
      <c r="Z27" s="27">
        <v>41</v>
      </c>
      <c r="AA27" s="27">
        <v>0</v>
      </c>
      <c r="AB27" s="34">
        <v>0</v>
      </c>
      <c r="AC27" s="29">
        <f t="shared" si="0"/>
        <v>9448</v>
      </c>
      <c r="AD27" s="29">
        <f t="shared" si="1"/>
        <v>0</v>
      </c>
    </row>
    <row r="28" spans="1:30" s="30" customFormat="1" x14ac:dyDescent="0.2">
      <c r="A28" s="26">
        <f t="shared" si="2"/>
        <v>36542</v>
      </c>
      <c r="B28" s="27">
        <v>0</v>
      </c>
      <c r="C28" s="28"/>
      <c r="D28" s="28">
        <v>0</v>
      </c>
      <c r="E28" s="28"/>
      <c r="F28" s="27">
        <v>0</v>
      </c>
      <c r="G28" s="28"/>
      <c r="H28" s="28">
        <f>9448-41</f>
        <v>9407</v>
      </c>
      <c r="I28" s="28">
        <v>0</v>
      </c>
      <c r="J28" s="27">
        <v>0</v>
      </c>
      <c r="K28" s="28"/>
      <c r="L28" s="28">
        <v>0</v>
      </c>
      <c r="M28" s="28"/>
      <c r="N28" s="27">
        <v>0</v>
      </c>
      <c r="O28" s="28"/>
      <c r="P28" s="28">
        <v>0</v>
      </c>
      <c r="Q28" s="28"/>
      <c r="R28" s="27">
        <v>0</v>
      </c>
      <c r="S28" s="28"/>
      <c r="T28" s="28">
        <v>0</v>
      </c>
      <c r="U28" s="28"/>
      <c r="V28" s="27">
        <v>0</v>
      </c>
      <c r="W28" s="28"/>
      <c r="X28" s="28">
        <v>0</v>
      </c>
      <c r="Y28" s="28"/>
      <c r="Z28" s="27">
        <v>41</v>
      </c>
      <c r="AA28" s="27">
        <v>0</v>
      </c>
      <c r="AB28" s="34">
        <v>0</v>
      </c>
      <c r="AC28" s="29">
        <f t="shared" si="0"/>
        <v>9448</v>
      </c>
      <c r="AD28" s="29">
        <f t="shared" si="1"/>
        <v>0</v>
      </c>
    </row>
    <row r="29" spans="1:30" s="30" customFormat="1" x14ac:dyDescent="0.2">
      <c r="A29" s="26">
        <f t="shared" si="2"/>
        <v>36543</v>
      </c>
      <c r="B29" s="27">
        <v>0</v>
      </c>
      <c r="C29" s="28"/>
      <c r="D29" s="28">
        <v>0</v>
      </c>
      <c r="E29" s="28"/>
      <c r="F29" s="27">
        <v>0</v>
      </c>
      <c r="G29" s="28"/>
      <c r="H29" s="28">
        <f>9448</f>
        <v>9448</v>
      </c>
      <c r="I29" s="28">
        <v>3959</v>
      </c>
      <c r="J29" s="27">
        <v>0</v>
      </c>
      <c r="K29" s="28"/>
      <c r="L29" s="28">
        <v>0</v>
      </c>
      <c r="M29" s="28"/>
      <c r="N29" s="27">
        <v>0</v>
      </c>
      <c r="O29" s="28"/>
      <c r="P29" s="28">
        <v>0</v>
      </c>
      <c r="Q29" s="28"/>
      <c r="R29" s="27">
        <v>0</v>
      </c>
      <c r="S29" s="28"/>
      <c r="T29" s="28">
        <v>0</v>
      </c>
      <c r="U29" s="28"/>
      <c r="V29" s="27">
        <v>0</v>
      </c>
      <c r="W29" s="28"/>
      <c r="X29" s="28">
        <v>0</v>
      </c>
      <c r="Y29" s="28"/>
      <c r="Z29" s="27">
        <v>0</v>
      </c>
      <c r="AA29" s="27">
        <f>41+2043</f>
        <v>2084</v>
      </c>
      <c r="AB29" s="34">
        <v>0</v>
      </c>
      <c r="AC29" s="29">
        <f t="shared" si="0"/>
        <v>15491</v>
      </c>
      <c r="AD29" s="29">
        <f t="shared" si="1"/>
        <v>6043</v>
      </c>
    </row>
    <row r="30" spans="1:30" s="30" customFormat="1" x14ac:dyDescent="0.2">
      <c r="A30" s="26">
        <f t="shared" si="2"/>
        <v>36544</v>
      </c>
      <c r="B30" s="27">
        <v>0</v>
      </c>
      <c r="C30" s="28"/>
      <c r="D30" s="28">
        <v>0</v>
      </c>
      <c r="E30" s="28"/>
      <c r="F30" s="27">
        <v>0</v>
      </c>
      <c r="G30" s="28"/>
      <c r="H30" s="28">
        <v>9448</v>
      </c>
      <c r="I30" s="28">
        <v>3959</v>
      </c>
      <c r="J30" s="27">
        <v>0</v>
      </c>
      <c r="K30" s="28"/>
      <c r="L30" s="28">
        <v>0</v>
      </c>
      <c r="M30" s="28"/>
      <c r="N30" s="27">
        <v>0</v>
      </c>
      <c r="O30" s="28"/>
      <c r="P30" s="28">
        <v>0</v>
      </c>
      <c r="Q30" s="28"/>
      <c r="R30" s="27">
        <v>0</v>
      </c>
      <c r="S30" s="28"/>
      <c r="T30" s="28">
        <v>0</v>
      </c>
      <c r="U30" s="28"/>
      <c r="V30" s="27">
        <v>0</v>
      </c>
      <c r="W30" s="28"/>
      <c r="X30" s="28">
        <v>0</v>
      </c>
      <c r="Y30" s="28"/>
      <c r="Z30" s="27">
        <v>0</v>
      </c>
      <c r="AA30" s="27">
        <v>2084</v>
      </c>
      <c r="AB30" s="34">
        <v>0</v>
      </c>
      <c r="AC30" s="29">
        <f t="shared" si="0"/>
        <v>15491</v>
      </c>
      <c r="AD30" s="29">
        <f t="shared" si="1"/>
        <v>6043</v>
      </c>
    </row>
    <row r="31" spans="1:30" s="30" customFormat="1" ht="12" customHeight="1" x14ac:dyDescent="0.2">
      <c r="A31" s="26">
        <f t="shared" si="2"/>
        <v>36545</v>
      </c>
      <c r="B31" s="27">
        <v>0</v>
      </c>
      <c r="C31" s="28"/>
      <c r="D31" s="28">
        <v>0</v>
      </c>
      <c r="E31" s="28"/>
      <c r="F31" s="27">
        <v>0</v>
      </c>
      <c r="G31" s="28"/>
      <c r="H31" s="28">
        <v>9448</v>
      </c>
      <c r="I31" s="28">
        <v>3959</v>
      </c>
      <c r="J31" s="27">
        <v>0</v>
      </c>
      <c r="K31" s="28"/>
      <c r="L31" s="28">
        <v>0</v>
      </c>
      <c r="M31" s="28"/>
      <c r="N31" s="27">
        <v>0</v>
      </c>
      <c r="O31" s="28"/>
      <c r="P31" s="28">
        <v>0</v>
      </c>
      <c r="Q31" s="28"/>
      <c r="R31" s="27">
        <v>0</v>
      </c>
      <c r="S31" s="28"/>
      <c r="T31" s="28">
        <v>0</v>
      </c>
      <c r="U31" s="28"/>
      <c r="V31" s="27">
        <v>0</v>
      </c>
      <c r="W31" s="28"/>
      <c r="X31" s="28">
        <v>0</v>
      </c>
      <c r="Y31" s="28"/>
      <c r="Z31" s="27">
        <v>0</v>
      </c>
      <c r="AA31" s="27">
        <v>2084</v>
      </c>
      <c r="AB31" s="34">
        <v>0</v>
      </c>
      <c r="AC31" s="29">
        <f t="shared" si="0"/>
        <v>15491</v>
      </c>
      <c r="AD31" s="29">
        <f t="shared" si="1"/>
        <v>6043</v>
      </c>
    </row>
    <row r="32" spans="1:30" s="30" customFormat="1" ht="13.5" customHeight="1" x14ac:dyDescent="0.2">
      <c r="A32" s="26">
        <f t="shared" si="2"/>
        <v>36546</v>
      </c>
      <c r="B32" s="27">
        <v>0</v>
      </c>
      <c r="C32" s="28"/>
      <c r="D32" s="28">
        <v>0</v>
      </c>
      <c r="E32" s="28"/>
      <c r="F32" s="27">
        <v>0</v>
      </c>
      <c r="G32" s="28"/>
      <c r="H32" s="28">
        <v>9448</v>
      </c>
      <c r="I32" s="28">
        <v>4959</v>
      </c>
      <c r="J32" s="27">
        <v>0</v>
      </c>
      <c r="K32" s="28"/>
      <c r="L32" s="28">
        <v>0</v>
      </c>
      <c r="M32" s="28"/>
      <c r="N32" s="27">
        <v>0</v>
      </c>
      <c r="O32" s="28"/>
      <c r="P32" s="28">
        <v>0</v>
      </c>
      <c r="Q32" s="28"/>
      <c r="R32" s="27">
        <v>0</v>
      </c>
      <c r="S32" s="28"/>
      <c r="T32" s="28">
        <v>0</v>
      </c>
      <c r="U32" s="28"/>
      <c r="V32" s="27">
        <v>0</v>
      </c>
      <c r="W32" s="28"/>
      <c r="X32" s="28">
        <v>0</v>
      </c>
      <c r="Y32" s="28"/>
      <c r="Z32" s="27">
        <v>0</v>
      </c>
      <c r="AA32" s="27">
        <f>41+3065</f>
        <v>3106</v>
      </c>
      <c r="AB32" s="34">
        <v>0</v>
      </c>
      <c r="AC32" s="29">
        <f t="shared" si="0"/>
        <v>17513</v>
      </c>
      <c r="AD32" s="29">
        <f t="shared" si="1"/>
        <v>8065</v>
      </c>
    </row>
    <row r="33" spans="1:30" s="30" customFormat="1" x14ac:dyDescent="0.2">
      <c r="A33" s="26">
        <f t="shared" si="2"/>
        <v>36547</v>
      </c>
      <c r="B33" s="27">
        <v>0</v>
      </c>
      <c r="C33" s="28"/>
      <c r="D33" s="28">
        <v>0</v>
      </c>
      <c r="E33" s="28"/>
      <c r="F33" s="27">
        <v>0</v>
      </c>
      <c r="G33" s="28"/>
      <c r="H33" s="28">
        <v>9448</v>
      </c>
      <c r="I33" s="28">
        <v>5959</v>
      </c>
      <c r="J33" s="27">
        <v>0</v>
      </c>
      <c r="K33" s="28"/>
      <c r="L33" s="28">
        <v>0</v>
      </c>
      <c r="M33" s="28"/>
      <c r="N33" s="27">
        <v>0</v>
      </c>
      <c r="O33" s="28"/>
      <c r="P33" s="28">
        <v>0</v>
      </c>
      <c r="Q33" s="28"/>
      <c r="R33" s="27">
        <v>0</v>
      </c>
      <c r="S33" s="28"/>
      <c r="T33" s="28">
        <v>0</v>
      </c>
      <c r="U33" s="28"/>
      <c r="V33" s="27">
        <v>0</v>
      </c>
      <c r="W33" s="28"/>
      <c r="X33" s="28">
        <v>0</v>
      </c>
      <c r="Y33" s="28"/>
      <c r="Z33" s="27">
        <v>0</v>
      </c>
      <c r="AA33" s="27">
        <v>3106</v>
      </c>
      <c r="AB33" s="34">
        <v>0</v>
      </c>
      <c r="AC33" s="29">
        <f t="shared" si="0"/>
        <v>18513</v>
      </c>
      <c r="AD33" s="29">
        <f t="shared" si="1"/>
        <v>9065</v>
      </c>
    </row>
    <row r="34" spans="1:30" s="30" customFormat="1" x14ac:dyDescent="0.2">
      <c r="A34" s="26">
        <f t="shared" si="2"/>
        <v>36548</v>
      </c>
      <c r="B34" s="27">
        <v>0</v>
      </c>
      <c r="C34" s="28"/>
      <c r="D34" s="28">
        <v>0</v>
      </c>
      <c r="E34" s="28"/>
      <c r="F34" s="27">
        <v>0</v>
      </c>
      <c r="G34" s="28"/>
      <c r="H34" s="28">
        <v>9448</v>
      </c>
      <c r="I34" s="28">
        <v>4959</v>
      </c>
      <c r="J34" s="27">
        <v>0</v>
      </c>
      <c r="K34" s="28"/>
      <c r="L34" s="28">
        <v>0</v>
      </c>
      <c r="M34" s="28"/>
      <c r="N34" s="27">
        <v>0</v>
      </c>
      <c r="O34" s="28"/>
      <c r="P34" s="28">
        <v>0</v>
      </c>
      <c r="Q34" s="28"/>
      <c r="R34" s="27">
        <v>0</v>
      </c>
      <c r="S34" s="28"/>
      <c r="T34" s="28">
        <v>0</v>
      </c>
      <c r="U34" s="28"/>
      <c r="V34" s="27">
        <v>0</v>
      </c>
      <c r="W34" s="28"/>
      <c r="X34" s="28">
        <v>0</v>
      </c>
      <c r="Y34" s="28"/>
      <c r="Z34" s="27">
        <v>0</v>
      </c>
      <c r="AA34" s="27">
        <v>3106</v>
      </c>
      <c r="AB34" s="34">
        <v>0</v>
      </c>
      <c r="AC34" s="29">
        <f t="shared" si="0"/>
        <v>17513</v>
      </c>
      <c r="AD34" s="29">
        <f t="shared" si="1"/>
        <v>8065</v>
      </c>
    </row>
    <row r="35" spans="1:30" s="30" customFormat="1" x14ac:dyDescent="0.2">
      <c r="A35" s="26">
        <f t="shared" si="2"/>
        <v>36549</v>
      </c>
      <c r="B35" s="27">
        <v>0</v>
      </c>
      <c r="C35" s="28"/>
      <c r="D35" s="28">
        <v>0</v>
      </c>
      <c r="E35" s="28"/>
      <c r="F35" s="27">
        <v>0</v>
      </c>
      <c r="G35" s="28"/>
      <c r="H35" s="28">
        <v>9448</v>
      </c>
      <c r="I35" s="28">
        <v>4959</v>
      </c>
      <c r="J35" s="27">
        <v>0</v>
      </c>
      <c r="K35" s="28"/>
      <c r="L35" s="28">
        <v>0</v>
      </c>
      <c r="M35" s="28"/>
      <c r="N35" s="27">
        <v>0</v>
      </c>
      <c r="O35" s="28"/>
      <c r="P35" s="28">
        <v>0</v>
      </c>
      <c r="Q35" s="28"/>
      <c r="R35" s="27">
        <v>0</v>
      </c>
      <c r="S35" s="28"/>
      <c r="T35" s="28">
        <v>0</v>
      </c>
      <c r="U35" s="28"/>
      <c r="V35" s="27">
        <v>0</v>
      </c>
      <c r="W35" s="28"/>
      <c r="X35" s="28">
        <v>0</v>
      </c>
      <c r="Y35" s="28"/>
      <c r="Z35" s="27">
        <v>0</v>
      </c>
      <c r="AA35" s="27">
        <v>3106</v>
      </c>
      <c r="AB35" s="34">
        <v>0</v>
      </c>
      <c r="AC35" s="29">
        <f t="shared" si="0"/>
        <v>17513</v>
      </c>
      <c r="AD35" s="29">
        <f t="shared" si="1"/>
        <v>8065</v>
      </c>
    </row>
    <row r="36" spans="1:30" s="30" customFormat="1" x14ac:dyDescent="0.2">
      <c r="A36" s="26">
        <f t="shared" si="2"/>
        <v>36550</v>
      </c>
      <c r="B36" s="27">
        <v>0</v>
      </c>
      <c r="C36" s="28"/>
      <c r="D36" s="28">
        <v>0</v>
      </c>
      <c r="E36" s="28"/>
      <c r="F36" s="27">
        <v>0</v>
      </c>
      <c r="G36" s="28"/>
      <c r="H36" s="28">
        <v>9448</v>
      </c>
      <c r="I36" s="28">
        <v>2959</v>
      </c>
      <c r="J36" s="27">
        <v>0</v>
      </c>
      <c r="K36" s="28"/>
      <c r="L36" s="28">
        <v>0</v>
      </c>
      <c r="M36" s="28"/>
      <c r="N36" s="27">
        <v>0</v>
      </c>
      <c r="O36" s="28"/>
      <c r="P36" s="28">
        <v>0</v>
      </c>
      <c r="Q36" s="28"/>
      <c r="R36" s="27">
        <v>0</v>
      </c>
      <c r="S36" s="28"/>
      <c r="T36" s="28">
        <v>0</v>
      </c>
      <c r="U36" s="28"/>
      <c r="V36" s="27">
        <v>0</v>
      </c>
      <c r="W36" s="28"/>
      <c r="X36" s="28">
        <v>0</v>
      </c>
      <c r="Y36" s="28"/>
      <c r="Z36" s="27">
        <v>0</v>
      </c>
      <c r="AA36" s="27">
        <v>41</v>
      </c>
      <c r="AB36" s="34">
        <v>0</v>
      </c>
      <c r="AC36" s="29">
        <f t="shared" si="0"/>
        <v>12448</v>
      </c>
      <c r="AD36" s="29">
        <f t="shared" si="1"/>
        <v>3000</v>
      </c>
    </row>
    <row r="37" spans="1:30" s="30" customFormat="1" x14ac:dyDescent="0.2">
      <c r="A37" s="26">
        <f t="shared" si="2"/>
        <v>36551</v>
      </c>
      <c r="B37" s="27">
        <v>0</v>
      </c>
      <c r="C37" s="28"/>
      <c r="D37" s="28">
        <v>0</v>
      </c>
      <c r="E37" s="28"/>
      <c r="F37" s="27">
        <v>0</v>
      </c>
      <c r="G37" s="28"/>
      <c r="H37" s="28">
        <f>9448</f>
        <v>9448</v>
      </c>
      <c r="I37" s="28">
        <f>3959-41</f>
        <v>3918</v>
      </c>
      <c r="J37" s="27">
        <v>0</v>
      </c>
      <c r="K37" s="28"/>
      <c r="L37" s="28">
        <v>0</v>
      </c>
      <c r="M37" s="28"/>
      <c r="N37" s="27">
        <v>0</v>
      </c>
      <c r="O37" s="28"/>
      <c r="P37" s="28">
        <v>0</v>
      </c>
      <c r="Q37" s="28"/>
      <c r="R37" s="27">
        <v>0</v>
      </c>
      <c r="S37" s="28"/>
      <c r="T37" s="28">
        <v>0</v>
      </c>
      <c r="U37" s="28"/>
      <c r="V37" s="27">
        <v>0</v>
      </c>
      <c r="W37" s="28"/>
      <c r="X37" s="28">
        <v>0</v>
      </c>
      <c r="Y37" s="28"/>
      <c r="Z37" s="27">
        <v>0</v>
      </c>
      <c r="AA37" s="27">
        <f>41+3106</f>
        <v>3147</v>
      </c>
      <c r="AB37" s="34">
        <v>0</v>
      </c>
      <c r="AC37" s="29">
        <f t="shared" si="0"/>
        <v>16513</v>
      </c>
      <c r="AD37" s="29">
        <f t="shared" si="1"/>
        <v>7065</v>
      </c>
    </row>
    <row r="38" spans="1:30" s="30" customFormat="1" x14ac:dyDescent="0.2">
      <c r="A38" s="26">
        <f t="shared" si="2"/>
        <v>36552</v>
      </c>
      <c r="B38" s="27">
        <v>0</v>
      </c>
      <c r="C38" s="28"/>
      <c r="D38" s="28">
        <v>0</v>
      </c>
      <c r="E38" s="28"/>
      <c r="F38" s="27">
        <v>0</v>
      </c>
      <c r="G38" s="28"/>
      <c r="H38" s="28">
        <v>9448</v>
      </c>
      <c r="I38" s="28">
        <f>6000-41</f>
        <v>5959</v>
      </c>
      <c r="J38" s="27">
        <v>0</v>
      </c>
      <c r="K38" s="28"/>
      <c r="L38" s="28">
        <v>0</v>
      </c>
      <c r="M38" s="28"/>
      <c r="N38" s="27">
        <v>0</v>
      </c>
      <c r="O38" s="28"/>
      <c r="P38" s="28">
        <v>0</v>
      </c>
      <c r="Q38" s="28"/>
      <c r="R38" s="27">
        <v>0</v>
      </c>
      <c r="S38" s="28"/>
      <c r="T38" s="28">
        <v>0</v>
      </c>
      <c r="U38" s="28"/>
      <c r="V38" s="27">
        <v>0</v>
      </c>
      <c r="W38" s="28"/>
      <c r="X38" s="28">
        <v>0</v>
      </c>
      <c r="Y38" s="28"/>
      <c r="Z38" s="27">
        <v>0</v>
      </c>
      <c r="AA38" s="27">
        <f>41+3106</f>
        <v>3147</v>
      </c>
      <c r="AB38" s="34">
        <v>0</v>
      </c>
      <c r="AC38" s="29">
        <f t="shared" si="0"/>
        <v>18554</v>
      </c>
      <c r="AD38" s="29">
        <f t="shared" si="1"/>
        <v>9106</v>
      </c>
    </row>
    <row r="39" spans="1:30" s="75" customFormat="1" x14ac:dyDescent="0.2">
      <c r="A39" s="70">
        <f t="shared" si="2"/>
        <v>36553</v>
      </c>
      <c r="B39" s="71">
        <v>0</v>
      </c>
      <c r="C39" s="72"/>
      <c r="D39" s="72">
        <v>0</v>
      </c>
      <c r="E39" s="72"/>
      <c r="F39" s="71">
        <v>0</v>
      </c>
      <c r="G39" s="72"/>
      <c r="H39" s="72">
        <v>9448</v>
      </c>
      <c r="I39" s="72">
        <v>5959</v>
      </c>
      <c r="J39" s="71">
        <v>0</v>
      </c>
      <c r="K39" s="72"/>
      <c r="L39" s="72">
        <v>0</v>
      </c>
      <c r="M39" s="72"/>
      <c r="N39" s="71">
        <v>0</v>
      </c>
      <c r="O39" s="72"/>
      <c r="P39" s="72">
        <v>0</v>
      </c>
      <c r="Q39" s="72"/>
      <c r="R39" s="71">
        <v>0</v>
      </c>
      <c r="S39" s="72"/>
      <c r="T39" s="72">
        <v>0</v>
      </c>
      <c r="U39" s="72"/>
      <c r="V39" s="71">
        <v>0</v>
      </c>
      <c r="W39" s="72"/>
      <c r="X39" s="72">
        <v>2027</v>
      </c>
      <c r="Y39" s="72"/>
      <c r="Z39" s="71">
        <v>0</v>
      </c>
      <c r="AA39" s="71">
        <f>41+1079-41</f>
        <v>1079</v>
      </c>
      <c r="AB39" s="73">
        <v>0</v>
      </c>
      <c r="AC39" s="74">
        <f t="shared" si="0"/>
        <v>18513</v>
      </c>
      <c r="AD39" s="74">
        <f t="shared" si="1"/>
        <v>9065</v>
      </c>
    </row>
    <row r="40" spans="1:30" s="82" customFormat="1" x14ac:dyDescent="0.2">
      <c r="A40" s="77">
        <f t="shared" si="2"/>
        <v>36554</v>
      </c>
      <c r="B40" s="78">
        <v>0</v>
      </c>
      <c r="C40" s="79"/>
      <c r="D40" s="79">
        <v>0</v>
      </c>
      <c r="E40" s="79"/>
      <c r="F40" s="78">
        <v>0</v>
      </c>
      <c r="G40" s="79"/>
      <c r="H40" s="79">
        <v>9448</v>
      </c>
      <c r="I40" s="79">
        <v>4959</v>
      </c>
      <c r="J40" s="78">
        <v>0</v>
      </c>
      <c r="K40" s="79"/>
      <c r="L40" s="79">
        <v>0</v>
      </c>
      <c r="M40" s="79"/>
      <c r="N40" s="78">
        <v>0</v>
      </c>
      <c r="O40" s="79"/>
      <c r="P40" s="79">
        <v>0</v>
      </c>
      <c r="Q40" s="79"/>
      <c r="R40" s="78">
        <v>0</v>
      </c>
      <c r="S40" s="79"/>
      <c r="T40" s="79">
        <v>0</v>
      </c>
      <c r="U40" s="79"/>
      <c r="V40" s="78">
        <v>0</v>
      </c>
      <c r="W40" s="79"/>
      <c r="X40" s="79">
        <v>2027</v>
      </c>
      <c r="Y40" s="79"/>
      <c r="Z40" s="78">
        <v>0</v>
      </c>
      <c r="AA40" s="78">
        <v>1079</v>
      </c>
      <c r="AB40" s="80">
        <v>0</v>
      </c>
      <c r="AC40" s="81">
        <f t="shared" si="0"/>
        <v>17513</v>
      </c>
      <c r="AD40" s="81">
        <f t="shared" si="1"/>
        <v>8065</v>
      </c>
    </row>
    <row r="41" spans="1:30" s="82" customFormat="1" x14ac:dyDescent="0.2">
      <c r="A41" s="77">
        <f t="shared" si="2"/>
        <v>36555</v>
      </c>
      <c r="B41" s="78">
        <v>0</v>
      </c>
      <c r="C41" s="79"/>
      <c r="D41" s="79">
        <v>0</v>
      </c>
      <c r="E41" s="79"/>
      <c r="F41" s="78">
        <v>0</v>
      </c>
      <c r="G41" s="79"/>
      <c r="H41" s="79">
        <v>9448</v>
      </c>
      <c r="I41" s="79">
        <v>2959</v>
      </c>
      <c r="J41" s="78">
        <v>0</v>
      </c>
      <c r="K41" s="79"/>
      <c r="L41" s="79">
        <v>0</v>
      </c>
      <c r="M41" s="79"/>
      <c r="N41" s="78">
        <v>0</v>
      </c>
      <c r="O41" s="79"/>
      <c r="P41" s="79">
        <v>0</v>
      </c>
      <c r="Q41" s="79"/>
      <c r="R41" s="78">
        <v>0</v>
      </c>
      <c r="S41" s="79"/>
      <c r="T41" s="79">
        <v>0</v>
      </c>
      <c r="U41" s="79"/>
      <c r="V41" s="78">
        <v>0</v>
      </c>
      <c r="W41" s="79"/>
      <c r="X41" s="79">
        <v>2027</v>
      </c>
      <c r="Y41" s="79"/>
      <c r="Z41" s="78">
        <v>0</v>
      </c>
      <c r="AA41" s="78">
        <v>1079</v>
      </c>
      <c r="AB41" s="80">
        <v>0</v>
      </c>
      <c r="AC41" s="81">
        <f t="shared" si="0"/>
        <v>15513</v>
      </c>
      <c r="AD41" s="81">
        <f t="shared" si="1"/>
        <v>6065</v>
      </c>
    </row>
    <row r="42" spans="1:30" s="85" customFormat="1" ht="13.5" thickBot="1" x14ac:dyDescent="0.25">
      <c r="A42" s="77">
        <f t="shared" si="2"/>
        <v>36556</v>
      </c>
      <c r="B42" s="83">
        <v>0</v>
      </c>
      <c r="C42" s="80"/>
      <c r="D42" s="80">
        <v>0</v>
      </c>
      <c r="E42" s="80"/>
      <c r="F42" s="83">
        <v>0</v>
      </c>
      <c r="G42" s="80"/>
      <c r="H42" s="79">
        <v>9448</v>
      </c>
      <c r="I42" s="79">
        <v>2959</v>
      </c>
      <c r="J42" s="83">
        <v>0</v>
      </c>
      <c r="K42" s="80"/>
      <c r="L42" s="80">
        <v>0</v>
      </c>
      <c r="M42" s="80"/>
      <c r="N42" s="83">
        <v>0</v>
      </c>
      <c r="O42" s="80"/>
      <c r="P42" s="80">
        <v>0</v>
      </c>
      <c r="Q42" s="80"/>
      <c r="R42" s="83">
        <v>0</v>
      </c>
      <c r="S42" s="80"/>
      <c r="T42" s="80">
        <v>0</v>
      </c>
      <c r="U42" s="80"/>
      <c r="V42" s="83">
        <v>0</v>
      </c>
      <c r="W42" s="80"/>
      <c r="X42" s="80">
        <v>2027</v>
      </c>
      <c r="Y42" s="80"/>
      <c r="Z42" s="83">
        <v>0</v>
      </c>
      <c r="AA42" s="83">
        <v>1079</v>
      </c>
      <c r="AB42" s="80">
        <v>0</v>
      </c>
      <c r="AC42" s="84">
        <f t="shared" si="0"/>
        <v>15513</v>
      </c>
      <c r="AD42" s="81">
        <f t="shared" si="1"/>
        <v>6065</v>
      </c>
    </row>
    <row r="44" spans="1:30" s="6" customFormat="1" ht="15.75" x14ac:dyDescent="0.25">
      <c r="B44" s="21">
        <f>SUM(B12:B43)</f>
        <v>0</v>
      </c>
      <c r="D44" s="21">
        <f>SUM(D12:D43)</f>
        <v>0</v>
      </c>
      <c r="F44" s="21">
        <f>SUM(F12:F43)</f>
        <v>0</v>
      </c>
      <c r="H44" s="21">
        <f>SUM(H12:H43)</f>
        <v>292724</v>
      </c>
      <c r="I44" s="21">
        <f>SUM(I12:I43)</f>
        <v>62385</v>
      </c>
      <c r="J44" s="21">
        <f>SUM(J12:J43)</f>
        <v>0</v>
      </c>
      <c r="L44" s="21">
        <f>SUM(L12:L43)</f>
        <v>0</v>
      </c>
      <c r="N44" s="21">
        <f t="shared" ref="N44:AB44" si="3">SUM(N12:N43)</f>
        <v>0</v>
      </c>
      <c r="O44" s="21">
        <f t="shared" si="3"/>
        <v>0</v>
      </c>
      <c r="P44" s="21">
        <f t="shared" si="3"/>
        <v>0</v>
      </c>
      <c r="Q44" s="21">
        <f t="shared" si="3"/>
        <v>0</v>
      </c>
      <c r="R44" s="21">
        <f t="shared" si="3"/>
        <v>0</v>
      </c>
      <c r="S44" s="21">
        <f t="shared" si="3"/>
        <v>0</v>
      </c>
      <c r="T44" s="21">
        <f t="shared" si="3"/>
        <v>0</v>
      </c>
      <c r="U44" s="21"/>
      <c r="V44" s="21">
        <f t="shared" si="3"/>
        <v>0</v>
      </c>
      <c r="X44" s="21">
        <f t="shared" si="3"/>
        <v>8108</v>
      </c>
      <c r="Y44" s="21"/>
      <c r="Z44" s="21">
        <f t="shared" si="3"/>
        <v>164</v>
      </c>
      <c r="AA44" s="21">
        <f t="shared" si="3"/>
        <v>29327</v>
      </c>
      <c r="AB44" s="21">
        <f t="shared" si="3"/>
        <v>0</v>
      </c>
      <c r="AC44" s="22"/>
      <c r="AD44" s="22"/>
    </row>
    <row r="48" spans="1:30" ht="13.5" thickBot="1" x14ac:dyDescent="0.25">
      <c r="B48" s="31"/>
      <c r="C48" s="31"/>
      <c r="D48" s="31"/>
      <c r="E48" s="31"/>
      <c r="F48" s="31"/>
      <c r="G48" s="31"/>
      <c r="H48" s="31"/>
      <c r="I48" s="31"/>
      <c r="J48" s="31"/>
      <c r="K48" s="50"/>
    </row>
    <row r="49" spans="2:15" x14ac:dyDescent="0.2">
      <c r="B49" s="36"/>
      <c r="C49" s="37"/>
      <c r="D49" s="37"/>
      <c r="E49" s="37"/>
      <c r="F49" s="37"/>
      <c r="G49" s="37"/>
      <c r="H49" s="37" t="s">
        <v>49</v>
      </c>
      <c r="I49" s="37"/>
      <c r="J49" s="37" t="s">
        <v>64</v>
      </c>
      <c r="K49" s="52">
        <v>1</v>
      </c>
      <c r="L49" s="37"/>
      <c r="M49" s="37"/>
      <c r="N49" s="53" t="s">
        <v>60</v>
      </c>
      <c r="O49" s="54"/>
    </row>
    <row r="50" spans="2:15" x14ac:dyDescent="0.2">
      <c r="B50" s="39"/>
      <c r="C50" s="31"/>
      <c r="D50" s="31" t="s">
        <v>62</v>
      </c>
      <c r="E50" s="31"/>
      <c r="F50" s="31" t="s">
        <v>63</v>
      </c>
      <c r="G50" s="31"/>
      <c r="H50" s="31" t="s">
        <v>56</v>
      </c>
      <c r="I50" s="31"/>
      <c r="J50" s="31" t="s">
        <v>65</v>
      </c>
      <c r="K50" s="50"/>
      <c r="L50" s="31" t="s">
        <v>59</v>
      </c>
      <c r="M50" s="31"/>
      <c r="N50" s="51">
        <v>1</v>
      </c>
      <c r="O50" s="42"/>
    </row>
    <row r="51" spans="2:15" x14ac:dyDescent="0.2">
      <c r="B51" s="39"/>
      <c r="C51" s="31"/>
      <c r="D51" s="31" t="s">
        <v>54</v>
      </c>
      <c r="E51" s="31"/>
      <c r="F51" s="31" t="s">
        <v>54</v>
      </c>
      <c r="G51" s="31"/>
      <c r="H51" s="31" t="s">
        <v>57</v>
      </c>
      <c r="I51" s="31"/>
      <c r="J51" s="31" t="s">
        <v>57</v>
      </c>
      <c r="K51" s="31"/>
      <c r="L51" s="31" t="s">
        <v>45</v>
      </c>
      <c r="M51" s="31"/>
      <c r="N51" s="50" t="s">
        <v>61</v>
      </c>
      <c r="O51" s="42"/>
    </row>
    <row r="52" spans="2:15" x14ac:dyDescent="0.2">
      <c r="B52" s="43">
        <v>36465</v>
      </c>
      <c r="C52" s="33">
        <v>5000</v>
      </c>
      <c r="D52" s="33">
        <v>6448</v>
      </c>
      <c r="E52" s="33">
        <v>2610</v>
      </c>
      <c r="F52" s="33">
        <v>3000</v>
      </c>
      <c r="G52" s="31"/>
      <c r="H52" s="33">
        <v>3500</v>
      </c>
      <c r="I52" s="33">
        <v>7610</v>
      </c>
      <c r="J52" s="33">
        <v>0</v>
      </c>
      <c r="K52" s="31"/>
      <c r="L52" s="33">
        <v>24204</v>
      </c>
      <c r="M52" s="31"/>
      <c r="N52" s="33">
        <v>11256</v>
      </c>
      <c r="O52" s="42"/>
    </row>
    <row r="53" spans="2:15" x14ac:dyDescent="0.2">
      <c r="B53" s="43">
        <v>36495</v>
      </c>
      <c r="C53" s="33">
        <v>5000</v>
      </c>
      <c r="D53" s="33">
        <v>6448</v>
      </c>
      <c r="E53" s="33">
        <v>2610</v>
      </c>
      <c r="F53" s="33">
        <v>3000</v>
      </c>
      <c r="G53" s="31"/>
      <c r="H53" s="33">
        <v>3500</v>
      </c>
      <c r="I53" s="33">
        <v>7610</v>
      </c>
      <c r="J53" s="33">
        <v>11256</v>
      </c>
      <c r="K53" s="31"/>
      <c r="L53" s="33">
        <v>24204</v>
      </c>
      <c r="M53" s="31"/>
      <c r="N53" s="33">
        <v>0</v>
      </c>
      <c r="O53" s="42"/>
    </row>
    <row r="54" spans="2:15" x14ac:dyDescent="0.2">
      <c r="B54" s="43">
        <v>36526</v>
      </c>
      <c r="C54" s="33">
        <v>5000</v>
      </c>
      <c r="D54" s="33">
        <v>6448</v>
      </c>
      <c r="E54" s="33">
        <v>2610</v>
      </c>
      <c r="F54" s="33">
        <v>3000</v>
      </c>
      <c r="G54" s="31"/>
      <c r="H54" s="33">
        <v>3500</v>
      </c>
      <c r="I54" s="33">
        <v>7610</v>
      </c>
      <c r="J54" s="33">
        <v>11256</v>
      </c>
      <c r="K54" s="31"/>
      <c r="L54" s="33">
        <v>24204</v>
      </c>
      <c r="M54" s="31"/>
      <c r="N54" s="33">
        <v>0</v>
      </c>
      <c r="O54" s="42"/>
    </row>
    <row r="55" spans="2:15" x14ac:dyDescent="0.2">
      <c r="B55" s="43">
        <v>36557</v>
      </c>
      <c r="C55" s="33">
        <v>5000</v>
      </c>
      <c r="D55" s="33">
        <v>6448</v>
      </c>
      <c r="E55" s="33">
        <v>2610</v>
      </c>
      <c r="F55" s="33">
        <v>3000</v>
      </c>
      <c r="G55" s="31"/>
      <c r="H55" s="33">
        <v>3500</v>
      </c>
      <c r="I55" s="33">
        <v>7610</v>
      </c>
      <c r="J55" s="33">
        <v>11256</v>
      </c>
      <c r="K55" s="31"/>
      <c r="L55" s="33">
        <v>24204</v>
      </c>
      <c r="M55" s="31"/>
      <c r="N55" s="33">
        <v>0</v>
      </c>
      <c r="O55" s="42"/>
    </row>
    <row r="56" spans="2:15" x14ac:dyDescent="0.2">
      <c r="B56" s="43">
        <v>36586</v>
      </c>
      <c r="C56" s="33">
        <v>5000</v>
      </c>
      <c r="D56" s="33">
        <v>6448</v>
      </c>
      <c r="E56" s="33">
        <v>2610</v>
      </c>
      <c r="F56" s="33">
        <v>3000</v>
      </c>
      <c r="G56" s="31"/>
      <c r="H56" s="33">
        <v>3500</v>
      </c>
      <c r="I56" s="33">
        <v>7610</v>
      </c>
      <c r="J56" s="33">
        <v>0</v>
      </c>
      <c r="K56" s="31"/>
      <c r="L56" s="33">
        <v>24204</v>
      </c>
      <c r="M56" s="31"/>
      <c r="N56" s="33">
        <v>11256</v>
      </c>
      <c r="O56" s="42"/>
    </row>
    <row r="57" spans="2:15" x14ac:dyDescent="0.2">
      <c r="B57" s="43">
        <v>36617</v>
      </c>
      <c r="C57" s="33">
        <v>5000</v>
      </c>
      <c r="D57" s="33">
        <v>6448</v>
      </c>
      <c r="E57" s="31"/>
      <c r="F57" s="33">
        <v>3000</v>
      </c>
      <c r="G57" s="33">
        <v>2391</v>
      </c>
      <c r="H57" s="33">
        <v>3500</v>
      </c>
      <c r="I57" s="33">
        <v>7391</v>
      </c>
      <c r="J57" s="33">
        <v>0</v>
      </c>
      <c r="K57" s="33">
        <v>2000</v>
      </c>
      <c r="L57" s="33">
        <v>24204</v>
      </c>
      <c r="M57" s="31"/>
      <c r="N57" s="33">
        <v>11256</v>
      </c>
      <c r="O57" s="42"/>
    </row>
    <row r="58" spans="2:15" x14ac:dyDescent="0.2">
      <c r="B58" s="43">
        <v>36647</v>
      </c>
      <c r="C58" s="33">
        <v>5000</v>
      </c>
      <c r="D58" s="33">
        <v>6448</v>
      </c>
      <c r="E58" s="31"/>
      <c r="F58" s="33">
        <v>3000</v>
      </c>
      <c r="G58" s="33">
        <v>2391</v>
      </c>
      <c r="H58" s="33">
        <v>0</v>
      </c>
      <c r="I58" s="33">
        <v>7391</v>
      </c>
      <c r="J58" s="33">
        <v>0</v>
      </c>
      <c r="K58" s="33">
        <v>2000</v>
      </c>
      <c r="L58" s="33">
        <v>24204</v>
      </c>
      <c r="M58" s="31"/>
      <c r="N58" s="33">
        <v>14756</v>
      </c>
      <c r="O58" s="42"/>
    </row>
    <row r="59" spans="2:15" x14ac:dyDescent="0.2">
      <c r="B59" s="43">
        <v>36678</v>
      </c>
      <c r="C59" s="33">
        <v>5000</v>
      </c>
      <c r="D59" s="33">
        <v>6448</v>
      </c>
      <c r="E59" s="31"/>
      <c r="F59" s="33">
        <v>0</v>
      </c>
      <c r="G59" s="33">
        <v>2391</v>
      </c>
      <c r="H59" s="33">
        <v>0</v>
      </c>
      <c r="I59" s="33">
        <v>7391</v>
      </c>
      <c r="J59" s="33">
        <v>0</v>
      </c>
      <c r="K59" s="33">
        <v>2000</v>
      </c>
      <c r="L59" s="33">
        <v>24204</v>
      </c>
      <c r="M59" s="31"/>
      <c r="N59" s="33">
        <v>17756</v>
      </c>
      <c r="O59" s="42"/>
    </row>
    <row r="60" spans="2:15" x14ac:dyDescent="0.2">
      <c r="B60" s="43">
        <v>36708</v>
      </c>
      <c r="C60" s="33">
        <v>5000</v>
      </c>
      <c r="D60" s="33">
        <v>6448</v>
      </c>
      <c r="E60" s="31"/>
      <c r="F60" s="33">
        <v>0</v>
      </c>
      <c r="G60" s="33">
        <v>2391</v>
      </c>
      <c r="H60" s="33">
        <v>0</v>
      </c>
      <c r="I60" s="33">
        <v>7391</v>
      </c>
      <c r="J60" s="33">
        <v>0</v>
      </c>
      <c r="K60" s="33">
        <v>2000</v>
      </c>
      <c r="L60" s="33">
        <v>24204</v>
      </c>
      <c r="M60" s="31"/>
      <c r="N60" s="33">
        <v>17756</v>
      </c>
      <c r="O60" s="42"/>
    </row>
    <row r="61" spans="2:15" x14ac:dyDescent="0.2">
      <c r="B61" s="43">
        <v>36739</v>
      </c>
      <c r="C61" s="33">
        <v>5000</v>
      </c>
      <c r="D61" s="33">
        <v>6448</v>
      </c>
      <c r="E61" s="31"/>
      <c r="F61" s="33">
        <v>0</v>
      </c>
      <c r="G61" s="33">
        <v>2391</v>
      </c>
      <c r="H61" s="33">
        <v>0</v>
      </c>
      <c r="I61" s="33">
        <v>7391</v>
      </c>
      <c r="J61" s="33">
        <v>0</v>
      </c>
      <c r="K61" s="33">
        <v>2000</v>
      </c>
      <c r="L61" s="33">
        <v>24204</v>
      </c>
      <c r="M61" s="31"/>
      <c r="N61" s="33">
        <v>17756</v>
      </c>
      <c r="O61" s="42"/>
    </row>
    <row r="62" spans="2:15" x14ac:dyDescent="0.2">
      <c r="B62" s="43">
        <v>36770</v>
      </c>
      <c r="C62" s="33">
        <v>5000</v>
      </c>
      <c r="D62" s="33">
        <v>6448</v>
      </c>
      <c r="E62" s="31"/>
      <c r="F62" s="33">
        <v>0</v>
      </c>
      <c r="G62" s="33">
        <v>2391</v>
      </c>
      <c r="H62" s="33">
        <v>0</v>
      </c>
      <c r="I62" s="33">
        <v>7391</v>
      </c>
      <c r="J62" s="33">
        <v>0</v>
      </c>
      <c r="K62" s="33">
        <v>2000</v>
      </c>
      <c r="L62" s="33">
        <v>24204</v>
      </c>
      <c r="M62" s="31"/>
      <c r="N62" s="33">
        <v>17756</v>
      </c>
      <c r="O62" s="42"/>
    </row>
    <row r="63" spans="2:15" ht="13.5" thickBot="1" x14ac:dyDescent="0.25">
      <c r="B63" s="45">
        <v>36800</v>
      </c>
      <c r="C63" s="46">
        <v>5000</v>
      </c>
      <c r="D63" s="46">
        <v>6448</v>
      </c>
      <c r="E63" s="47"/>
      <c r="F63" s="46">
        <v>0</v>
      </c>
      <c r="G63" s="46">
        <v>2391</v>
      </c>
      <c r="H63" s="46">
        <v>0</v>
      </c>
      <c r="I63" s="46">
        <v>7391</v>
      </c>
      <c r="J63" s="46">
        <v>0</v>
      </c>
      <c r="K63" s="46">
        <v>2000</v>
      </c>
      <c r="L63" s="46">
        <v>24204</v>
      </c>
      <c r="M63" s="47"/>
      <c r="N63" s="46">
        <v>17756</v>
      </c>
      <c r="O63" s="55"/>
    </row>
  </sheetData>
  <pageMargins left="0.75" right="0.75" top="1" bottom="1" header="0.5" footer="0.5"/>
  <pageSetup paperSize="5" scale="5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workbookViewId="0">
      <selection activeCell="G9" sqref="G9"/>
    </sheetView>
  </sheetViews>
  <sheetFormatPr defaultRowHeight="12.75" x14ac:dyDescent="0.2"/>
  <cols>
    <col min="1" max="1" width="4.42578125" customWidth="1"/>
    <col min="2" max="2" width="10.42578125" customWidth="1"/>
    <col min="4" max="4" width="11.28515625" customWidth="1"/>
    <col min="8" max="8" width="10" customWidth="1"/>
    <col min="9" max="9" width="13.7109375" customWidth="1"/>
    <col min="13" max="13" width="10.28515625" customWidth="1"/>
    <col min="18" max="18" width="10" customWidth="1"/>
  </cols>
  <sheetData>
    <row r="1" spans="1:21" ht="15.75" x14ac:dyDescent="0.25">
      <c r="A1" s="7" t="s">
        <v>79</v>
      </c>
    </row>
    <row r="3" spans="1:21" x14ac:dyDescent="0.2">
      <c r="A3" t="s">
        <v>80</v>
      </c>
      <c r="D3" s="86">
        <v>43697.5</v>
      </c>
      <c r="E3" t="s">
        <v>81</v>
      </c>
      <c r="I3" s="86">
        <f>D3*12</f>
        <v>524370</v>
      </c>
      <c r="J3" t="s">
        <v>82</v>
      </c>
    </row>
    <row r="4" spans="1:21" ht="13.5" thickBot="1" x14ac:dyDescent="0.25"/>
    <row r="5" spans="1:21" ht="13.5" thickTop="1" x14ac:dyDescent="0.2">
      <c r="A5" s="87"/>
      <c r="B5" s="88" t="s">
        <v>83</v>
      </c>
      <c r="C5" s="89"/>
      <c r="D5" s="89"/>
      <c r="E5" s="89"/>
      <c r="F5" s="90"/>
      <c r="G5" s="87"/>
      <c r="H5" s="88" t="s">
        <v>87</v>
      </c>
      <c r="I5" s="89"/>
      <c r="J5" s="89"/>
      <c r="K5" s="89"/>
      <c r="L5" s="89"/>
      <c r="M5" s="88" t="s">
        <v>87</v>
      </c>
      <c r="N5" s="89"/>
      <c r="O5" s="89"/>
      <c r="P5" s="89"/>
      <c r="Q5" s="89"/>
      <c r="R5" s="88" t="s">
        <v>87</v>
      </c>
      <c r="S5" s="89"/>
      <c r="T5" s="89"/>
      <c r="U5" s="90"/>
    </row>
    <row r="6" spans="1:21" x14ac:dyDescent="0.2">
      <c r="A6" s="91"/>
      <c r="B6" s="31"/>
      <c r="C6" s="31"/>
      <c r="D6" s="31" t="s">
        <v>85</v>
      </c>
      <c r="E6" s="31"/>
      <c r="F6" s="92"/>
      <c r="G6" s="91"/>
      <c r="H6" s="31"/>
      <c r="I6" s="31"/>
      <c r="J6" s="31" t="s">
        <v>85</v>
      </c>
      <c r="K6" s="31"/>
      <c r="L6" s="31"/>
      <c r="M6" s="31"/>
      <c r="N6" s="31"/>
      <c r="O6" s="31" t="s">
        <v>85</v>
      </c>
      <c r="P6" s="31"/>
      <c r="Q6" s="31"/>
      <c r="R6" s="31"/>
      <c r="S6" s="31"/>
      <c r="T6" s="31" t="s">
        <v>85</v>
      </c>
      <c r="U6" s="92"/>
    </row>
    <row r="7" spans="1:21" x14ac:dyDescent="0.2">
      <c r="A7" s="91"/>
      <c r="B7" s="31" t="s">
        <v>84</v>
      </c>
      <c r="C7" s="31"/>
      <c r="D7" s="31">
        <v>158625</v>
      </c>
      <c r="E7" s="31"/>
      <c r="F7" s="92"/>
      <c r="G7" s="91"/>
      <c r="H7" s="31" t="s">
        <v>88</v>
      </c>
      <c r="I7" s="31"/>
      <c r="J7" s="31">
        <v>158626</v>
      </c>
      <c r="K7" s="31"/>
      <c r="L7" s="31"/>
      <c r="M7" s="31" t="s">
        <v>90</v>
      </c>
      <c r="N7" s="31"/>
      <c r="O7" s="31">
        <v>158626</v>
      </c>
      <c r="P7" s="31"/>
      <c r="Q7" s="31"/>
      <c r="R7" s="31" t="s">
        <v>91</v>
      </c>
      <c r="S7" s="31"/>
      <c r="T7" s="31">
        <v>158626</v>
      </c>
      <c r="U7" s="92"/>
    </row>
    <row r="8" spans="1:21" x14ac:dyDescent="0.2">
      <c r="A8" s="91"/>
      <c r="B8" s="93" t="s">
        <v>86</v>
      </c>
      <c r="C8" s="31" t="s">
        <v>94</v>
      </c>
      <c r="D8" s="31"/>
      <c r="E8" s="31"/>
      <c r="F8" s="92"/>
      <c r="G8" s="91"/>
      <c r="H8" s="93" t="s">
        <v>86</v>
      </c>
      <c r="I8" s="31" t="s">
        <v>89</v>
      </c>
      <c r="J8" s="31"/>
      <c r="K8" s="31"/>
      <c r="L8" s="31"/>
      <c r="M8" s="93" t="s">
        <v>86</v>
      </c>
      <c r="N8" s="31" t="s">
        <v>89</v>
      </c>
      <c r="O8" s="31"/>
      <c r="P8" s="31"/>
      <c r="Q8" s="31"/>
      <c r="R8" s="93" t="s">
        <v>86</v>
      </c>
      <c r="S8" s="31" t="s">
        <v>89</v>
      </c>
      <c r="T8" s="31"/>
      <c r="U8" s="92"/>
    </row>
    <row r="9" spans="1:21" x14ac:dyDescent="0.2">
      <c r="A9" s="91">
        <v>1</v>
      </c>
      <c r="B9" s="33">
        <f>C9/0.99407</f>
        <v>5134.4472723248864</v>
      </c>
      <c r="C9" s="33">
        <v>5104</v>
      </c>
      <c r="D9" s="31"/>
      <c r="E9" s="101">
        <v>2.3199999999999998</v>
      </c>
      <c r="F9" s="92"/>
      <c r="G9" s="91">
        <v>1</v>
      </c>
      <c r="H9" s="33">
        <f>I9/0.9796</f>
        <v>4552.8787260106164</v>
      </c>
      <c r="I9" s="33">
        <f>4455+5</f>
        <v>4460</v>
      </c>
      <c r="J9" s="31"/>
      <c r="K9" s="101">
        <f>E43</f>
        <v>2.4522208514104182</v>
      </c>
      <c r="L9" s="31">
        <v>1</v>
      </c>
      <c r="M9" s="33">
        <f>N9/0.9796</f>
        <v>510.41241322988975</v>
      </c>
      <c r="N9" s="33">
        <v>500</v>
      </c>
      <c r="O9" s="31"/>
      <c r="P9" s="31"/>
      <c r="Q9" s="31">
        <v>1</v>
      </c>
      <c r="R9" s="33">
        <f>S9/0.9796</f>
        <v>40.832993058391182</v>
      </c>
      <c r="S9" s="33">
        <v>40</v>
      </c>
      <c r="T9" s="31"/>
      <c r="U9" s="98">
        <f>SUM(S9,N9,I9)</f>
        <v>5000</v>
      </c>
    </row>
    <row r="10" spans="1:21" x14ac:dyDescent="0.2">
      <c r="A10" s="91">
        <f>A9+1</f>
        <v>2</v>
      </c>
      <c r="B10" s="33">
        <f t="shared" ref="B10:B39" si="0">C10/0.99407</f>
        <v>5134.4472723248864</v>
      </c>
      <c r="C10" s="33">
        <v>5104</v>
      </c>
      <c r="D10" s="31"/>
      <c r="E10" s="31"/>
      <c r="F10" s="92"/>
      <c r="G10" s="91">
        <f>G9+1</f>
        <v>2</v>
      </c>
      <c r="H10" s="33">
        <f t="shared" ref="H10:H39" si="1">I10/0.9796</f>
        <v>4552.8787260106164</v>
      </c>
      <c r="I10" s="33">
        <f>4455+5</f>
        <v>4460</v>
      </c>
      <c r="J10" s="31"/>
      <c r="K10" s="31"/>
      <c r="L10" s="31">
        <f>L9+1</f>
        <v>2</v>
      </c>
      <c r="M10" s="33">
        <f t="shared" ref="M10:M39" si="2">N10/0.9796</f>
        <v>510.41241322988975</v>
      </c>
      <c r="N10" s="33">
        <v>500</v>
      </c>
      <c r="O10" s="31"/>
      <c r="P10" s="31"/>
      <c r="Q10" s="31">
        <f>Q9+1</f>
        <v>2</v>
      </c>
      <c r="R10" s="33">
        <f t="shared" ref="R10:R39" si="3">S10/0.9796</f>
        <v>40.832993058391182</v>
      </c>
      <c r="S10" s="33">
        <v>40</v>
      </c>
      <c r="T10" s="31"/>
      <c r="U10" s="98">
        <f t="shared" ref="U10:U39" si="4">SUM(S10,N10,I10)</f>
        <v>5000</v>
      </c>
    </row>
    <row r="11" spans="1:21" x14ac:dyDescent="0.2">
      <c r="A11" s="91">
        <f t="shared" ref="A11:A39" si="5">A10+1</f>
        <v>3</v>
      </c>
      <c r="B11" s="33">
        <f t="shared" si="0"/>
        <v>5134.4472723248864</v>
      </c>
      <c r="C11" s="33">
        <v>5104</v>
      </c>
      <c r="D11" s="31"/>
      <c r="E11" s="31"/>
      <c r="F11" s="92"/>
      <c r="G11" s="91">
        <f t="shared" ref="G11:G39" si="6">G10+1</f>
        <v>3</v>
      </c>
      <c r="H11" s="33">
        <f t="shared" si="1"/>
        <v>4552.8787260106164</v>
      </c>
      <c r="I11" s="33">
        <f>4386+74</f>
        <v>4460</v>
      </c>
      <c r="J11" s="31"/>
      <c r="K11" s="31"/>
      <c r="L11" s="31">
        <f t="shared" ref="L11:L39" si="7">L10+1</f>
        <v>3</v>
      </c>
      <c r="M11" s="33">
        <f t="shared" si="2"/>
        <v>510.41241322988975</v>
      </c>
      <c r="N11" s="33">
        <v>500</v>
      </c>
      <c r="O11" s="31"/>
      <c r="P11" s="31"/>
      <c r="Q11" s="31">
        <f t="shared" ref="Q11:Q39" si="8">Q10+1</f>
        <v>3</v>
      </c>
      <c r="R11" s="33">
        <f t="shared" si="3"/>
        <v>40.832993058391182</v>
      </c>
      <c r="S11" s="33">
        <v>40</v>
      </c>
      <c r="T11" s="31"/>
      <c r="U11" s="98">
        <f t="shared" si="4"/>
        <v>5000</v>
      </c>
    </row>
    <row r="12" spans="1:21" x14ac:dyDescent="0.2">
      <c r="A12" s="91">
        <f t="shared" si="5"/>
        <v>4</v>
      </c>
      <c r="B12" s="33">
        <f t="shared" si="0"/>
        <v>5134.4472723248864</v>
      </c>
      <c r="C12" s="33">
        <v>5104</v>
      </c>
      <c r="D12" s="31"/>
      <c r="E12" s="31"/>
      <c r="F12" s="92"/>
      <c r="G12" s="91">
        <f t="shared" si="6"/>
        <v>4</v>
      </c>
      <c r="H12" s="33">
        <f t="shared" si="1"/>
        <v>4552.8787260106164</v>
      </c>
      <c r="I12" s="33">
        <v>4460</v>
      </c>
      <c r="J12" s="31"/>
      <c r="K12" s="31"/>
      <c r="L12" s="31">
        <f t="shared" si="7"/>
        <v>4</v>
      </c>
      <c r="M12" s="33">
        <f t="shared" si="2"/>
        <v>510.41241322988975</v>
      </c>
      <c r="N12" s="33">
        <v>500</v>
      </c>
      <c r="O12" s="31"/>
      <c r="P12" s="31"/>
      <c r="Q12" s="31">
        <f t="shared" si="8"/>
        <v>4</v>
      </c>
      <c r="R12" s="33">
        <f t="shared" si="3"/>
        <v>40.832993058391182</v>
      </c>
      <c r="S12" s="33">
        <v>40</v>
      </c>
      <c r="T12" s="31"/>
      <c r="U12" s="98">
        <f t="shared" si="4"/>
        <v>5000</v>
      </c>
    </row>
    <row r="13" spans="1:21" x14ac:dyDescent="0.2">
      <c r="A13" s="91">
        <f t="shared" si="5"/>
        <v>5</v>
      </c>
      <c r="B13" s="33">
        <f t="shared" si="0"/>
        <v>5134.4472723248864</v>
      </c>
      <c r="C13" s="33">
        <v>5104</v>
      </c>
      <c r="D13" s="31"/>
      <c r="E13" s="31"/>
      <c r="F13" s="92"/>
      <c r="G13" s="91">
        <f t="shared" si="6"/>
        <v>5</v>
      </c>
      <c r="H13" s="33">
        <f t="shared" si="1"/>
        <v>4552.8787260106164</v>
      </c>
      <c r="I13" s="33">
        <v>4460</v>
      </c>
      <c r="J13" s="31"/>
      <c r="K13" s="31"/>
      <c r="L13" s="31">
        <f t="shared" si="7"/>
        <v>5</v>
      </c>
      <c r="M13" s="33">
        <f t="shared" si="2"/>
        <v>510.41241322988975</v>
      </c>
      <c r="N13" s="33">
        <v>500</v>
      </c>
      <c r="O13" s="31"/>
      <c r="P13" s="31"/>
      <c r="Q13" s="31">
        <f t="shared" si="8"/>
        <v>5</v>
      </c>
      <c r="R13" s="33">
        <f t="shared" si="3"/>
        <v>40.832993058391182</v>
      </c>
      <c r="S13" s="33">
        <v>40</v>
      </c>
      <c r="T13" s="31"/>
      <c r="U13" s="98">
        <f t="shared" si="4"/>
        <v>5000</v>
      </c>
    </row>
    <row r="14" spans="1:21" x14ac:dyDescent="0.2">
      <c r="A14" s="91">
        <f t="shared" si="5"/>
        <v>6</v>
      </c>
      <c r="B14" s="33">
        <f t="shared" si="0"/>
        <v>5134.4472723248864</v>
      </c>
      <c r="C14" s="33">
        <v>5104</v>
      </c>
      <c r="D14" s="31"/>
      <c r="E14" s="31"/>
      <c r="F14" s="92"/>
      <c r="G14" s="91">
        <f t="shared" si="6"/>
        <v>6</v>
      </c>
      <c r="H14" s="33">
        <f t="shared" si="1"/>
        <v>4552.8787260106164</v>
      </c>
      <c r="I14" s="33">
        <v>4460</v>
      </c>
      <c r="J14" s="31"/>
      <c r="K14" s="31"/>
      <c r="L14" s="31">
        <f t="shared" si="7"/>
        <v>6</v>
      </c>
      <c r="M14" s="33">
        <f t="shared" si="2"/>
        <v>510.41241322988975</v>
      </c>
      <c r="N14" s="33">
        <v>500</v>
      </c>
      <c r="O14" s="31"/>
      <c r="P14" s="31"/>
      <c r="Q14" s="31">
        <f t="shared" si="8"/>
        <v>6</v>
      </c>
      <c r="R14" s="33">
        <f t="shared" si="3"/>
        <v>40.832993058391182</v>
      </c>
      <c r="S14" s="33">
        <v>40</v>
      </c>
      <c r="T14" s="31"/>
      <c r="U14" s="98">
        <f t="shared" si="4"/>
        <v>5000</v>
      </c>
    </row>
    <row r="15" spans="1:21" x14ac:dyDescent="0.2">
      <c r="A15" s="91">
        <f t="shared" si="5"/>
        <v>7</v>
      </c>
      <c r="B15" s="33">
        <f t="shared" si="0"/>
        <v>5134.4472723248864</v>
      </c>
      <c r="C15" s="33">
        <v>5104</v>
      </c>
      <c r="D15" s="31"/>
      <c r="E15" s="31"/>
      <c r="F15" s="92"/>
      <c r="G15" s="91">
        <f t="shared" si="6"/>
        <v>7</v>
      </c>
      <c r="H15" s="33">
        <f t="shared" si="1"/>
        <v>4552.8787260106164</v>
      </c>
      <c r="I15" s="33">
        <v>4460</v>
      </c>
      <c r="J15" s="31"/>
      <c r="K15" s="31"/>
      <c r="L15" s="31">
        <f t="shared" si="7"/>
        <v>7</v>
      </c>
      <c r="M15" s="33">
        <f t="shared" si="2"/>
        <v>510.41241322988975</v>
      </c>
      <c r="N15" s="33">
        <v>500</v>
      </c>
      <c r="O15" s="31"/>
      <c r="P15" s="31"/>
      <c r="Q15" s="31">
        <f t="shared" si="8"/>
        <v>7</v>
      </c>
      <c r="R15" s="33">
        <f t="shared" si="3"/>
        <v>40.832993058391182</v>
      </c>
      <c r="S15" s="33">
        <v>40</v>
      </c>
      <c r="T15" s="31"/>
      <c r="U15" s="98">
        <f t="shared" si="4"/>
        <v>5000</v>
      </c>
    </row>
    <row r="16" spans="1:21" x14ac:dyDescent="0.2">
      <c r="A16" s="91">
        <f t="shared" si="5"/>
        <v>8</v>
      </c>
      <c r="B16" s="33">
        <f t="shared" si="0"/>
        <v>5134.4472723248864</v>
      </c>
      <c r="C16" s="33">
        <v>5104</v>
      </c>
      <c r="D16" s="31"/>
      <c r="E16" s="31"/>
      <c r="F16" s="92"/>
      <c r="G16" s="91">
        <f t="shared" si="6"/>
        <v>8</v>
      </c>
      <c r="H16" s="33">
        <f t="shared" si="1"/>
        <v>4552.8787260106164</v>
      </c>
      <c r="I16" s="33">
        <v>4460</v>
      </c>
      <c r="J16" s="31"/>
      <c r="K16" s="31"/>
      <c r="L16" s="31">
        <f t="shared" si="7"/>
        <v>8</v>
      </c>
      <c r="M16" s="33">
        <f t="shared" si="2"/>
        <v>510.41241322988975</v>
      </c>
      <c r="N16" s="33">
        <v>500</v>
      </c>
      <c r="O16" s="31"/>
      <c r="P16" s="31"/>
      <c r="Q16" s="31">
        <f t="shared" si="8"/>
        <v>8</v>
      </c>
      <c r="R16" s="33">
        <f t="shared" si="3"/>
        <v>40.832993058391182</v>
      </c>
      <c r="S16" s="33">
        <v>40</v>
      </c>
      <c r="T16" s="31"/>
      <c r="U16" s="98">
        <f t="shared" si="4"/>
        <v>5000</v>
      </c>
    </row>
    <row r="17" spans="1:21" x14ac:dyDescent="0.2">
      <c r="A17" s="91">
        <f t="shared" si="5"/>
        <v>9</v>
      </c>
      <c r="B17" s="33">
        <f t="shared" si="0"/>
        <v>5134.4472723248864</v>
      </c>
      <c r="C17" s="33">
        <v>5104</v>
      </c>
      <c r="D17" s="31"/>
      <c r="E17" s="31"/>
      <c r="F17" s="92"/>
      <c r="G17" s="91">
        <f t="shared" si="6"/>
        <v>9</v>
      </c>
      <c r="H17" s="33">
        <f t="shared" si="1"/>
        <v>4552.8787260106164</v>
      </c>
      <c r="I17" s="33">
        <v>4460</v>
      </c>
      <c r="J17" s="31"/>
      <c r="K17" s="31"/>
      <c r="L17" s="31">
        <f t="shared" si="7"/>
        <v>9</v>
      </c>
      <c r="M17" s="33">
        <f t="shared" si="2"/>
        <v>510.41241322988975</v>
      </c>
      <c r="N17" s="33">
        <v>500</v>
      </c>
      <c r="O17" s="31"/>
      <c r="P17" s="31"/>
      <c r="Q17" s="31">
        <f t="shared" si="8"/>
        <v>9</v>
      </c>
      <c r="R17" s="33">
        <f t="shared" si="3"/>
        <v>40.832993058391182</v>
      </c>
      <c r="S17" s="33">
        <v>40</v>
      </c>
      <c r="T17" s="31"/>
      <c r="U17" s="98">
        <f t="shared" si="4"/>
        <v>5000</v>
      </c>
    </row>
    <row r="18" spans="1:21" x14ac:dyDescent="0.2">
      <c r="A18" s="91">
        <f t="shared" si="5"/>
        <v>10</v>
      </c>
      <c r="B18" s="33">
        <f t="shared" si="0"/>
        <v>5134.4472723248864</v>
      </c>
      <c r="C18" s="33">
        <v>5104</v>
      </c>
      <c r="D18" s="31"/>
      <c r="E18" s="31"/>
      <c r="F18" s="92"/>
      <c r="G18" s="91">
        <f t="shared" si="6"/>
        <v>10</v>
      </c>
      <c r="H18" s="33">
        <f t="shared" si="1"/>
        <v>4552.8787260106164</v>
      </c>
      <c r="I18" s="33">
        <v>4460</v>
      </c>
      <c r="J18" s="31"/>
      <c r="K18" s="31"/>
      <c r="L18" s="31">
        <f t="shared" si="7"/>
        <v>10</v>
      </c>
      <c r="M18" s="33">
        <f t="shared" si="2"/>
        <v>510.41241322988975</v>
      </c>
      <c r="N18" s="33">
        <v>500</v>
      </c>
      <c r="O18" s="31"/>
      <c r="P18" s="31"/>
      <c r="Q18" s="31">
        <f t="shared" si="8"/>
        <v>10</v>
      </c>
      <c r="R18" s="33">
        <f t="shared" si="3"/>
        <v>40.832993058391182</v>
      </c>
      <c r="S18" s="33">
        <v>40</v>
      </c>
      <c r="T18" s="31"/>
      <c r="U18" s="98">
        <f t="shared" si="4"/>
        <v>5000</v>
      </c>
    </row>
    <row r="19" spans="1:21" x14ac:dyDescent="0.2">
      <c r="A19" s="91">
        <f t="shared" si="5"/>
        <v>11</v>
      </c>
      <c r="B19" s="33">
        <f t="shared" si="0"/>
        <v>5134.4472723248864</v>
      </c>
      <c r="C19" s="33">
        <v>5104</v>
      </c>
      <c r="D19" s="31"/>
      <c r="E19" s="31"/>
      <c r="F19" s="92"/>
      <c r="G19" s="91">
        <f t="shared" si="6"/>
        <v>11</v>
      </c>
      <c r="H19" s="33">
        <f t="shared" si="1"/>
        <v>4552.8787260106164</v>
      </c>
      <c r="I19" s="33">
        <v>4460</v>
      </c>
      <c r="J19" s="31"/>
      <c r="K19" s="31"/>
      <c r="L19" s="31">
        <f t="shared" si="7"/>
        <v>11</v>
      </c>
      <c r="M19" s="33">
        <f t="shared" si="2"/>
        <v>510.41241322988975</v>
      </c>
      <c r="N19" s="33">
        <v>500</v>
      </c>
      <c r="O19" s="31"/>
      <c r="P19" s="31"/>
      <c r="Q19" s="31">
        <f t="shared" si="8"/>
        <v>11</v>
      </c>
      <c r="R19" s="33">
        <f t="shared" si="3"/>
        <v>40.832993058391182</v>
      </c>
      <c r="S19" s="33">
        <v>40</v>
      </c>
      <c r="T19" s="31"/>
      <c r="U19" s="98">
        <f t="shared" si="4"/>
        <v>5000</v>
      </c>
    </row>
    <row r="20" spans="1:21" x14ac:dyDescent="0.2">
      <c r="A20" s="91">
        <f t="shared" si="5"/>
        <v>12</v>
      </c>
      <c r="B20" s="33">
        <f t="shared" si="0"/>
        <v>5134.4472723248864</v>
      </c>
      <c r="C20" s="33">
        <v>5104</v>
      </c>
      <c r="D20" s="31"/>
      <c r="E20" s="31"/>
      <c r="F20" s="92"/>
      <c r="G20" s="91">
        <f t="shared" si="6"/>
        <v>12</v>
      </c>
      <c r="H20" s="33">
        <f t="shared" si="1"/>
        <v>4552.8787260106164</v>
      </c>
      <c r="I20" s="33">
        <v>4460</v>
      </c>
      <c r="J20" s="31"/>
      <c r="K20" s="31"/>
      <c r="L20" s="31">
        <f t="shared" si="7"/>
        <v>12</v>
      </c>
      <c r="M20" s="33">
        <f t="shared" si="2"/>
        <v>510.41241322988975</v>
      </c>
      <c r="N20" s="33">
        <v>500</v>
      </c>
      <c r="O20" s="31"/>
      <c r="P20" s="31"/>
      <c r="Q20" s="31">
        <f t="shared" si="8"/>
        <v>12</v>
      </c>
      <c r="R20" s="33">
        <f t="shared" si="3"/>
        <v>40.832993058391182</v>
      </c>
      <c r="S20" s="33">
        <v>40</v>
      </c>
      <c r="T20" s="31"/>
      <c r="U20" s="98">
        <f t="shared" si="4"/>
        <v>5000</v>
      </c>
    </row>
    <row r="21" spans="1:21" x14ac:dyDescent="0.2">
      <c r="A21" s="91">
        <f t="shared" si="5"/>
        <v>13</v>
      </c>
      <c r="B21" s="33">
        <f t="shared" si="0"/>
        <v>5134.4472723248864</v>
      </c>
      <c r="C21" s="33">
        <v>5104</v>
      </c>
      <c r="D21" s="31"/>
      <c r="E21" s="31"/>
      <c r="F21" s="92"/>
      <c r="G21" s="91">
        <f t="shared" si="6"/>
        <v>13</v>
      </c>
      <c r="H21" s="33">
        <f t="shared" si="1"/>
        <v>4552.8787260106164</v>
      </c>
      <c r="I21" s="33">
        <v>4460</v>
      </c>
      <c r="J21" s="31"/>
      <c r="K21" s="31"/>
      <c r="L21" s="31">
        <f t="shared" si="7"/>
        <v>13</v>
      </c>
      <c r="M21" s="33">
        <f t="shared" si="2"/>
        <v>510.41241322988975</v>
      </c>
      <c r="N21" s="33">
        <v>500</v>
      </c>
      <c r="O21" s="31"/>
      <c r="P21" s="31"/>
      <c r="Q21" s="31">
        <f t="shared" si="8"/>
        <v>13</v>
      </c>
      <c r="R21" s="33">
        <f t="shared" si="3"/>
        <v>40.832993058391182</v>
      </c>
      <c r="S21" s="33">
        <v>40</v>
      </c>
      <c r="T21" s="31"/>
      <c r="U21" s="98">
        <f t="shared" si="4"/>
        <v>5000</v>
      </c>
    </row>
    <row r="22" spans="1:21" x14ac:dyDescent="0.2">
      <c r="A22" s="91">
        <f t="shared" si="5"/>
        <v>14</v>
      </c>
      <c r="B22" s="33">
        <f t="shared" si="0"/>
        <v>5134.4472723248864</v>
      </c>
      <c r="C22" s="33">
        <v>5104</v>
      </c>
      <c r="D22" s="31"/>
      <c r="E22" s="31"/>
      <c r="F22" s="92"/>
      <c r="G22" s="91">
        <f t="shared" si="6"/>
        <v>14</v>
      </c>
      <c r="H22" s="33">
        <f t="shared" si="1"/>
        <v>4593.7117190690078</v>
      </c>
      <c r="I22" s="33">
        <v>4500</v>
      </c>
      <c r="J22" s="31"/>
      <c r="K22" s="31"/>
      <c r="L22" s="31">
        <f t="shared" si="7"/>
        <v>14</v>
      </c>
      <c r="M22" s="33">
        <f t="shared" si="2"/>
        <v>510.41241322988975</v>
      </c>
      <c r="N22" s="33">
        <v>500</v>
      </c>
      <c r="O22" s="31"/>
      <c r="P22" s="31"/>
      <c r="Q22" s="31">
        <f t="shared" si="8"/>
        <v>14</v>
      </c>
      <c r="R22" s="33">
        <f t="shared" si="3"/>
        <v>0</v>
      </c>
      <c r="S22" s="33">
        <v>0</v>
      </c>
      <c r="T22" s="31"/>
      <c r="U22" s="98">
        <f t="shared" si="4"/>
        <v>5000</v>
      </c>
    </row>
    <row r="23" spans="1:21" x14ac:dyDescent="0.2">
      <c r="A23" s="91">
        <f t="shared" si="5"/>
        <v>15</v>
      </c>
      <c r="B23" s="33">
        <f t="shared" si="0"/>
        <v>5134.4472723248864</v>
      </c>
      <c r="C23" s="33">
        <v>5104</v>
      </c>
      <c r="D23" s="31"/>
      <c r="E23" s="31"/>
      <c r="F23" s="92"/>
      <c r="G23" s="91">
        <f t="shared" si="6"/>
        <v>15</v>
      </c>
      <c r="H23" s="33">
        <f t="shared" si="1"/>
        <v>4593.7117190690078</v>
      </c>
      <c r="I23" s="33">
        <v>4500</v>
      </c>
      <c r="J23" s="31"/>
      <c r="K23" s="31"/>
      <c r="L23" s="31">
        <f t="shared" si="7"/>
        <v>15</v>
      </c>
      <c r="M23" s="33">
        <f t="shared" si="2"/>
        <v>510.41241322988975</v>
      </c>
      <c r="N23" s="33">
        <v>500</v>
      </c>
      <c r="O23" s="31"/>
      <c r="P23" s="31"/>
      <c r="Q23" s="31">
        <f t="shared" si="8"/>
        <v>15</v>
      </c>
      <c r="R23" s="33">
        <f t="shared" si="3"/>
        <v>0</v>
      </c>
      <c r="S23" s="33">
        <v>0</v>
      </c>
      <c r="T23" s="31"/>
      <c r="U23" s="98">
        <f t="shared" si="4"/>
        <v>5000</v>
      </c>
    </row>
    <row r="24" spans="1:21" x14ac:dyDescent="0.2">
      <c r="A24" s="91">
        <f t="shared" si="5"/>
        <v>16</v>
      </c>
      <c r="B24" s="33">
        <f t="shared" si="0"/>
        <v>5134.4472723248864</v>
      </c>
      <c r="C24" s="33">
        <v>5104</v>
      </c>
      <c r="D24" s="31"/>
      <c r="E24" s="31"/>
      <c r="F24" s="92"/>
      <c r="G24" s="91">
        <f t="shared" si="6"/>
        <v>16</v>
      </c>
      <c r="H24" s="33">
        <f t="shared" si="1"/>
        <v>4593.7117190690078</v>
      </c>
      <c r="I24" s="33">
        <v>4500</v>
      </c>
      <c r="J24" s="31"/>
      <c r="K24" s="31"/>
      <c r="L24" s="31">
        <f t="shared" si="7"/>
        <v>16</v>
      </c>
      <c r="M24" s="33">
        <f t="shared" si="2"/>
        <v>510.41241322988975</v>
      </c>
      <c r="N24" s="33">
        <v>500</v>
      </c>
      <c r="O24" s="31"/>
      <c r="P24" s="31"/>
      <c r="Q24" s="31">
        <f t="shared" si="8"/>
        <v>16</v>
      </c>
      <c r="R24" s="33">
        <f t="shared" si="3"/>
        <v>0</v>
      </c>
      <c r="S24" s="33">
        <v>0</v>
      </c>
      <c r="T24" s="31"/>
      <c r="U24" s="98">
        <f t="shared" si="4"/>
        <v>5000</v>
      </c>
    </row>
    <row r="25" spans="1:21" x14ac:dyDescent="0.2">
      <c r="A25" s="91">
        <f t="shared" si="5"/>
        <v>17</v>
      </c>
      <c r="B25" s="33">
        <f t="shared" si="0"/>
        <v>5134.4472723248864</v>
      </c>
      <c r="C25" s="33">
        <v>5104</v>
      </c>
      <c r="D25" s="31"/>
      <c r="E25" s="31"/>
      <c r="F25" s="92"/>
      <c r="G25" s="91">
        <f t="shared" si="6"/>
        <v>17</v>
      </c>
      <c r="H25" s="33">
        <f t="shared" si="1"/>
        <v>4593.7117190690078</v>
      </c>
      <c r="I25" s="33">
        <v>4500</v>
      </c>
      <c r="J25" s="31"/>
      <c r="K25" s="31"/>
      <c r="L25" s="31">
        <f t="shared" si="7"/>
        <v>17</v>
      </c>
      <c r="M25" s="33">
        <f t="shared" si="2"/>
        <v>510.41241322988975</v>
      </c>
      <c r="N25" s="33">
        <v>500</v>
      </c>
      <c r="O25" s="31"/>
      <c r="P25" s="31"/>
      <c r="Q25" s="31">
        <f t="shared" si="8"/>
        <v>17</v>
      </c>
      <c r="R25" s="33">
        <f t="shared" si="3"/>
        <v>0</v>
      </c>
      <c r="S25" s="33">
        <v>0</v>
      </c>
      <c r="T25" s="31"/>
      <c r="U25" s="98">
        <f t="shared" si="4"/>
        <v>5000</v>
      </c>
    </row>
    <row r="26" spans="1:21" x14ac:dyDescent="0.2">
      <c r="A26" s="91">
        <f t="shared" si="5"/>
        <v>18</v>
      </c>
      <c r="B26" s="33">
        <f t="shared" si="0"/>
        <v>5134.4472723248864</v>
      </c>
      <c r="C26" s="33">
        <v>5104</v>
      </c>
      <c r="D26" s="31"/>
      <c r="E26" s="31"/>
      <c r="F26" s="92"/>
      <c r="G26" s="91">
        <f t="shared" si="6"/>
        <v>18</v>
      </c>
      <c r="H26" s="33">
        <f t="shared" si="1"/>
        <v>4593.7117190690078</v>
      </c>
      <c r="I26" s="33">
        <v>4500</v>
      </c>
      <c r="J26" s="31"/>
      <c r="K26" s="31"/>
      <c r="L26" s="31">
        <f t="shared" si="7"/>
        <v>18</v>
      </c>
      <c r="M26" s="33">
        <f t="shared" si="2"/>
        <v>510.41241322988975</v>
      </c>
      <c r="N26" s="33">
        <v>500</v>
      </c>
      <c r="O26" s="31"/>
      <c r="P26" s="31"/>
      <c r="Q26" s="31">
        <f t="shared" si="8"/>
        <v>18</v>
      </c>
      <c r="R26" s="33">
        <f t="shared" si="3"/>
        <v>0</v>
      </c>
      <c r="S26" s="33">
        <v>0</v>
      </c>
      <c r="T26" s="31"/>
      <c r="U26" s="98">
        <f t="shared" si="4"/>
        <v>5000</v>
      </c>
    </row>
    <row r="27" spans="1:21" x14ac:dyDescent="0.2">
      <c r="A27" s="91">
        <f t="shared" si="5"/>
        <v>19</v>
      </c>
      <c r="B27" s="33">
        <f t="shared" si="0"/>
        <v>5134.4472723248864</v>
      </c>
      <c r="C27" s="33">
        <v>5104</v>
      </c>
      <c r="D27" s="31"/>
      <c r="E27" s="31"/>
      <c r="F27" s="92"/>
      <c r="G27" s="91">
        <f t="shared" si="6"/>
        <v>19</v>
      </c>
      <c r="H27" s="33">
        <f t="shared" si="1"/>
        <v>4593.7117190690078</v>
      </c>
      <c r="I27" s="33">
        <v>4500</v>
      </c>
      <c r="J27" s="31"/>
      <c r="K27" s="31"/>
      <c r="L27" s="31">
        <f t="shared" si="7"/>
        <v>19</v>
      </c>
      <c r="M27" s="33">
        <f t="shared" si="2"/>
        <v>510.41241322988975</v>
      </c>
      <c r="N27" s="33">
        <v>500</v>
      </c>
      <c r="O27" s="31"/>
      <c r="P27" s="31"/>
      <c r="Q27" s="31">
        <f t="shared" si="8"/>
        <v>19</v>
      </c>
      <c r="R27" s="33">
        <f t="shared" si="3"/>
        <v>0</v>
      </c>
      <c r="S27" s="33">
        <v>0</v>
      </c>
      <c r="T27" s="31"/>
      <c r="U27" s="98">
        <f t="shared" si="4"/>
        <v>5000</v>
      </c>
    </row>
    <row r="28" spans="1:21" x14ac:dyDescent="0.2">
      <c r="A28" s="91">
        <f t="shared" si="5"/>
        <v>20</v>
      </c>
      <c r="B28" s="33">
        <f t="shared" si="0"/>
        <v>5134.4472723248864</v>
      </c>
      <c r="C28" s="33">
        <v>5104</v>
      </c>
      <c r="D28" s="31"/>
      <c r="E28" s="31"/>
      <c r="F28" s="92"/>
      <c r="G28" s="91">
        <f t="shared" si="6"/>
        <v>20</v>
      </c>
      <c r="H28" s="33">
        <f t="shared" si="1"/>
        <v>4593.7117190690078</v>
      </c>
      <c r="I28" s="33">
        <v>4500</v>
      </c>
      <c r="J28" s="31"/>
      <c r="K28" s="31"/>
      <c r="L28" s="31">
        <f t="shared" si="7"/>
        <v>20</v>
      </c>
      <c r="M28" s="33">
        <f t="shared" si="2"/>
        <v>510.41241322988975</v>
      </c>
      <c r="N28" s="33">
        <v>500</v>
      </c>
      <c r="O28" s="31"/>
      <c r="P28" s="31"/>
      <c r="Q28" s="31">
        <f t="shared" si="8"/>
        <v>20</v>
      </c>
      <c r="R28" s="33">
        <f t="shared" si="3"/>
        <v>0</v>
      </c>
      <c r="S28" s="33">
        <v>0</v>
      </c>
      <c r="T28" s="31"/>
      <c r="U28" s="98">
        <f t="shared" si="4"/>
        <v>5000</v>
      </c>
    </row>
    <row r="29" spans="1:21" x14ac:dyDescent="0.2">
      <c r="A29" s="91">
        <f t="shared" si="5"/>
        <v>21</v>
      </c>
      <c r="B29" s="33">
        <f t="shared" si="0"/>
        <v>5134.4472723248864</v>
      </c>
      <c r="C29" s="33">
        <v>5104</v>
      </c>
      <c r="D29" s="31"/>
      <c r="E29" s="31"/>
      <c r="F29" s="92"/>
      <c r="G29" s="91">
        <f t="shared" si="6"/>
        <v>21</v>
      </c>
      <c r="H29" s="33">
        <f t="shared" si="1"/>
        <v>4593.7117190690078</v>
      </c>
      <c r="I29" s="33">
        <v>4500</v>
      </c>
      <c r="J29" s="31"/>
      <c r="K29" s="31"/>
      <c r="L29" s="31">
        <f t="shared" si="7"/>
        <v>21</v>
      </c>
      <c r="M29" s="33">
        <f t="shared" si="2"/>
        <v>510.41241322988975</v>
      </c>
      <c r="N29" s="33">
        <v>500</v>
      </c>
      <c r="O29" s="31"/>
      <c r="P29" s="31"/>
      <c r="Q29" s="31">
        <f t="shared" si="8"/>
        <v>21</v>
      </c>
      <c r="R29" s="33">
        <f t="shared" si="3"/>
        <v>0</v>
      </c>
      <c r="S29" s="33">
        <v>0</v>
      </c>
      <c r="T29" s="31"/>
      <c r="U29" s="98">
        <f t="shared" si="4"/>
        <v>5000</v>
      </c>
    </row>
    <row r="30" spans="1:21" x14ac:dyDescent="0.2">
      <c r="A30" s="91">
        <f t="shared" si="5"/>
        <v>22</v>
      </c>
      <c r="B30" s="33">
        <f t="shared" si="0"/>
        <v>5134.4472723248864</v>
      </c>
      <c r="C30" s="33">
        <v>5104</v>
      </c>
      <c r="D30" s="31"/>
      <c r="E30" s="31"/>
      <c r="F30" s="92"/>
      <c r="G30" s="91">
        <f t="shared" si="6"/>
        <v>22</v>
      </c>
      <c r="H30" s="33">
        <f t="shared" si="1"/>
        <v>4593.7117190690078</v>
      </c>
      <c r="I30" s="33">
        <v>4500</v>
      </c>
      <c r="J30" s="31"/>
      <c r="K30" s="31"/>
      <c r="L30" s="31">
        <f t="shared" si="7"/>
        <v>22</v>
      </c>
      <c r="M30" s="33">
        <f t="shared" si="2"/>
        <v>510.41241322988975</v>
      </c>
      <c r="N30" s="33">
        <v>500</v>
      </c>
      <c r="O30" s="31"/>
      <c r="P30" s="31"/>
      <c r="Q30" s="31">
        <f t="shared" si="8"/>
        <v>22</v>
      </c>
      <c r="R30" s="33">
        <f t="shared" si="3"/>
        <v>0</v>
      </c>
      <c r="S30" s="33">
        <v>0</v>
      </c>
      <c r="T30" s="31"/>
      <c r="U30" s="98">
        <f t="shared" si="4"/>
        <v>5000</v>
      </c>
    </row>
    <row r="31" spans="1:21" x14ac:dyDescent="0.2">
      <c r="A31" s="91">
        <f t="shared" si="5"/>
        <v>23</v>
      </c>
      <c r="B31" s="33">
        <f t="shared" si="0"/>
        <v>5134.4472723248864</v>
      </c>
      <c r="C31" s="33">
        <v>5104</v>
      </c>
      <c r="D31" s="31"/>
      <c r="E31" s="31"/>
      <c r="F31" s="92"/>
      <c r="G31" s="91">
        <f t="shared" si="6"/>
        <v>23</v>
      </c>
      <c r="H31" s="33">
        <f t="shared" si="1"/>
        <v>4593.7117190690078</v>
      </c>
      <c r="I31" s="33">
        <v>4500</v>
      </c>
      <c r="J31" s="31"/>
      <c r="K31" s="31"/>
      <c r="L31" s="31">
        <f t="shared" si="7"/>
        <v>23</v>
      </c>
      <c r="M31" s="33">
        <f t="shared" si="2"/>
        <v>510.41241322988975</v>
      </c>
      <c r="N31" s="33">
        <v>500</v>
      </c>
      <c r="O31" s="31"/>
      <c r="P31" s="31"/>
      <c r="Q31" s="31">
        <f t="shared" si="8"/>
        <v>23</v>
      </c>
      <c r="R31" s="33">
        <f t="shared" si="3"/>
        <v>0</v>
      </c>
      <c r="S31" s="33">
        <v>0</v>
      </c>
      <c r="T31" s="31"/>
      <c r="U31" s="98">
        <f t="shared" si="4"/>
        <v>5000</v>
      </c>
    </row>
    <row r="32" spans="1:21" x14ac:dyDescent="0.2">
      <c r="A32" s="91">
        <f t="shared" si="5"/>
        <v>24</v>
      </c>
      <c r="B32" s="33">
        <f t="shared" si="0"/>
        <v>5134.4472723248864</v>
      </c>
      <c r="C32" s="33">
        <v>5104</v>
      </c>
      <c r="D32" s="31"/>
      <c r="E32" s="31"/>
      <c r="F32" s="92"/>
      <c r="G32" s="91">
        <f t="shared" si="6"/>
        <v>24</v>
      </c>
      <c r="H32" s="33">
        <f t="shared" si="1"/>
        <v>4593.7117190690078</v>
      </c>
      <c r="I32" s="33">
        <v>4500</v>
      </c>
      <c r="J32" s="31"/>
      <c r="K32" s="31"/>
      <c r="L32" s="31">
        <f t="shared" si="7"/>
        <v>24</v>
      </c>
      <c r="M32" s="33">
        <f t="shared" si="2"/>
        <v>510.41241322988975</v>
      </c>
      <c r="N32" s="33">
        <v>500</v>
      </c>
      <c r="O32" s="31"/>
      <c r="P32" s="31"/>
      <c r="Q32" s="31">
        <f t="shared" si="8"/>
        <v>24</v>
      </c>
      <c r="R32" s="33">
        <f t="shared" si="3"/>
        <v>0</v>
      </c>
      <c r="S32" s="33">
        <v>0</v>
      </c>
      <c r="T32" s="31"/>
      <c r="U32" s="98">
        <f t="shared" si="4"/>
        <v>5000</v>
      </c>
    </row>
    <row r="33" spans="1:21" x14ac:dyDescent="0.2">
      <c r="A33" s="91">
        <f t="shared" si="5"/>
        <v>25</v>
      </c>
      <c r="B33" s="33">
        <f t="shared" si="0"/>
        <v>5134.4472723248864</v>
      </c>
      <c r="C33" s="33">
        <v>5104</v>
      </c>
      <c r="D33" s="31"/>
      <c r="E33" s="31"/>
      <c r="F33" s="92"/>
      <c r="G33" s="91">
        <f t="shared" si="6"/>
        <v>25</v>
      </c>
      <c r="H33" s="33">
        <f t="shared" si="1"/>
        <v>4593.7117190690078</v>
      </c>
      <c r="I33" s="33">
        <v>4500</v>
      </c>
      <c r="J33" s="31"/>
      <c r="K33" s="31"/>
      <c r="L33" s="31">
        <f t="shared" si="7"/>
        <v>25</v>
      </c>
      <c r="M33" s="33">
        <f t="shared" si="2"/>
        <v>510.41241322988975</v>
      </c>
      <c r="N33" s="33">
        <v>500</v>
      </c>
      <c r="O33" s="31"/>
      <c r="P33" s="31"/>
      <c r="Q33" s="31">
        <f t="shared" si="8"/>
        <v>25</v>
      </c>
      <c r="R33" s="33">
        <f t="shared" si="3"/>
        <v>0</v>
      </c>
      <c r="S33" s="33">
        <v>0</v>
      </c>
      <c r="T33" s="31"/>
      <c r="U33" s="98">
        <f t="shared" si="4"/>
        <v>5000</v>
      </c>
    </row>
    <row r="34" spans="1:21" x14ac:dyDescent="0.2">
      <c r="A34" s="91">
        <f t="shared" si="5"/>
        <v>26</v>
      </c>
      <c r="B34" s="33">
        <f t="shared" si="0"/>
        <v>5134.4472723248864</v>
      </c>
      <c r="C34" s="33">
        <v>5104</v>
      </c>
      <c r="D34" s="31"/>
      <c r="E34" s="31"/>
      <c r="F34" s="92"/>
      <c r="G34" s="91">
        <f t="shared" si="6"/>
        <v>26</v>
      </c>
      <c r="H34" s="33">
        <f t="shared" si="1"/>
        <v>4593.7117190690078</v>
      </c>
      <c r="I34" s="33">
        <v>4500</v>
      </c>
      <c r="J34" s="31"/>
      <c r="K34" s="31"/>
      <c r="L34" s="31">
        <f t="shared" si="7"/>
        <v>26</v>
      </c>
      <c r="M34" s="33">
        <f t="shared" si="2"/>
        <v>510.41241322988975</v>
      </c>
      <c r="N34" s="33">
        <v>500</v>
      </c>
      <c r="O34" s="31"/>
      <c r="P34" s="31"/>
      <c r="Q34" s="31">
        <f t="shared" si="8"/>
        <v>26</v>
      </c>
      <c r="R34" s="33">
        <f t="shared" si="3"/>
        <v>0</v>
      </c>
      <c r="S34" s="33">
        <v>0</v>
      </c>
      <c r="T34" s="31"/>
      <c r="U34" s="98">
        <f t="shared" si="4"/>
        <v>5000</v>
      </c>
    </row>
    <row r="35" spans="1:21" x14ac:dyDescent="0.2">
      <c r="A35" s="91">
        <f t="shared" si="5"/>
        <v>27</v>
      </c>
      <c r="B35" s="33">
        <f t="shared" si="0"/>
        <v>5134.4472723248864</v>
      </c>
      <c r="C35" s="33">
        <v>5104</v>
      </c>
      <c r="D35" s="31"/>
      <c r="E35" s="31"/>
      <c r="F35" s="92"/>
      <c r="G35" s="91">
        <f t="shared" si="6"/>
        <v>27</v>
      </c>
      <c r="H35" s="33">
        <f t="shared" si="1"/>
        <v>4593.7117190690078</v>
      </c>
      <c r="I35" s="33">
        <v>4500</v>
      </c>
      <c r="J35" s="31"/>
      <c r="K35" s="31"/>
      <c r="L35" s="31">
        <f t="shared" si="7"/>
        <v>27</v>
      </c>
      <c r="M35" s="33">
        <f t="shared" si="2"/>
        <v>510.41241322988975</v>
      </c>
      <c r="N35" s="33">
        <v>500</v>
      </c>
      <c r="O35" s="31"/>
      <c r="P35" s="31"/>
      <c r="Q35" s="31">
        <f t="shared" si="8"/>
        <v>27</v>
      </c>
      <c r="R35" s="33">
        <f t="shared" si="3"/>
        <v>0</v>
      </c>
      <c r="S35" s="33">
        <v>0</v>
      </c>
      <c r="T35" s="31"/>
      <c r="U35" s="98">
        <f t="shared" si="4"/>
        <v>5000</v>
      </c>
    </row>
    <row r="36" spans="1:21" x14ac:dyDescent="0.2">
      <c r="A36" s="91">
        <f t="shared" si="5"/>
        <v>28</v>
      </c>
      <c r="B36" s="33">
        <f t="shared" si="0"/>
        <v>5134.4472723248864</v>
      </c>
      <c r="C36" s="33">
        <v>5104</v>
      </c>
      <c r="D36" s="31"/>
      <c r="E36" s="31"/>
      <c r="F36" s="92"/>
      <c r="G36" s="91">
        <f t="shared" si="6"/>
        <v>28</v>
      </c>
      <c r="H36" s="33">
        <f t="shared" si="1"/>
        <v>4593.7117190690078</v>
      </c>
      <c r="I36" s="33">
        <v>4500</v>
      </c>
      <c r="J36" s="31"/>
      <c r="K36" s="31"/>
      <c r="L36" s="31">
        <f t="shared" si="7"/>
        <v>28</v>
      </c>
      <c r="M36" s="33">
        <f t="shared" si="2"/>
        <v>510.41241322988975</v>
      </c>
      <c r="N36" s="33">
        <v>500</v>
      </c>
      <c r="O36" s="31"/>
      <c r="P36" s="31"/>
      <c r="Q36" s="31">
        <f t="shared" si="8"/>
        <v>28</v>
      </c>
      <c r="R36" s="33">
        <f t="shared" si="3"/>
        <v>0</v>
      </c>
      <c r="S36" s="33">
        <v>0</v>
      </c>
      <c r="T36" s="31"/>
      <c r="U36" s="98">
        <f t="shared" si="4"/>
        <v>5000</v>
      </c>
    </row>
    <row r="37" spans="1:21" x14ac:dyDescent="0.2">
      <c r="A37" s="91">
        <f t="shared" si="5"/>
        <v>29</v>
      </c>
      <c r="B37" s="33">
        <f t="shared" si="0"/>
        <v>5134.4472723248864</v>
      </c>
      <c r="C37" s="33">
        <v>5104</v>
      </c>
      <c r="D37" s="31"/>
      <c r="E37" s="31"/>
      <c r="F37" s="92"/>
      <c r="G37" s="91">
        <f t="shared" si="6"/>
        <v>29</v>
      </c>
      <c r="H37" s="33">
        <f t="shared" si="1"/>
        <v>4593.7117190690078</v>
      </c>
      <c r="I37" s="33">
        <v>4500</v>
      </c>
      <c r="J37" s="31"/>
      <c r="K37" s="31"/>
      <c r="L37" s="31">
        <f t="shared" si="7"/>
        <v>29</v>
      </c>
      <c r="M37" s="33">
        <f t="shared" si="2"/>
        <v>510.41241322988975</v>
      </c>
      <c r="N37" s="33">
        <v>500</v>
      </c>
      <c r="O37" s="31"/>
      <c r="P37" s="31"/>
      <c r="Q37" s="31">
        <f t="shared" si="8"/>
        <v>29</v>
      </c>
      <c r="R37" s="33">
        <f t="shared" si="3"/>
        <v>0</v>
      </c>
      <c r="S37" s="33">
        <v>0</v>
      </c>
      <c r="T37" s="31"/>
      <c r="U37" s="98">
        <f t="shared" si="4"/>
        <v>5000</v>
      </c>
    </row>
    <row r="38" spans="1:21" x14ac:dyDescent="0.2">
      <c r="A38" s="91">
        <f t="shared" si="5"/>
        <v>30</v>
      </c>
      <c r="B38" s="33">
        <f t="shared" si="0"/>
        <v>5134.4472723248864</v>
      </c>
      <c r="C38" s="33">
        <v>5104</v>
      </c>
      <c r="D38" s="31"/>
      <c r="E38" s="31"/>
      <c r="F38" s="92"/>
      <c r="G38" s="91">
        <f t="shared" si="6"/>
        <v>30</v>
      </c>
      <c r="H38" s="33">
        <f t="shared" si="1"/>
        <v>4593.7117190690078</v>
      </c>
      <c r="I38" s="33">
        <v>4500</v>
      </c>
      <c r="J38" s="31"/>
      <c r="K38" s="31"/>
      <c r="L38" s="31">
        <f t="shared" si="7"/>
        <v>30</v>
      </c>
      <c r="M38" s="33">
        <f t="shared" si="2"/>
        <v>510.41241322988975</v>
      </c>
      <c r="N38" s="33">
        <v>500</v>
      </c>
      <c r="O38" s="31"/>
      <c r="P38" s="31"/>
      <c r="Q38" s="31">
        <f t="shared" si="8"/>
        <v>30</v>
      </c>
      <c r="R38" s="33">
        <f t="shared" si="3"/>
        <v>0</v>
      </c>
      <c r="S38" s="33">
        <v>0</v>
      </c>
      <c r="T38" s="31"/>
      <c r="U38" s="98">
        <f t="shared" si="4"/>
        <v>5000</v>
      </c>
    </row>
    <row r="39" spans="1:21" x14ac:dyDescent="0.2">
      <c r="A39" s="91">
        <f t="shared" si="5"/>
        <v>31</v>
      </c>
      <c r="B39" s="33">
        <f t="shared" si="0"/>
        <v>5134.4472723248864</v>
      </c>
      <c r="C39" s="33">
        <v>5104</v>
      </c>
      <c r="D39" s="31"/>
      <c r="E39" s="31"/>
      <c r="F39" s="92"/>
      <c r="G39" s="91">
        <f t="shared" si="6"/>
        <v>31</v>
      </c>
      <c r="H39" s="33">
        <f t="shared" si="1"/>
        <v>4593.7117190690078</v>
      </c>
      <c r="I39" s="33">
        <v>4500</v>
      </c>
      <c r="J39" s="31"/>
      <c r="K39" s="31"/>
      <c r="L39" s="31">
        <f t="shared" si="7"/>
        <v>31</v>
      </c>
      <c r="M39" s="33">
        <f t="shared" si="2"/>
        <v>510.41241322988975</v>
      </c>
      <c r="N39" s="33">
        <v>500</v>
      </c>
      <c r="O39" s="31"/>
      <c r="P39" s="31"/>
      <c r="Q39" s="31">
        <f t="shared" si="8"/>
        <v>31</v>
      </c>
      <c r="R39" s="33">
        <f t="shared" si="3"/>
        <v>0</v>
      </c>
      <c r="S39" s="33">
        <v>0</v>
      </c>
      <c r="T39" s="31"/>
      <c r="U39" s="98">
        <f t="shared" si="4"/>
        <v>5000</v>
      </c>
    </row>
    <row r="40" spans="1:21" x14ac:dyDescent="0.2">
      <c r="A40" s="91"/>
      <c r="B40" s="31"/>
      <c r="C40" s="31"/>
      <c r="D40" s="31"/>
      <c r="E40" s="31"/>
      <c r="F40" s="92"/>
      <c r="G40" s="9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92"/>
    </row>
    <row r="41" spans="1:21" ht="15.75" thickBot="1" x14ac:dyDescent="0.3">
      <c r="A41" s="94"/>
      <c r="B41" s="95"/>
      <c r="C41" s="96">
        <f>SUM(C9:C40)</f>
        <v>158224</v>
      </c>
      <c r="D41" s="95"/>
      <c r="E41" s="95"/>
      <c r="F41" s="97"/>
      <c r="G41" s="94"/>
      <c r="H41" s="95"/>
      <c r="I41" s="96">
        <f>SUM(I9:I40)</f>
        <v>138980</v>
      </c>
      <c r="J41" s="95"/>
      <c r="K41" s="95"/>
      <c r="L41" s="95"/>
      <c r="M41" s="95"/>
      <c r="N41" s="96">
        <f>SUM(N9:N40)</f>
        <v>15500</v>
      </c>
      <c r="O41" s="95"/>
      <c r="P41" s="95"/>
      <c r="Q41" s="95"/>
      <c r="R41" s="95"/>
      <c r="S41" s="96">
        <f>SUM(S9:S40)</f>
        <v>520</v>
      </c>
      <c r="T41" s="95"/>
      <c r="U41" s="97"/>
    </row>
    <row r="42" spans="1:21" ht="13.5" thickTop="1" x14ac:dyDescent="0.2">
      <c r="A42" s="102" t="s">
        <v>99</v>
      </c>
      <c r="B42" t="s">
        <v>95</v>
      </c>
      <c r="C42" s="103">
        <f>3.145/31</f>
        <v>0.10145161290322581</v>
      </c>
      <c r="G42" s="107" t="s">
        <v>100</v>
      </c>
      <c r="H42" s="89" t="s">
        <v>95</v>
      </c>
      <c r="I42" s="108">
        <f>6.56/31</f>
        <v>0.21161290322580645</v>
      </c>
      <c r="J42" s="89"/>
      <c r="K42" s="109"/>
    </row>
    <row r="43" spans="1:21" x14ac:dyDescent="0.2">
      <c r="B43" t="s">
        <v>96</v>
      </c>
      <c r="C43">
        <v>1.7000000000000001E-2</v>
      </c>
      <c r="D43" s="11" t="s">
        <v>98</v>
      </c>
      <c r="E43" s="100">
        <f>E9/C44+(C42+C43)</f>
        <v>2.4522208514104182</v>
      </c>
      <c r="G43" s="110"/>
      <c r="H43" s="31" t="s">
        <v>96</v>
      </c>
      <c r="I43" s="31">
        <v>2.29E-2</v>
      </c>
      <c r="J43" s="93" t="s">
        <v>98</v>
      </c>
      <c r="K43" s="111">
        <f>K9/I44+(I42+I43)</f>
        <v>2.7378008283078996</v>
      </c>
    </row>
    <row r="44" spans="1:21" ht="13.5" thickBot="1" x14ac:dyDescent="0.25">
      <c r="B44" t="s">
        <v>97</v>
      </c>
      <c r="C44">
        <v>0.99409999999999998</v>
      </c>
      <c r="G44" s="112"/>
      <c r="H44" s="95" t="s">
        <v>97</v>
      </c>
      <c r="I44" s="95">
        <v>0.97960000000000003</v>
      </c>
      <c r="J44" s="95"/>
      <c r="K44" s="113"/>
    </row>
    <row r="45" spans="1:21" ht="13.5" thickTop="1" x14ac:dyDescent="0.2">
      <c r="A45" s="87"/>
      <c r="B45" s="88" t="s">
        <v>92</v>
      </c>
      <c r="C45" s="89"/>
      <c r="D45" s="89"/>
      <c r="E45" s="89"/>
      <c r="F45" s="89"/>
      <c r="G45" s="88" t="s">
        <v>92</v>
      </c>
      <c r="H45" s="89"/>
      <c r="I45" s="89"/>
      <c r="J45" s="89"/>
      <c r="K45" s="89"/>
      <c r="L45" s="88" t="s">
        <v>92</v>
      </c>
      <c r="M45" s="89"/>
      <c r="N45" s="89"/>
      <c r="O45" s="89"/>
      <c r="P45" s="89"/>
      <c r="Q45" s="88" t="s">
        <v>92</v>
      </c>
      <c r="R45" s="89"/>
      <c r="S45" s="89"/>
      <c r="T45" s="89"/>
      <c r="U45" s="90"/>
    </row>
    <row r="46" spans="1:21" x14ac:dyDescent="0.2">
      <c r="A46" s="91"/>
      <c r="B46" s="31"/>
      <c r="C46" s="31"/>
      <c r="D46" s="31" t="s">
        <v>85</v>
      </c>
      <c r="E46" s="31"/>
      <c r="F46" s="31"/>
      <c r="G46" s="31"/>
      <c r="H46" s="31"/>
      <c r="I46" s="31"/>
      <c r="J46" s="31" t="s">
        <v>85</v>
      </c>
      <c r="K46" s="31"/>
      <c r="L46" s="31"/>
      <c r="M46" s="31"/>
      <c r="N46" s="31" t="s">
        <v>85</v>
      </c>
      <c r="O46" s="31"/>
      <c r="P46" s="31"/>
      <c r="Q46" s="31"/>
      <c r="R46" s="31"/>
      <c r="S46" s="31" t="s">
        <v>85</v>
      </c>
      <c r="T46" s="31"/>
      <c r="U46" s="92"/>
    </row>
    <row r="47" spans="1:21" x14ac:dyDescent="0.2">
      <c r="A47" s="91"/>
      <c r="B47" s="31" t="s">
        <v>104</v>
      </c>
      <c r="C47" s="31"/>
      <c r="D47" s="31">
        <v>158627</v>
      </c>
      <c r="E47" s="31"/>
      <c r="F47" s="31"/>
      <c r="G47" s="31" t="s">
        <v>105</v>
      </c>
      <c r="H47" s="31"/>
      <c r="I47" s="31"/>
      <c r="J47" s="31">
        <v>158627</v>
      </c>
      <c r="K47" s="31"/>
      <c r="L47" s="31" t="s">
        <v>106</v>
      </c>
      <c r="M47" s="31"/>
      <c r="N47" s="31">
        <v>158627</v>
      </c>
      <c r="O47" s="31"/>
      <c r="P47" s="31"/>
      <c r="Q47" s="31" t="s">
        <v>107</v>
      </c>
      <c r="R47" s="31"/>
      <c r="S47" s="31">
        <v>158627</v>
      </c>
      <c r="T47" s="31"/>
      <c r="U47" s="92"/>
    </row>
    <row r="48" spans="1:21" x14ac:dyDescent="0.2">
      <c r="A48" s="91"/>
      <c r="B48" s="93" t="s">
        <v>86</v>
      </c>
      <c r="C48" s="31" t="s">
        <v>101</v>
      </c>
      <c r="D48" s="31"/>
      <c r="E48" s="31"/>
      <c r="F48" s="31"/>
      <c r="G48" s="93" t="s">
        <v>86</v>
      </c>
      <c r="H48" s="31" t="s">
        <v>102</v>
      </c>
      <c r="I48" s="31"/>
      <c r="J48" s="31"/>
      <c r="K48" s="31"/>
      <c r="L48" s="93" t="s">
        <v>86</v>
      </c>
      <c r="M48" s="31" t="s">
        <v>93</v>
      </c>
      <c r="N48" s="31"/>
      <c r="O48" s="31"/>
      <c r="P48" s="31"/>
      <c r="Q48" s="93" t="s">
        <v>86</v>
      </c>
      <c r="R48" s="31" t="s">
        <v>93</v>
      </c>
      <c r="S48" s="31"/>
      <c r="T48" s="31"/>
      <c r="U48" s="92"/>
    </row>
    <row r="49" spans="1:21" x14ac:dyDescent="0.2">
      <c r="A49" s="91">
        <v>1</v>
      </c>
      <c r="B49" s="33">
        <f>C49/0.8911</f>
        <v>7236.0004488834029</v>
      </c>
      <c r="C49" s="33">
        <v>6448</v>
      </c>
      <c r="D49" s="31"/>
      <c r="E49" s="101">
        <v>2.2599999999999998</v>
      </c>
      <c r="F49" s="31">
        <v>1</v>
      </c>
      <c r="G49" s="33">
        <f>H49/0.9076</f>
        <v>3305.4208902600267</v>
      </c>
      <c r="H49" s="33">
        <v>3000</v>
      </c>
      <c r="I49" s="93" t="s">
        <v>103</v>
      </c>
      <c r="J49" s="101">
        <v>2.29</v>
      </c>
      <c r="K49" s="31">
        <v>1</v>
      </c>
      <c r="L49" s="33">
        <f>M49/0.9076</f>
        <v>0</v>
      </c>
      <c r="M49" s="33">
        <v>0</v>
      </c>
      <c r="N49" s="31"/>
      <c r="O49" s="31"/>
      <c r="P49" s="31">
        <v>1</v>
      </c>
      <c r="Q49" s="33">
        <f>R49/0.9239</f>
        <v>0</v>
      </c>
      <c r="R49" s="33">
        <v>0</v>
      </c>
      <c r="S49" s="31"/>
      <c r="T49" s="31"/>
      <c r="U49" s="98">
        <f>SUM(R49,M49,H49,C49)</f>
        <v>9448</v>
      </c>
    </row>
    <row r="50" spans="1:21" x14ac:dyDescent="0.2">
      <c r="A50" s="91">
        <f>A49+1</f>
        <v>2</v>
      </c>
      <c r="B50" s="33">
        <f t="shared" ref="B50:B79" si="9">C50/0.8911</f>
        <v>7236.0004488834029</v>
      </c>
      <c r="C50" s="33">
        <v>6448</v>
      </c>
      <c r="D50" s="31"/>
      <c r="E50" s="31"/>
      <c r="F50" s="31">
        <f>F49+1</f>
        <v>2</v>
      </c>
      <c r="G50" s="33">
        <f t="shared" ref="G50:G79" si="10">H50/0.9076</f>
        <v>3305.4208902600267</v>
      </c>
      <c r="H50" s="33">
        <v>3000</v>
      </c>
      <c r="I50" s="31"/>
      <c r="J50" s="31"/>
      <c r="K50" s="31">
        <f>K49+1</f>
        <v>2</v>
      </c>
      <c r="L50" s="33">
        <f t="shared" ref="L50:L79" si="11">M50/0.9076</f>
        <v>0</v>
      </c>
      <c r="M50" s="33">
        <v>0</v>
      </c>
      <c r="N50" s="31"/>
      <c r="O50" s="31"/>
      <c r="P50" s="31">
        <f>P49+1</f>
        <v>2</v>
      </c>
      <c r="Q50" s="33">
        <f t="shared" ref="Q50:Q79" si="12">R50/0.9239</f>
        <v>0</v>
      </c>
      <c r="R50" s="33">
        <v>0</v>
      </c>
      <c r="S50" s="31"/>
      <c r="T50" s="31"/>
      <c r="U50" s="98">
        <f t="shared" ref="U50:U79" si="13">SUM(R50,M50,H50,C50)</f>
        <v>9448</v>
      </c>
    </row>
    <row r="51" spans="1:21" x14ac:dyDescent="0.2">
      <c r="A51" s="91">
        <f t="shared" ref="A51:A79" si="14">A50+1</f>
        <v>3</v>
      </c>
      <c r="B51" s="33">
        <f t="shared" si="9"/>
        <v>7236.0004488834029</v>
      </c>
      <c r="C51" s="33">
        <v>6448</v>
      </c>
      <c r="D51" s="31"/>
      <c r="E51" s="31"/>
      <c r="F51" s="31">
        <f t="shared" ref="F51:F79" si="15">F50+1</f>
        <v>3</v>
      </c>
      <c r="G51" s="33">
        <f t="shared" si="10"/>
        <v>3305.4208902600267</v>
      </c>
      <c r="H51" s="33">
        <v>3000</v>
      </c>
      <c r="I51" s="31"/>
      <c r="J51" s="31"/>
      <c r="K51" s="31">
        <f t="shared" ref="K51:K79" si="16">K50+1</f>
        <v>3</v>
      </c>
      <c r="L51" s="33">
        <f t="shared" si="11"/>
        <v>0</v>
      </c>
      <c r="M51" s="33">
        <v>0</v>
      </c>
      <c r="N51" s="31"/>
      <c r="O51" s="31"/>
      <c r="P51" s="31">
        <f t="shared" ref="P51:P79" si="17">P50+1</f>
        <v>3</v>
      </c>
      <c r="Q51" s="33">
        <f t="shared" si="12"/>
        <v>0</v>
      </c>
      <c r="R51" s="33">
        <v>0</v>
      </c>
      <c r="S51" s="31"/>
      <c r="T51" s="31"/>
      <c r="U51" s="98">
        <f t="shared" si="13"/>
        <v>9448</v>
      </c>
    </row>
    <row r="52" spans="1:21" x14ac:dyDescent="0.2">
      <c r="A52" s="91">
        <f t="shared" si="14"/>
        <v>4</v>
      </c>
      <c r="B52" s="33">
        <f t="shared" si="9"/>
        <v>7236.0004488834029</v>
      </c>
      <c r="C52" s="33">
        <v>6448</v>
      </c>
      <c r="D52" s="31"/>
      <c r="E52" s="31"/>
      <c r="F52" s="31">
        <f t="shared" si="15"/>
        <v>4</v>
      </c>
      <c r="G52" s="33">
        <f t="shared" si="10"/>
        <v>3305.4208902600267</v>
      </c>
      <c r="H52" s="33">
        <v>3000</v>
      </c>
      <c r="I52" s="31"/>
      <c r="J52" s="31"/>
      <c r="K52" s="31">
        <f t="shared" si="16"/>
        <v>4</v>
      </c>
      <c r="L52" s="33">
        <f t="shared" si="11"/>
        <v>0</v>
      </c>
      <c r="M52" s="33">
        <v>0</v>
      </c>
      <c r="N52" s="31"/>
      <c r="O52" s="31"/>
      <c r="P52" s="31">
        <f t="shared" si="17"/>
        <v>4</v>
      </c>
      <c r="Q52" s="33">
        <f t="shared" si="12"/>
        <v>0</v>
      </c>
      <c r="R52" s="33">
        <v>0</v>
      </c>
      <c r="S52" s="31"/>
      <c r="T52" s="31"/>
      <c r="U52" s="98">
        <f t="shared" si="13"/>
        <v>9448</v>
      </c>
    </row>
    <row r="53" spans="1:21" x14ac:dyDescent="0.2">
      <c r="A53" s="91">
        <f t="shared" si="14"/>
        <v>5</v>
      </c>
      <c r="B53" s="33">
        <f t="shared" si="9"/>
        <v>7236.0004488834029</v>
      </c>
      <c r="C53" s="33">
        <v>6448</v>
      </c>
      <c r="D53" s="31"/>
      <c r="E53" s="31"/>
      <c r="F53" s="31">
        <f t="shared" si="15"/>
        <v>5</v>
      </c>
      <c r="G53" s="33">
        <f t="shared" si="10"/>
        <v>3305.4208902600267</v>
      </c>
      <c r="H53" s="33">
        <v>3000</v>
      </c>
      <c r="I53" s="31"/>
      <c r="J53" s="31"/>
      <c r="K53" s="31">
        <f t="shared" si="16"/>
        <v>5</v>
      </c>
      <c r="L53" s="33">
        <f t="shared" si="11"/>
        <v>0</v>
      </c>
      <c r="M53" s="33">
        <v>0</v>
      </c>
      <c r="N53" s="31"/>
      <c r="O53" s="31"/>
      <c r="P53" s="31">
        <f t="shared" si="17"/>
        <v>5</v>
      </c>
      <c r="Q53" s="33">
        <f t="shared" si="12"/>
        <v>0</v>
      </c>
      <c r="R53" s="33">
        <v>0</v>
      </c>
      <c r="S53" s="31"/>
      <c r="T53" s="31"/>
      <c r="U53" s="98">
        <f t="shared" si="13"/>
        <v>9448</v>
      </c>
    </row>
    <row r="54" spans="1:21" x14ac:dyDescent="0.2">
      <c r="A54" s="91">
        <f t="shared" si="14"/>
        <v>6</v>
      </c>
      <c r="B54" s="33">
        <f t="shared" si="9"/>
        <v>7236.0004488834029</v>
      </c>
      <c r="C54" s="33">
        <v>6448</v>
      </c>
      <c r="D54" s="31"/>
      <c r="E54" s="31"/>
      <c r="F54" s="31">
        <f t="shared" si="15"/>
        <v>6</v>
      </c>
      <c r="G54" s="33">
        <f t="shared" si="10"/>
        <v>3305.4208902600267</v>
      </c>
      <c r="H54" s="33">
        <v>3000</v>
      </c>
      <c r="I54" s="31"/>
      <c r="J54" s="31"/>
      <c r="K54" s="31">
        <f t="shared" si="16"/>
        <v>6</v>
      </c>
      <c r="L54" s="33">
        <f t="shared" si="11"/>
        <v>0</v>
      </c>
      <c r="M54" s="33">
        <v>0</v>
      </c>
      <c r="N54" s="31"/>
      <c r="O54" s="31"/>
      <c r="P54" s="31">
        <f t="shared" si="17"/>
        <v>6</v>
      </c>
      <c r="Q54" s="33">
        <f t="shared" si="12"/>
        <v>0</v>
      </c>
      <c r="R54" s="33">
        <v>0</v>
      </c>
      <c r="S54" s="31"/>
      <c r="T54" s="31"/>
      <c r="U54" s="98">
        <f t="shared" si="13"/>
        <v>9448</v>
      </c>
    </row>
    <row r="55" spans="1:21" x14ac:dyDescent="0.2">
      <c r="A55" s="91">
        <f t="shared" si="14"/>
        <v>7</v>
      </c>
      <c r="B55" s="33">
        <f t="shared" si="9"/>
        <v>7236.0004488834029</v>
      </c>
      <c r="C55" s="33">
        <v>6448</v>
      </c>
      <c r="D55" s="31"/>
      <c r="E55" s="31"/>
      <c r="F55" s="31">
        <f t="shared" si="15"/>
        <v>7</v>
      </c>
      <c r="G55" s="33">
        <f t="shared" si="10"/>
        <v>3305.4208902600267</v>
      </c>
      <c r="H55" s="33">
        <v>3000</v>
      </c>
      <c r="I55" s="31"/>
      <c r="J55" s="31"/>
      <c r="K55" s="31">
        <f t="shared" si="16"/>
        <v>7</v>
      </c>
      <c r="L55" s="33">
        <f t="shared" si="11"/>
        <v>0</v>
      </c>
      <c r="M55" s="33">
        <v>0</v>
      </c>
      <c r="N55" s="31"/>
      <c r="O55" s="31"/>
      <c r="P55" s="31">
        <f t="shared" si="17"/>
        <v>7</v>
      </c>
      <c r="Q55" s="33">
        <f t="shared" si="12"/>
        <v>0</v>
      </c>
      <c r="R55" s="33">
        <v>0</v>
      </c>
      <c r="S55" s="31"/>
      <c r="T55" s="31"/>
      <c r="U55" s="98">
        <f t="shared" si="13"/>
        <v>9448</v>
      </c>
    </row>
    <row r="56" spans="1:21" x14ac:dyDescent="0.2">
      <c r="A56" s="91">
        <f t="shared" si="14"/>
        <v>8</v>
      </c>
      <c r="B56" s="33">
        <f t="shared" si="9"/>
        <v>7236.0004488834029</v>
      </c>
      <c r="C56" s="33">
        <v>6448</v>
      </c>
      <c r="D56" s="31"/>
      <c r="E56" s="31"/>
      <c r="F56" s="31">
        <f t="shared" si="15"/>
        <v>8</v>
      </c>
      <c r="G56" s="33">
        <f t="shared" si="10"/>
        <v>3305.4208902600267</v>
      </c>
      <c r="H56" s="33">
        <v>3000</v>
      </c>
      <c r="I56" s="31"/>
      <c r="J56" s="31"/>
      <c r="K56" s="31">
        <f t="shared" si="16"/>
        <v>8</v>
      </c>
      <c r="L56" s="33">
        <f t="shared" si="11"/>
        <v>0</v>
      </c>
      <c r="M56" s="33">
        <v>0</v>
      </c>
      <c r="N56" s="31"/>
      <c r="O56" s="31"/>
      <c r="P56" s="31">
        <f t="shared" si="17"/>
        <v>8</v>
      </c>
      <c r="Q56" s="33">
        <f t="shared" si="12"/>
        <v>0</v>
      </c>
      <c r="R56" s="33">
        <v>0</v>
      </c>
      <c r="S56" s="31"/>
      <c r="T56" s="31"/>
      <c r="U56" s="98">
        <f t="shared" si="13"/>
        <v>9448</v>
      </c>
    </row>
    <row r="57" spans="1:21" x14ac:dyDescent="0.2">
      <c r="A57" s="91">
        <f t="shared" si="14"/>
        <v>9</v>
      </c>
      <c r="B57" s="33">
        <f t="shared" si="9"/>
        <v>7236.0004488834029</v>
      </c>
      <c r="C57" s="33">
        <v>6448</v>
      </c>
      <c r="D57" s="31"/>
      <c r="E57" s="31"/>
      <c r="F57" s="31">
        <f t="shared" si="15"/>
        <v>9</v>
      </c>
      <c r="G57" s="33">
        <f t="shared" si="10"/>
        <v>3305.4208902600267</v>
      </c>
      <c r="H57" s="33">
        <v>3000</v>
      </c>
      <c r="I57" s="31"/>
      <c r="J57" s="31"/>
      <c r="K57" s="31">
        <f t="shared" si="16"/>
        <v>9</v>
      </c>
      <c r="L57" s="33">
        <f t="shared" si="11"/>
        <v>0</v>
      </c>
      <c r="M57" s="33">
        <v>0</v>
      </c>
      <c r="N57" s="31"/>
      <c r="O57" s="31"/>
      <c r="P57" s="31">
        <f t="shared" si="17"/>
        <v>9</v>
      </c>
      <c r="Q57" s="33">
        <f t="shared" si="12"/>
        <v>0</v>
      </c>
      <c r="R57" s="33">
        <v>0</v>
      </c>
      <c r="S57" s="31"/>
      <c r="T57" s="31"/>
      <c r="U57" s="98">
        <f t="shared" si="13"/>
        <v>9448</v>
      </c>
    </row>
    <row r="58" spans="1:21" x14ac:dyDescent="0.2">
      <c r="A58" s="91">
        <f t="shared" si="14"/>
        <v>10</v>
      </c>
      <c r="B58" s="33">
        <f t="shared" si="9"/>
        <v>7236.0004488834029</v>
      </c>
      <c r="C58" s="33">
        <v>6448</v>
      </c>
      <c r="D58" s="31"/>
      <c r="E58" s="31"/>
      <c r="F58" s="31">
        <f t="shared" si="15"/>
        <v>10</v>
      </c>
      <c r="G58" s="33">
        <f t="shared" si="10"/>
        <v>3305.4208902600267</v>
      </c>
      <c r="H58" s="33">
        <v>3000</v>
      </c>
      <c r="I58" s="31"/>
      <c r="J58" s="31"/>
      <c r="K58" s="31">
        <f t="shared" si="16"/>
        <v>10</v>
      </c>
      <c r="L58" s="33">
        <f t="shared" si="11"/>
        <v>0</v>
      </c>
      <c r="M58" s="33">
        <v>0</v>
      </c>
      <c r="N58" s="31"/>
      <c r="O58" s="31"/>
      <c r="P58" s="31">
        <f t="shared" si="17"/>
        <v>10</v>
      </c>
      <c r="Q58" s="33">
        <f t="shared" si="12"/>
        <v>0</v>
      </c>
      <c r="R58" s="33">
        <v>0</v>
      </c>
      <c r="S58" s="31"/>
      <c r="T58" s="31"/>
      <c r="U58" s="98">
        <f t="shared" si="13"/>
        <v>9448</v>
      </c>
    </row>
    <row r="59" spans="1:21" x14ac:dyDescent="0.2">
      <c r="A59" s="91">
        <f t="shared" si="14"/>
        <v>11</v>
      </c>
      <c r="B59" s="33">
        <f t="shared" si="9"/>
        <v>7236.0004488834029</v>
      </c>
      <c r="C59" s="33">
        <v>6448</v>
      </c>
      <c r="D59" s="31"/>
      <c r="E59" s="31"/>
      <c r="F59" s="31">
        <f t="shared" si="15"/>
        <v>11</v>
      </c>
      <c r="G59" s="33">
        <f t="shared" si="10"/>
        <v>3305.4208902600267</v>
      </c>
      <c r="H59" s="33">
        <v>3000</v>
      </c>
      <c r="I59" s="31"/>
      <c r="J59" s="31"/>
      <c r="K59" s="31">
        <f t="shared" si="16"/>
        <v>11</v>
      </c>
      <c r="L59" s="33">
        <f t="shared" si="11"/>
        <v>0</v>
      </c>
      <c r="M59" s="33">
        <v>0</v>
      </c>
      <c r="N59" s="31"/>
      <c r="O59" s="31"/>
      <c r="P59" s="31">
        <f t="shared" si="17"/>
        <v>11</v>
      </c>
      <c r="Q59" s="33">
        <f t="shared" si="12"/>
        <v>0</v>
      </c>
      <c r="R59" s="33">
        <v>0</v>
      </c>
      <c r="S59" s="31"/>
      <c r="T59" s="31"/>
      <c r="U59" s="98">
        <f t="shared" si="13"/>
        <v>9448</v>
      </c>
    </row>
    <row r="60" spans="1:21" x14ac:dyDescent="0.2">
      <c r="A60" s="91">
        <f t="shared" si="14"/>
        <v>12</v>
      </c>
      <c r="B60" s="33">
        <f t="shared" si="9"/>
        <v>7236.0004488834029</v>
      </c>
      <c r="C60" s="33">
        <v>6448</v>
      </c>
      <c r="D60" s="31"/>
      <c r="E60" s="31"/>
      <c r="F60" s="31">
        <f t="shared" si="15"/>
        <v>12</v>
      </c>
      <c r="G60" s="33">
        <f t="shared" si="10"/>
        <v>3305.4208902600267</v>
      </c>
      <c r="H60" s="33">
        <v>3000</v>
      </c>
      <c r="I60" s="31"/>
      <c r="J60" s="31"/>
      <c r="K60" s="31">
        <f t="shared" si="16"/>
        <v>12</v>
      </c>
      <c r="L60" s="33">
        <f t="shared" si="11"/>
        <v>0</v>
      </c>
      <c r="M60" s="33">
        <v>0</v>
      </c>
      <c r="N60" s="31"/>
      <c r="O60" s="31"/>
      <c r="P60" s="31">
        <f t="shared" si="17"/>
        <v>12</v>
      </c>
      <c r="Q60" s="33">
        <f t="shared" si="12"/>
        <v>0</v>
      </c>
      <c r="R60" s="33">
        <v>0</v>
      </c>
      <c r="S60" s="31"/>
      <c r="T60" s="31"/>
      <c r="U60" s="98">
        <f t="shared" si="13"/>
        <v>9448</v>
      </c>
    </row>
    <row r="61" spans="1:21" x14ac:dyDescent="0.2">
      <c r="A61" s="91">
        <f t="shared" si="14"/>
        <v>13</v>
      </c>
      <c r="B61" s="33">
        <f t="shared" si="9"/>
        <v>7236.0004488834029</v>
      </c>
      <c r="C61" s="33">
        <v>6448</v>
      </c>
      <c r="D61" s="31"/>
      <c r="E61" s="31"/>
      <c r="F61" s="31">
        <f t="shared" si="15"/>
        <v>13</v>
      </c>
      <c r="G61" s="33">
        <f t="shared" si="10"/>
        <v>3305.4208902600267</v>
      </c>
      <c r="H61" s="33">
        <v>3000</v>
      </c>
      <c r="I61" s="31"/>
      <c r="J61" s="31"/>
      <c r="K61" s="31">
        <f t="shared" si="16"/>
        <v>13</v>
      </c>
      <c r="L61" s="33">
        <f t="shared" si="11"/>
        <v>0</v>
      </c>
      <c r="M61" s="33">
        <v>0</v>
      </c>
      <c r="N61" s="31"/>
      <c r="O61" s="31"/>
      <c r="P61" s="31">
        <f t="shared" si="17"/>
        <v>13</v>
      </c>
      <c r="Q61" s="33">
        <f t="shared" si="12"/>
        <v>0</v>
      </c>
      <c r="R61" s="33">
        <v>0</v>
      </c>
      <c r="S61" s="31"/>
      <c r="T61" s="31"/>
      <c r="U61" s="98">
        <f t="shared" si="13"/>
        <v>9448</v>
      </c>
    </row>
    <row r="62" spans="1:21" x14ac:dyDescent="0.2">
      <c r="A62" s="91">
        <f t="shared" si="14"/>
        <v>14</v>
      </c>
      <c r="B62" s="33">
        <f t="shared" si="9"/>
        <v>7236.0004488834029</v>
      </c>
      <c r="C62" s="33">
        <v>6448</v>
      </c>
      <c r="D62" s="31"/>
      <c r="E62" s="31"/>
      <c r="F62" s="31">
        <f t="shared" si="15"/>
        <v>14</v>
      </c>
      <c r="G62" s="33">
        <f t="shared" si="10"/>
        <v>3305.4208902600267</v>
      </c>
      <c r="H62" s="33">
        <v>3000</v>
      </c>
      <c r="I62" s="31"/>
      <c r="J62" s="31"/>
      <c r="K62" s="31">
        <f t="shared" si="16"/>
        <v>14</v>
      </c>
      <c r="L62" s="33">
        <f t="shared" si="11"/>
        <v>0</v>
      </c>
      <c r="M62" s="33">
        <v>0</v>
      </c>
      <c r="N62" s="31"/>
      <c r="O62" s="31"/>
      <c r="P62" s="31">
        <f t="shared" si="17"/>
        <v>14</v>
      </c>
      <c r="Q62" s="33">
        <f t="shared" si="12"/>
        <v>0</v>
      </c>
      <c r="R62" s="33">
        <v>0</v>
      </c>
      <c r="S62" s="105"/>
      <c r="T62" s="106"/>
      <c r="U62" s="98">
        <f t="shared" si="13"/>
        <v>9448</v>
      </c>
    </row>
    <row r="63" spans="1:21" x14ac:dyDescent="0.2">
      <c r="A63" s="91">
        <f t="shared" si="14"/>
        <v>15</v>
      </c>
      <c r="B63" s="33">
        <f t="shared" si="9"/>
        <v>7236.0004488834029</v>
      </c>
      <c r="C63" s="33">
        <v>6448</v>
      </c>
      <c r="D63" s="31"/>
      <c r="E63" s="31"/>
      <c r="F63" s="31">
        <f t="shared" si="15"/>
        <v>15</v>
      </c>
      <c r="G63" s="33">
        <f t="shared" si="10"/>
        <v>3305.4208902600267</v>
      </c>
      <c r="H63" s="33">
        <v>3000</v>
      </c>
      <c r="I63" s="31"/>
      <c r="J63" s="31"/>
      <c r="K63" s="31">
        <f t="shared" si="16"/>
        <v>15</v>
      </c>
      <c r="L63" s="33">
        <f t="shared" si="11"/>
        <v>0</v>
      </c>
      <c r="M63" s="33">
        <v>0</v>
      </c>
      <c r="N63" s="31"/>
      <c r="O63" s="31"/>
      <c r="P63" s="31">
        <f t="shared" si="17"/>
        <v>15</v>
      </c>
      <c r="Q63" s="33">
        <f t="shared" si="12"/>
        <v>0</v>
      </c>
      <c r="R63" s="33">
        <v>0</v>
      </c>
      <c r="S63" s="105"/>
      <c r="T63" s="106"/>
      <c r="U63" s="98">
        <f t="shared" si="13"/>
        <v>9448</v>
      </c>
    </row>
    <row r="64" spans="1:21" x14ac:dyDescent="0.2">
      <c r="A64" s="91">
        <f t="shared" si="14"/>
        <v>16</v>
      </c>
      <c r="B64" s="33">
        <f t="shared" si="9"/>
        <v>7236.0004488834029</v>
      </c>
      <c r="C64" s="33">
        <v>6448</v>
      </c>
      <c r="D64" s="31"/>
      <c r="E64" s="31"/>
      <c r="F64" s="31">
        <f t="shared" si="15"/>
        <v>16</v>
      </c>
      <c r="G64" s="33">
        <f t="shared" si="10"/>
        <v>3305.4208902600267</v>
      </c>
      <c r="H64" s="33">
        <v>3000</v>
      </c>
      <c r="I64" s="31"/>
      <c r="J64" s="31"/>
      <c r="K64" s="31">
        <f t="shared" si="16"/>
        <v>16</v>
      </c>
      <c r="L64" s="33">
        <f t="shared" si="11"/>
        <v>0</v>
      </c>
      <c r="M64" s="33">
        <v>0</v>
      </c>
      <c r="N64" s="31"/>
      <c r="O64" s="31"/>
      <c r="P64" s="31">
        <f t="shared" si="17"/>
        <v>16</v>
      </c>
      <c r="Q64" s="33">
        <f t="shared" si="12"/>
        <v>0</v>
      </c>
      <c r="R64" s="33">
        <v>0</v>
      </c>
      <c r="S64" s="105"/>
      <c r="T64" s="106"/>
      <c r="U64" s="98">
        <f t="shared" si="13"/>
        <v>9448</v>
      </c>
    </row>
    <row r="65" spans="1:21" x14ac:dyDescent="0.2">
      <c r="A65" s="91">
        <f t="shared" si="14"/>
        <v>17</v>
      </c>
      <c r="B65" s="33">
        <f t="shared" si="9"/>
        <v>7236.0004488834029</v>
      </c>
      <c r="C65" s="33">
        <v>6448</v>
      </c>
      <c r="D65" s="31"/>
      <c r="E65" s="31"/>
      <c r="F65" s="31">
        <f t="shared" si="15"/>
        <v>17</v>
      </c>
      <c r="G65" s="33">
        <f t="shared" si="10"/>
        <v>3305.4208902600267</v>
      </c>
      <c r="H65" s="33">
        <v>3000</v>
      </c>
      <c r="I65" s="31"/>
      <c r="J65" s="31"/>
      <c r="K65" s="31">
        <f t="shared" si="16"/>
        <v>17</v>
      </c>
      <c r="L65" s="33">
        <f t="shared" si="11"/>
        <v>0</v>
      </c>
      <c r="M65" s="33">
        <v>0</v>
      </c>
      <c r="N65" s="31"/>
      <c r="O65" s="31"/>
      <c r="P65" s="31">
        <f t="shared" si="17"/>
        <v>17</v>
      </c>
      <c r="Q65" s="33">
        <f t="shared" si="12"/>
        <v>0</v>
      </c>
      <c r="R65" s="33">
        <v>0</v>
      </c>
      <c r="S65" s="105"/>
      <c r="T65" s="106"/>
      <c r="U65" s="98">
        <f t="shared" si="13"/>
        <v>9448</v>
      </c>
    </row>
    <row r="66" spans="1:21" x14ac:dyDescent="0.2">
      <c r="A66" s="91">
        <f t="shared" si="14"/>
        <v>18</v>
      </c>
      <c r="B66" s="33">
        <f t="shared" si="9"/>
        <v>7236.0004488834029</v>
      </c>
      <c r="C66" s="33">
        <f>6448</f>
        <v>6448</v>
      </c>
      <c r="D66" s="31"/>
      <c r="E66" s="31"/>
      <c r="F66" s="31">
        <f t="shared" si="15"/>
        <v>18</v>
      </c>
      <c r="G66" s="33">
        <f t="shared" si="10"/>
        <v>3305.4208902600267</v>
      </c>
      <c r="H66" s="33">
        <v>3000</v>
      </c>
      <c r="I66" s="31"/>
      <c r="J66" s="31"/>
      <c r="K66" s="31">
        <f t="shared" si="16"/>
        <v>18</v>
      </c>
      <c r="L66" s="33">
        <f t="shared" si="11"/>
        <v>4362.0537681798151</v>
      </c>
      <c r="M66" s="33">
        <v>3959</v>
      </c>
      <c r="N66" s="101">
        <v>2.25</v>
      </c>
      <c r="O66" s="104">
        <f>N66/$N$84+($N$82+$N$83)</f>
        <v>3.0547366354369556</v>
      </c>
      <c r="P66" s="31">
        <f t="shared" si="17"/>
        <v>18</v>
      </c>
      <c r="Q66" s="33">
        <f t="shared" si="12"/>
        <v>2255.6553739582205</v>
      </c>
      <c r="R66" s="33">
        <v>2084</v>
      </c>
      <c r="S66" s="101">
        <v>2.25</v>
      </c>
      <c r="T66" s="104">
        <f t="shared" ref="T66:T79" si="18">S66/$S$84+($S$82+$S$83)</f>
        <v>2.9112575310133408</v>
      </c>
      <c r="U66" s="98">
        <f t="shared" si="13"/>
        <v>15491</v>
      </c>
    </row>
    <row r="67" spans="1:21" x14ac:dyDescent="0.2">
      <c r="A67" s="91">
        <f t="shared" si="14"/>
        <v>19</v>
      </c>
      <c r="B67" s="33">
        <f t="shared" si="9"/>
        <v>7236.0004488834029</v>
      </c>
      <c r="C67" s="33">
        <f>6448</f>
        <v>6448</v>
      </c>
      <c r="D67" s="31"/>
      <c r="E67" s="31"/>
      <c r="F67" s="31">
        <f t="shared" si="15"/>
        <v>19</v>
      </c>
      <c r="G67" s="33">
        <f t="shared" si="10"/>
        <v>3305.4208902600267</v>
      </c>
      <c r="H67" s="33">
        <v>3000</v>
      </c>
      <c r="I67" s="31"/>
      <c r="J67" s="31"/>
      <c r="K67" s="31">
        <f t="shared" si="16"/>
        <v>19</v>
      </c>
      <c r="L67" s="33">
        <f t="shared" si="11"/>
        <v>4362.0537681798151</v>
      </c>
      <c r="M67" s="33">
        <v>3959</v>
      </c>
      <c r="N67" s="101">
        <v>2.33</v>
      </c>
      <c r="O67" s="104">
        <f t="shared" ref="O67:O79" si="19">N67/$N$84+($N$82+$N$83)</f>
        <v>3.1428811925105564</v>
      </c>
      <c r="P67" s="31">
        <f t="shared" si="17"/>
        <v>19</v>
      </c>
      <c r="Q67" s="33">
        <f t="shared" si="12"/>
        <v>2255.6553739582205</v>
      </c>
      <c r="R67" s="33">
        <v>2084</v>
      </c>
      <c r="S67" s="101">
        <v>2.33</v>
      </c>
      <c r="T67" s="104">
        <f t="shared" si="18"/>
        <v>2.9978469887468617</v>
      </c>
      <c r="U67" s="98">
        <f t="shared" si="13"/>
        <v>15491</v>
      </c>
    </row>
    <row r="68" spans="1:21" x14ac:dyDescent="0.2">
      <c r="A68" s="91">
        <f t="shared" si="14"/>
        <v>20</v>
      </c>
      <c r="B68" s="33">
        <f t="shared" si="9"/>
        <v>7236.0004488834029</v>
      </c>
      <c r="C68" s="33">
        <f>6448</f>
        <v>6448</v>
      </c>
      <c r="D68" s="31"/>
      <c r="E68" s="31"/>
      <c r="F68" s="31">
        <f t="shared" si="15"/>
        <v>20</v>
      </c>
      <c r="G68" s="33">
        <f t="shared" si="10"/>
        <v>3305.4208902600267</v>
      </c>
      <c r="H68" s="33">
        <v>3000</v>
      </c>
      <c r="I68" s="31"/>
      <c r="J68" s="31"/>
      <c r="K68" s="31">
        <f t="shared" si="16"/>
        <v>20</v>
      </c>
      <c r="L68" s="33">
        <f t="shared" si="11"/>
        <v>4362.0537681798151</v>
      </c>
      <c r="M68" s="33">
        <v>3959</v>
      </c>
      <c r="N68" s="101">
        <v>2.39</v>
      </c>
      <c r="O68" s="104">
        <f t="shared" si="19"/>
        <v>3.2089896103157569</v>
      </c>
      <c r="P68" s="31">
        <f t="shared" si="17"/>
        <v>20</v>
      </c>
      <c r="Q68" s="33">
        <f t="shared" si="12"/>
        <v>2255.6553739582205</v>
      </c>
      <c r="R68" s="33">
        <v>2084</v>
      </c>
      <c r="S68" s="101">
        <v>2.39</v>
      </c>
      <c r="T68" s="104">
        <f t="shared" si="18"/>
        <v>3.0627890820470025</v>
      </c>
      <c r="U68" s="98">
        <f t="shared" si="13"/>
        <v>15491</v>
      </c>
    </row>
    <row r="69" spans="1:21" x14ac:dyDescent="0.2">
      <c r="A69" s="91">
        <f t="shared" si="14"/>
        <v>21</v>
      </c>
      <c r="B69" s="33">
        <f t="shared" si="9"/>
        <v>7236.0004488834029</v>
      </c>
      <c r="C69" s="33">
        <f>6448</f>
        <v>6448</v>
      </c>
      <c r="D69" s="31"/>
      <c r="E69" s="31"/>
      <c r="F69" s="31">
        <f t="shared" si="15"/>
        <v>21</v>
      </c>
      <c r="G69" s="33">
        <f t="shared" si="10"/>
        <v>3305.4208902600267</v>
      </c>
      <c r="H69" s="33">
        <v>3000</v>
      </c>
      <c r="I69" s="31"/>
      <c r="J69" s="31"/>
      <c r="K69" s="31">
        <f t="shared" si="16"/>
        <v>21</v>
      </c>
      <c r="L69" s="33">
        <f t="shared" si="11"/>
        <v>5463.8607315998242</v>
      </c>
      <c r="M69" s="33">
        <v>4959</v>
      </c>
      <c r="N69" s="101">
        <v>2.5449999999999999</v>
      </c>
      <c r="O69" s="104">
        <f t="shared" si="19"/>
        <v>3.3797696896458582</v>
      </c>
      <c r="P69" s="31">
        <f t="shared" si="17"/>
        <v>21</v>
      </c>
      <c r="Q69" s="33">
        <f t="shared" si="12"/>
        <v>3361.8356965039507</v>
      </c>
      <c r="R69" s="33">
        <v>3106</v>
      </c>
      <c r="S69" s="101">
        <v>2.5449999999999999</v>
      </c>
      <c r="T69" s="104">
        <f t="shared" si="18"/>
        <v>3.2305561564056995</v>
      </c>
      <c r="U69" s="98">
        <f t="shared" si="13"/>
        <v>17513</v>
      </c>
    </row>
    <row r="70" spans="1:21" x14ac:dyDescent="0.2">
      <c r="A70" s="91">
        <f t="shared" si="14"/>
        <v>22</v>
      </c>
      <c r="B70" s="33">
        <f t="shared" si="9"/>
        <v>7236.0004488834029</v>
      </c>
      <c r="C70" s="33">
        <f>6448</f>
        <v>6448</v>
      </c>
      <c r="D70" s="31"/>
      <c r="E70" s="31"/>
      <c r="F70" s="31">
        <f t="shared" si="15"/>
        <v>22</v>
      </c>
      <c r="G70" s="33">
        <f t="shared" si="10"/>
        <v>3305.4208902600267</v>
      </c>
      <c r="H70" s="33">
        <v>3000</v>
      </c>
      <c r="I70" s="31"/>
      <c r="J70" s="31"/>
      <c r="K70" s="31">
        <f t="shared" si="16"/>
        <v>22</v>
      </c>
      <c r="L70" s="33">
        <f t="shared" si="11"/>
        <v>6565.6676950198325</v>
      </c>
      <c r="M70" s="33">
        <v>5959</v>
      </c>
      <c r="N70" s="101">
        <v>2.5550000000000002</v>
      </c>
      <c r="O70" s="104">
        <f t="shared" si="19"/>
        <v>3.3907877592800584</v>
      </c>
      <c r="P70" s="31">
        <f t="shared" si="17"/>
        <v>22</v>
      </c>
      <c r="Q70" s="33">
        <f t="shared" si="12"/>
        <v>3361.8356965039507</v>
      </c>
      <c r="R70" s="33">
        <v>3106</v>
      </c>
      <c r="S70" s="101">
        <v>2.5550000000000002</v>
      </c>
      <c r="T70" s="104">
        <f t="shared" si="18"/>
        <v>3.2413798386223895</v>
      </c>
      <c r="U70" s="98">
        <f t="shared" si="13"/>
        <v>18513</v>
      </c>
    </row>
    <row r="71" spans="1:21" x14ac:dyDescent="0.2">
      <c r="A71" s="91">
        <f t="shared" si="14"/>
        <v>23</v>
      </c>
      <c r="B71" s="33">
        <f t="shared" si="9"/>
        <v>7236.0004488834029</v>
      </c>
      <c r="C71" s="33">
        <f>6448</f>
        <v>6448</v>
      </c>
      <c r="D71" s="31"/>
      <c r="E71" s="31"/>
      <c r="F71" s="31">
        <f t="shared" si="15"/>
        <v>23</v>
      </c>
      <c r="G71" s="33">
        <f t="shared" si="10"/>
        <v>3305.4208902600267</v>
      </c>
      <c r="H71" s="33">
        <v>3000</v>
      </c>
      <c r="I71" s="31"/>
      <c r="J71" s="31"/>
      <c r="K71" s="31">
        <f t="shared" si="16"/>
        <v>23</v>
      </c>
      <c r="L71" s="33">
        <f t="shared" si="11"/>
        <v>5463.8607315998242</v>
      </c>
      <c r="M71" s="33">
        <v>4959</v>
      </c>
      <c r="N71" s="101">
        <v>2.5550000000000002</v>
      </c>
      <c r="O71" s="104">
        <f t="shared" si="19"/>
        <v>3.3907877592800584</v>
      </c>
      <c r="P71" s="31">
        <f t="shared" si="17"/>
        <v>23</v>
      </c>
      <c r="Q71" s="33">
        <f t="shared" si="12"/>
        <v>3361.8356965039507</v>
      </c>
      <c r="R71" s="33">
        <v>3106</v>
      </c>
      <c r="S71" s="101">
        <v>2.5550000000000002</v>
      </c>
      <c r="T71" s="104">
        <f t="shared" si="18"/>
        <v>3.2413798386223895</v>
      </c>
      <c r="U71" s="98">
        <f t="shared" si="13"/>
        <v>17513</v>
      </c>
    </row>
    <row r="72" spans="1:21" x14ac:dyDescent="0.2">
      <c r="A72" s="91">
        <f t="shared" si="14"/>
        <v>24</v>
      </c>
      <c r="B72" s="33">
        <f t="shared" si="9"/>
        <v>7236.0004488834029</v>
      </c>
      <c r="C72" s="33">
        <f>6448</f>
        <v>6448</v>
      </c>
      <c r="D72" s="31"/>
      <c r="E72" s="31"/>
      <c r="F72" s="31">
        <f t="shared" si="15"/>
        <v>24</v>
      </c>
      <c r="G72" s="33">
        <f t="shared" si="10"/>
        <v>3305.4208902600267</v>
      </c>
      <c r="H72" s="33">
        <v>3000</v>
      </c>
      <c r="I72" s="31"/>
      <c r="J72" s="31"/>
      <c r="K72" s="31">
        <f t="shared" si="16"/>
        <v>24</v>
      </c>
      <c r="L72" s="33">
        <f t="shared" si="11"/>
        <v>5463.8607315998242</v>
      </c>
      <c r="M72" s="33">
        <v>4959</v>
      </c>
      <c r="N72" s="101">
        <v>2.5550000000000002</v>
      </c>
      <c r="O72" s="104">
        <f t="shared" si="19"/>
        <v>3.3907877592800584</v>
      </c>
      <c r="P72" s="31">
        <f t="shared" si="17"/>
        <v>24</v>
      </c>
      <c r="Q72" s="33">
        <f t="shared" si="12"/>
        <v>3361.8356965039507</v>
      </c>
      <c r="R72" s="33">
        <v>3106</v>
      </c>
      <c r="S72" s="101">
        <v>2.5550000000000002</v>
      </c>
      <c r="T72" s="104">
        <f t="shared" si="18"/>
        <v>3.2413798386223895</v>
      </c>
      <c r="U72" s="98">
        <f t="shared" si="13"/>
        <v>17513</v>
      </c>
    </row>
    <row r="73" spans="1:21" x14ac:dyDescent="0.2">
      <c r="A73" s="91">
        <f t="shared" si="14"/>
        <v>25</v>
      </c>
      <c r="B73" s="33">
        <f t="shared" si="9"/>
        <v>7236.0004488834029</v>
      </c>
      <c r="C73" s="33">
        <f>6448</f>
        <v>6448</v>
      </c>
      <c r="D73" s="31"/>
      <c r="E73" s="31"/>
      <c r="F73" s="31">
        <f t="shared" si="15"/>
        <v>25</v>
      </c>
      <c r="G73" s="33">
        <f t="shared" si="10"/>
        <v>3305.4208902600267</v>
      </c>
      <c r="H73" s="33">
        <v>3000</v>
      </c>
      <c r="I73" s="31"/>
      <c r="J73" s="31"/>
      <c r="K73" s="31">
        <f t="shared" si="16"/>
        <v>25</v>
      </c>
      <c r="L73" s="33">
        <f t="shared" si="11"/>
        <v>3260.2468047598063</v>
      </c>
      <c r="M73" s="33">
        <v>2959</v>
      </c>
      <c r="N73" s="101">
        <v>2.5299999999999998</v>
      </c>
      <c r="O73" s="104">
        <f t="shared" si="19"/>
        <v>3.3632425851945578</v>
      </c>
      <c r="P73" s="31">
        <f t="shared" si="17"/>
        <v>25</v>
      </c>
      <c r="Q73" s="33">
        <f t="shared" si="12"/>
        <v>44.37709708842948</v>
      </c>
      <c r="R73" s="33">
        <v>41</v>
      </c>
      <c r="S73" s="101">
        <v>2.5299999999999998</v>
      </c>
      <c r="T73" s="104">
        <f t="shared" si="18"/>
        <v>3.2143206330806642</v>
      </c>
      <c r="U73" s="99">
        <f t="shared" si="13"/>
        <v>12448</v>
      </c>
    </row>
    <row r="74" spans="1:21" x14ac:dyDescent="0.2">
      <c r="A74" s="91">
        <f t="shared" si="14"/>
        <v>26</v>
      </c>
      <c r="B74" s="33">
        <f t="shared" si="9"/>
        <v>7236.0004488834029</v>
      </c>
      <c r="C74" s="33">
        <f>6448</f>
        <v>6448</v>
      </c>
      <c r="D74" s="31"/>
      <c r="E74" s="31"/>
      <c r="F74" s="31">
        <f t="shared" si="15"/>
        <v>26</v>
      </c>
      <c r="G74" s="33">
        <f t="shared" si="10"/>
        <v>3305.4208902600267</v>
      </c>
      <c r="H74" s="33">
        <v>3000</v>
      </c>
      <c r="I74" s="31"/>
      <c r="J74" s="31"/>
      <c r="K74" s="31">
        <f t="shared" si="16"/>
        <v>26</v>
      </c>
      <c r="L74" s="33">
        <f t="shared" si="11"/>
        <v>4316.8796826795951</v>
      </c>
      <c r="M74" s="33">
        <v>3918</v>
      </c>
      <c r="N74" s="101">
        <v>2.64</v>
      </c>
      <c r="O74" s="104">
        <f t="shared" si="19"/>
        <v>3.484441351170759</v>
      </c>
      <c r="P74" s="31">
        <f t="shared" si="17"/>
        <v>26</v>
      </c>
      <c r="Q74" s="33">
        <f t="shared" si="12"/>
        <v>3406.21279359238</v>
      </c>
      <c r="R74" s="33">
        <v>3147</v>
      </c>
      <c r="S74" s="101">
        <v>2.64</v>
      </c>
      <c r="T74" s="104">
        <f t="shared" si="18"/>
        <v>3.3333811374642557</v>
      </c>
      <c r="U74" s="98">
        <f t="shared" si="13"/>
        <v>16513</v>
      </c>
    </row>
    <row r="75" spans="1:21" x14ac:dyDescent="0.2">
      <c r="A75" s="91">
        <f t="shared" si="14"/>
        <v>27</v>
      </c>
      <c r="B75" s="33">
        <f t="shared" si="9"/>
        <v>7236.0004488834029</v>
      </c>
      <c r="C75" s="33">
        <f>6448</f>
        <v>6448</v>
      </c>
      <c r="D75" s="31"/>
      <c r="E75" s="31"/>
      <c r="F75" s="31">
        <f t="shared" si="15"/>
        <v>27</v>
      </c>
      <c r="G75" s="33">
        <f t="shared" si="10"/>
        <v>3305.4208902600267</v>
      </c>
      <c r="H75" s="33">
        <v>3000</v>
      </c>
      <c r="I75" s="31"/>
      <c r="J75" s="31"/>
      <c r="K75" s="31">
        <f t="shared" si="16"/>
        <v>27</v>
      </c>
      <c r="L75" s="33">
        <f t="shared" si="11"/>
        <v>6565.6676950198325</v>
      </c>
      <c r="M75" s="33">
        <v>5959</v>
      </c>
      <c r="N75" s="101">
        <v>2.75</v>
      </c>
      <c r="O75" s="104">
        <f t="shared" si="19"/>
        <v>3.6056401171469599</v>
      </c>
      <c r="P75" s="31">
        <f t="shared" si="17"/>
        <v>27</v>
      </c>
      <c r="Q75" s="33">
        <f t="shared" si="12"/>
        <v>3406.21279359238</v>
      </c>
      <c r="R75" s="33">
        <v>3147</v>
      </c>
      <c r="S75" s="101">
        <v>2.75</v>
      </c>
      <c r="T75" s="104">
        <f t="shared" si="18"/>
        <v>3.4524416418478467</v>
      </c>
      <c r="U75" s="98">
        <f t="shared" si="13"/>
        <v>18554</v>
      </c>
    </row>
    <row r="76" spans="1:21" x14ac:dyDescent="0.2">
      <c r="A76" s="91">
        <f t="shared" si="14"/>
        <v>28</v>
      </c>
      <c r="B76" s="33">
        <f t="shared" si="9"/>
        <v>7236.0004488834029</v>
      </c>
      <c r="C76" s="33">
        <f>6448</f>
        <v>6448</v>
      </c>
      <c r="D76" s="31"/>
      <c r="E76" s="31"/>
      <c r="F76" s="31">
        <f t="shared" si="15"/>
        <v>28</v>
      </c>
      <c r="G76" s="33">
        <f t="shared" si="10"/>
        <v>3305.4208902600267</v>
      </c>
      <c r="H76" s="33">
        <v>3000</v>
      </c>
      <c r="I76" s="31"/>
      <c r="J76" s="31"/>
      <c r="K76" s="31">
        <f t="shared" si="16"/>
        <v>28</v>
      </c>
      <c r="L76" s="33">
        <f t="shared" si="11"/>
        <v>8799.0304098721899</v>
      </c>
      <c r="M76" s="33">
        <f>2027+5959</f>
        <v>7986</v>
      </c>
      <c r="N76" s="101">
        <v>2.7850000000000001</v>
      </c>
      <c r="O76" s="104">
        <f t="shared" si="19"/>
        <v>3.6442033608666606</v>
      </c>
      <c r="P76" s="31">
        <f t="shared" si="17"/>
        <v>28</v>
      </c>
      <c r="Q76" s="33">
        <f t="shared" si="12"/>
        <v>1167.8753111808637</v>
      </c>
      <c r="R76" s="33">
        <v>1079</v>
      </c>
      <c r="S76" s="101">
        <v>2.7850000000000001</v>
      </c>
      <c r="T76" s="104">
        <f t="shared" si="18"/>
        <v>3.4903245296062622</v>
      </c>
      <c r="U76" s="98">
        <f t="shared" si="13"/>
        <v>18513</v>
      </c>
    </row>
    <row r="77" spans="1:21" x14ac:dyDescent="0.2">
      <c r="A77" s="91">
        <f t="shared" si="14"/>
        <v>29</v>
      </c>
      <c r="B77" s="33">
        <f t="shared" si="9"/>
        <v>7236.0004488834029</v>
      </c>
      <c r="C77" s="33">
        <f>6448</f>
        <v>6448</v>
      </c>
      <c r="D77" s="31"/>
      <c r="E77" s="31"/>
      <c r="F77" s="31">
        <f t="shared" si="15"/>
        <v>29</v>
      </c>
      <c r="G77" s="33">
        <f t="shared" si="10"/>
        <v>3305.4208902600267</v>
      </c>
      <c r="H77" s="33">
        <v>3000</v>
      </c>
      <c r="I77" s="31"/>
      <c r="J77" s="31"/>
      <c r="K77" s="31">
        <f t="shared" si="16"/>
        <v>29</v>
      </c>
      <c r="L77" s="33">
        <f t="shared" si="11"/>
        <v>7697.2234464521816</v>
      </c>
      <c r="M77" s="33">
        <f>2027+4959</f>
        <v>6986</v>
      </c>
      <c r="N77" s="101">
        <v>2.835</v>
      </c>
      <c r="O77" s="104">
        <f t="shared" si="19"/>
        <v>3.6992937090376605</v>
      </c>
      <c r="P77" s="31">
        <f t="shared" si="17"/>
        <v>29</v>
      </c>
      <c r="Q77" s="33">
        <f t="shared" si="12"/>
        <v>1167.8753111808637</v>
      </c>
      <c r="R77" s="33">
        <v>1079</v>
      </c>
      <c r="S77" s="101">
        <v>2.835</v>
      </c>
      <c r="T77" s="104">
        <f t="shared" si="18"/>
        <v>3.5444429406897129</v>
      </c>
      <c r="U77" s="98">
        <f t="shared" si="13"/>
        <v>17513</v>
      </c>
    </row>
    <row r="78" spans="1:21" x14ac:dyDescent="0.2">
      <c r="A78" s="91">
        <f t="shared" si="14"/>
        <v>30</v>
      </c>
      <c r="B78" s="33">
        <f t="shared" si="9"/>
        <v>7236.0004488834029</v>
      </c>
      <c r="C78" s="33">
        <f>6448</f>
        <v>6448</v>
      </c>
      <c r="D78" s="31"/>
      <c r="E78" s="31"/>
      <c r="F78" s="31">
        <f t="shared" si="15"/>
        <v>30</v>
      </c>
      <c r="G78" s="33">
        <f t="shared" si="10"/>
        <v>3305.4208902600267</v>
      </c>
      <c r="H78" s="33">
        <v>3000</v>
      </c>
      <c r="I78" s="31"/>
      <c r="J78" s="31"/>
      <c r="K78" s="31">
        <f t="shared" si="16"/>
        <v>30</v>
      </c>
      <c r="L78" s="33">
        <f t="shared" si="11"/>
        <v>5493.6095196121641</v>
      </c>
      <c r="M78" s="33">
        <f>2027+2959</f>
        <v>4986</v>
      </c>
      <c r="N78" s="101">
        <v>2.835</v>
      </c>
      <c r="O78" s="104">
        <f t="shared" si="19"/>
        <v>3.6992937090376605</v>
      </c>
      <c r="P78" s="31">
        <f t="shared" si="17"/>
        <v>30</v>
      </c>
      <c r="Q78" s="33">
        <f t="shared" si="12"/>
        <v>1167.8753111808637</v>
      </c>
      <c r="R78" s="33">
        <v>1079</v>
      </c>
      <c r="S78" s="101">
        <v>2.835</v>
      </c>
      <c r="T78" s="104">
        <f t="shared" si="18"/>
        <v>3.5444429406897129</v>
      </c>
      <c r="U78" s="98">
        <f t="shared" si="13"/>
        <v>15513</v>
      </c>
    </row>
    <row r="79" spans="1:21" x14ac:dyDescent="0.2">
      <c r="A79" s="91">
        <f t="shared" si="14"/>
        <v>31</v>
      </c>
      <c r="B79" s="33">
        <f t="shared" si="9"/>
        <v>7236.0004488834029</v>
      </c>
      <c r="C79" s="33">
        <f>6448</f>
        <v>6448</v>
      </c>
      <c r="D79" s="31"/>
      <c r="E79" s="31"/>
      <c r="F79" s="31">
        <f t="shared" si="15"/>
        <v>31</v>
      </c>
      <c r="G79" s="33">
        <f t="shared" si="10"/>
        <v>3305.4208902600267</v>
      </c>
      <c r="H79" s="33">
        <v>3000</v>
      </c>
      <c r="I79" s="31"/>
      <c r="J79" s="31"/>
      <c r="K79" s="31">
        <f t="shared" si="16"/>
        <v>31</v>
      </c>
      <c r="L79" s="33">
        <f t="shared" si="11"/>
        <v>5493.6095196121641</v>
      </c>
      <c r="M79" s="33">
        <f>2027+2959</f>
        <v>4986</v>
      </c>
      <c r="N79" s="101">
        <v>2.835</v>
      </c>
      <c r="O79" s="104">
        <f t="shared" si="19"/>
        <v>3.6992937090376605</v>
      </c>
      <c r="P79" s="31">
        <f t="shared" si="17"/>
        <v>31</v>
      </c>
      <c r="Q79" s="33">
        <f t="shared" si="12"/>
        <v>1167.8753111808637</v>
      </c>
      <c r="R79" s="33">
        <v>1079</v>
      </c>
      <c r="S79" s="101">
        <v>2.835</v>
      </c>
      <c r="T79" s="104">
        <f t="shared" si="18"/>
        <v>3.5444429406897129</v>
      </c>
      <c r="U79" s="98">
        <f t="shared" si="13"/>
        <v>15513</v>
      </c>
    </row>
    <row r="80" spans="1:21" x14ac:dyDescent="0.2">
      <c r="A80" s="9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98"/>
    </row>
    <row r="81" spans="1:21" ht="15.75" thickBot="1" x14ac:dyDescent="0.3">
      <c r="A81" s="94"/>
      <c r="B81" s="95"/>
      <c r="C81" s="96">
        <f>SUM(C49:C80)</f>
        <v>199888</v>
      </c>
      <c r="D81" s="95"/>
      <c r="E81" s="95"/>
      <c r="F81" s="95"/>
      <c r="G81" s="95"/>
      <c r="H81" s="96">
        <f>SUM(H49:H80)</f>
        <v>93000</v>
      </c>
      <c r="I81" s="95"/>
      <c r="J81" s="95"/>
      <c r="K81" s="95"/>
      <c r="L81" s="95"/>
      <c r="M81" s="96">
        <f>SUM(M49:M80)</f>
        <v>70493</v>
      </c>
      <c r="N81" s="95"/>
      <c r="O81" s="95"/>
      <c r="P81" s="95"/>
      <c r="Q81" s="95"/>
      <c r="R81" s="96">
        <f>SUM(R49:R80)</f>
        <v>29327</v>
      </c>
      <c r="S81" s="95"/>
      <c r="T81" s="95"/>
      <c r="U81" s="97"/>
    </row>
    <row r="82" spans="1:21" ht="13.5" thickTop="1" x14ac:dyDescent="0.2">
      <c r="A82" s="102" t="s">
        <v>99</v>
      </c>
      <c r="B82" t="s">
        <v>95</v>
      </c>
      <c r="C82" s="103">
        <f>19.28/31</f>
        <v>0.62193548387096775</v>
      </c>
      <c r="G82" s="14" t="s">
        <v>100</v>
      </c>
      <c r="H82" t="s">
        <v>95</v>
      </c>
      <c r="I82" s="103">
        <f>15.05/31</f>
        <v>0.48548387096774198</v>
      </c>
      <c r="L82" s="14" t="s">
        <v>100</v>
      </c>
      <c r="M82" t="s">
        <v>95</v>
      </c>
      <c r="N82" s="103">
        <f>15/31</f>
        <v>0.4838709677419355</v>
      </c>
      <c r="Q82" s="14" t="s">
        <v>100</v>
      </c>
      <c r="R82" t="s">
        <v>95</v>
      </c>
      <c r="S82" s="103">
        <f>12.28/31</f>
        <v>0.39612903225806451</v>
      </c>
    </row>
    <row r="83" spans="1:21" x14ac:dyDescent="0.2">
      <c r="B83" t="s">
        <v>96</v>
      </c>
      <c r="C83">
        <v>9.74E-2</v>
      </c>
      <c r="D83" s="11" t="s">
        <v>98</v>
      </c>
      <c r="E83" s="100">
        <f>E49/C84+(C82+C83)</f>
        <v>3.2555267082004478</v>
      </c>
      <c r="H83" t="s">
        <v>96</v>
      </c>
      <c r="I83">
        <v>9.35E-2</v>
      </c>
      <c r="J83" s="11" t="s">
        <v>98</v>
      </c>
      <c r="K83" s="100">
        <f>J49/I84+(I82+I83)</f>
        <v>3.1021218171995621</v>
      </c>
      <c r="M83" t="s">
        <v>96</v>
      </c>
      <c r="N83">
        <v>9.1800000000000007E-2</v>
      </c>
      <c r="R83" t="s">
        <v>96</v>
      </c>
      <c r="S83">
        <v>7.9799999999999996E-2</v>
      </c>
    </row>
    <row r="84" spans="1:21" x14ac:dyDescent="0.2">
      <c r="B84" t="s">
        <v>97</v>
      </c>
      <c r="C84">
        <v>0.8911</v>
      </c>
      <c r="H84" t="s">
        <v>97</v>
      </c>
      <c r="I84">
        <v>0.90759999999999996</v>
      </c>
      <c r="M84" t="s">
        <v>97</v>
      </c>
      <c r="N84">
        <v>0.90759999999999996</v>
      </c>
      <c r="R84" t="s">
        <v>97</v>
      </c>
      <c r="S84">
        <v>0.92390000000000005</v>
      </c>
    </row>
  </sheetData>
  <pageMargins left="0.75" right="0.75" top="1" bottom="1" header="0.5" footer="0.5"/>
  <pageSetup paperSize="5" scale="80" orientation="landscape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B13" sqref="B13"/>
    </sheetView>
  </sheetViews>
  <sheetFormatPr defaultRowHeight="12.75" x14ac:dyDescent="0.2"/>
  <cols>
    <col min="1" max="1" width="11.5703125" customWidth="1"/>
    <col min="2" max="2" width="14.85546875" customWidth="1"/>
    <col min="3" max="3" width="1.140625" customWidth="1"/>
    <col min="4" max="4" width="17" customWidth="1"/>
  </cols>
  <sheetData>
    <row r="1" spans="1:5" ht="18" x14ac:dyDescent="0.25">
      <c r="A1" s="1" t="s">
        <v>0</v>
      </c>
    </row>
    <row r="2" spans="1:5" x14ac:dyDescent="0.2">
      <c r="A2" s="2">
        <f ca="1">TODAY()</f>
        <v>41885</v>
      </c>
      <c r="D2" s="5" t="s">
        <v>73</v>
      </c>
      <c r="E2" s="5">
        <v>2000</v>
      </c>
    </row>
    <row r="4" spans="1:5" ht="15.75" x14ac:dyDescent="0.25">
      <c r="B4" s="7" t="s">
        <v>41</v>
      </c>
    </row>
    <row r="5" spans="1:5" x14ac:dyDescent="0.2">
      <c r="A5" s="5" t="s">
        <v>3</v>
      </c>
      <c r="B5" s="8"/>
      <c r="C5" s="3"/>
      <c r="D5" s="8"/>
    </row>
    <row r="6" spans="1:5" x14ac:dyDescent="0.2">
      <c r="A6" s="5" t="s">
        <v>4</v>
      </c>
      <c r="B6" s="8"/>
      <c r="C6" s="3"/>
      <c r="D6" s="8"/>
    </row>
    <row r="7" spans="1:5" x14ac:dyDescent="0.2">
      <c r="A7" s="5" t="s">
        <v>5</v>
      </c>
      <c r="B7" s="8"/>
      <c r="C7" s="3"/>
      <c r="D7" s="8"/>
    </row>
    <row r="8" spans="1:5" x14ac:dyDescent="0.2">
      <c r="A8" s="5" t="s">
        <v>6</v>
      </c>
      <c r="B8" s="8"/>
      <c r="C8" s="3"/>
      <c r="D8" s="8"/>
    </row>
    <row r="9" spans="1:5" x14ac:dyDescent="0.2">
      <c r="A9" s="5" t="s">
        <v>9</v>
      </c>
      <c r="B9" s="8"/>
      <c r="C9" s="3"/>
      <c r="D9" s="8"/>
    </row>
    <row r="10" spans="1:5" x14ac:dyDescent="0.2">
      <c r="A10" s="5" t="s">
        <v>30</v>
      </c>
      <c r="B10" s="5">
        <v>65071</v>
      </c>
      <c r="C10" s="3"/>
      <c r="D10" s="5">
        <v>65071</v>
      </c>
    </row>
    <row r="11" spans="1:5" x14ac:dyDescent="0.2">
      <c r="A11" s="5"/>
      <c r="B11" s="14" t="s">
        <v>42</v>
      </c>
      <c r="C11" s="3"/>
      <c r="D11" s="14" t="s">
        <v>43</v>
      </c>
    </row>
    <row r="12" spans="1:5" x14ac:dyDescent="0.2">
      <c r="A12" s="5" t="s">
        <v>2</v>
      </c>
    </row>
    <row r="13" spans="1:5" x14ac:dyDescent="0.2">
      <c r="A13" s="4">
        <v>36526</v>
      </c>
      <c r="B13" s="9">
        <f>D13/0.99407</f>
        <v>5029.8268733590194</v>
      </c>
      <c r="C13" s="9"/>
      <c r="D13" s="9">
        <v>5000</v>
      </c>
    </row>
    <row r="14" spans="1:5" x14ac:dyDescent="0.2">
      <c r="A14" s="4">
        <f>A13+1</f>
        <v>36527</v>
      </c>
      <c r="B14" s="9">
        <f t="shared" ref="B14:B43" si="0">D14/0.99407</f>
        <v>5029.8268733590194</v>
      </c>
      <c r="C14" s="9"/>
      <c r="D14" s="9">
        <v>5000</v>
      </c>
    </row>
    <row r="15" spans="1:5" x14ac:dyDescent="0.2">
      <c r="A15" s="4">
        <f t="shared" ref="A15:A43" si="1">A14+1</f>
        <v>36528</v>
      </c>
      <c r="B15" s="9">
        <f t="shared" si="0"/>
        <v>5029.8268733590194</v>
      </c>
      <c r="C15" s="9"/>
      <c r="D15" s="9">
        <v>5000</v>
      </c>
    </row>
    <row r="16" spans="1:5" x14ac:dyDescent="0.2">
      <c r="A16" s="4">
        <f t="shared" si="1"/>
        <v>36529</v>
      </c>
      <c r="B16" s="9">
        <f t="shared" si="0"/>
        <v>5029.8268733590194</v>
      </c>
      <c r="C16" s="9"/>
      <c r="D16" s="9">
        <v>5000</v>
      </c>
    </row>
    <row r="17" spans="1:4" x14ac:dyDescent="0.2">
      <c r="A17" s="4">
        <f t="shared" si="1"/>
        <v>36530</v>
      </c>
      <c r="B17" s="9">
        <f t="shared" si="0"/>
        <v>5029.8268733590194</v>
      </c>
      <c r="C17" s="9"/>
      <c r="D17" s="9">
        <v>5000</v>
      </c>
    </row>
    <row r="18" spans="1:4" x14ac:dyDescent="0.2">
      <c r="A18" s="4">
        <f t="shared" si="1"/>
        <v>36531</v>
      </c>
      <c r="B18" s="9">
        <f t="shared" si="0"/>
        <v>5029.8268733590194</v>
      </c>
      <c r="C18" s="9"/>
      <c r="D18" s="9">
        <v>5000</v>
      </c>
    </row>
    <row r="19" spans="1:4" x14ac:dyDescent="0.2">
      <c r="A19" s="4">
        <f t="shared" si="1"/>
        <v>36532</v>
      </c>
      <c r="B19" s="9">
        <f t="shared" si="0"/>
        <v>5029.8268733590194</v>
      </c>
      <c r="C19" s="9"/>
      <c r="D19" s="9">
        <v>5000</v>
      </c>
    </row>
    <row r="20" spans="1:4" x14ac:dyDescent="0.2">
      <c r="A20" s="4">
        <f t="shared" si="1"/>
        <v>36533</v>
      </c>
      <c r="B20" s="9">
        <f t="shared" si="0"/>
        <v>5029.8268733590194</v>
      </c>
      <c r="C20" s="9"/>
      <c r="D20" s="9">
        <v>5000</v>
      </c>
    </row>
    <row r="21" spans="1:4" x14ac:dyDescent="0.2">
      <c r="A21" s="4">
        <f t="shared" si="1"/>
        <v>36534</v>
      </c>
      <c r="B21" s="9">
        <f t="shared" si="0"/>
        <v>5029.8268733590194</v>
      </c>
      <c r="C21" s="9"/>
      <c r="D21" s="9">
        <v>5000</v>
      </c>
    </row>
    <row r="22" spans="1:4" x14ac:dyDescent="0.2">
      <c r="A22" s="4">
        <f t="shared" si="1"/>
        <v>36535</v>
      </c>
      <c r="B22" s="9">
        <f t="shared" si="0"/>
        <v>5029.8268733590194</v>
      </c>
      <c r="C22" s="9"/>
      <c r="D22" s="9">
        <v>5000</v>
      </c>
    </row>
    <row r="23" spans="1:4" x14ac:dyDescent="0.2">
      <c r="A23" s="4">
        <f t="shared" si="1"/>
        <v>36536</v>
      </c>
      <c r="B23" s="9">
        <f t="shared" si="0"/>
        <v>5029.8268733590194</v>
      </c>
      <c r="C23" s="9"/>
      <c r="D23" s="9">
        <v>5000</v>
      </c>
    </row>
    <row r="24" spans="1:4" x14ac:dyDescent="0.2">
      <c r="A24" s="4">
        <f t="shared" si="1"/>
        <v>36537</v>
      </c>
      <c r="B24" s="9">
        <f t="shared" si="0"/>
        <v>5029.8268733590194</v>
      </c>
      <c r="C24" s="9"/>
      <c r="D24" s="9">
        <v>5000</v>
      </c>
    </row>
    <row r="25" spans="1:4" x14ac:dyDescent="0.2">
      <c r="A25" s="4">
        <f t="shared" si="1"/>
        <v>36538</v>
      </c>
      <c r="B25" s="9">
        <f t="shared" si="0"/>
        <v>5029.8268733590194</v>
      </c>
      <c r="C25" s="9"/>
      <c r="D25" s="9">
        <v>5000</v>
      </c>
    </row>
    <row r="26" spans="1:4" x14ac:dyDescent="0.2">
      <c r="A26" s="4">
        <f t="shared" si="1"/>
        <v>36539</v>
      </c>
      <c r="B26" s="9">
        <f t="shared" si="0"/>
        <v>5029.8268733590194</v>
      </c>
      <c r="C26" s="9"/>
      <c r="D26" s="9">
        <v>5000</v>
      </c>
    </row>
    <row r="27" spans="1:4" x14ac:dyDescent="0.2">
      <c r="A27" s="4">
        <f t="shared" si="1"/>
        <v>36540</v>
      </c>
      <c r="B27" s="9">
        <f t="shared" si="0"/>
        <v>5029.8268733590194</v>
      </c>
      <c r="C27" s="9"/>
      <c r="D27" s="9">
        <v>5000</v>
      </c>
    </row>
    <row r="28" spans="1:4" x14ac:dyDescent="0.2">
      <c r="A28" s="4">
        <f t="shared" si="1"/>
        <v>36541</v>
      </c>
      <c r="B28" s="9">
        <f t="shared" si="0"/>
        <v>5029.8268733590194</v>
      </c>
      <c r="C28" s="9"/>
      <c r="D28" s="9">
        <v>5000</v>
      </c>
    </row>
    <row r="29" spans="1:4" x14ac:dyDescent="0.2">
      <c r="A29" s="4">
        <f t="shared" si="1"/>
        <v>36542</v>
      </c>
      <c r="B29" s="9">
        <f t="shared" si="0"/>
        <v>5029.8268733590194</v>
      </c>
      <c r="C29" s="9"/>
      <c r="D29" s="9">
        <v>5000</v>
      </c>
    </row>
    <row r="30" spans="1:4" x14ac:dyDescent="0.2">
      <c r="A30" s="4">
        <f t="shared" si="1"/>
        <v>36543</v>
      </c>
      <c r="B30" s="9">
        <f t="shared" si="0"/>
        <v>5029.8268733590194</v>
      </c>
      <c r="C30" s="9"/>
      <c r="D30" s="9">
        <v>5000</v>
      </c>
    </row>
    <row r="31" spans="1:4" x14ac:dyDescent="0.2">
      <c r="A31" s="4">
        <f t="shared" si="1"/>
        <v>36544</v>
      </c>
      <c r="B31" s="9">
        <f t="shared" si="0"/>
        <v>5029.8268733590194</v>
      </c>
      <c r="C31" s="9"/>
      <c r="D31" s="9">
        <v>5000</v>
      </c>
    </row>
    <row r="32" spans="1:4" x14ac:dyDescent="0.2">
      <c r="A32" s="4">
        <f t="shared" si="1"/>
        <v>36545</v>
      </c>
      <c r="B32" s="9">
        <f t="shared" si="0"/>
        <v>5029.8268733590194</v>
      </c>
      <c r="C32" s="9"/>
      <c r="D32" s="9">
        <v>5000</v>
      </c>
    </row>
    <row r="33" spans="1:4" x14ac:dyDescent="0.2">
      <c r="A33" s="4">
        <f t="shared" si="1"/>
        <v>36546</v>
      </c>
      <c r="B33" s="9">
        <f t="shared" si="0"/>
        <v>5029.8268733590194</v>
      </c>
      <c r="C33" s="9"/>
      <c r="D33" s="9">
        <v>5000</v>
      </c>
    </row>
    <row r="34" spans="1:4" x14ac:dyDescent="0.2">
      <c r="A34" s="4">
        <f t="shared" si="1"/>
        <v>36547</v>
      </c>
      <c r="B34" s="9">
        <f t="shared" si="0"/>
        <v>5029.8268733590194</v>
      </c>
      <c r="C34" s="9"/>
      <c r="D34" s="9">
        <v>5000</v>
      </c>
    </row>
    <row r="35" spans="1:4" x14ac:dyDescent="0.2">
      <c r="A35" s="4">
        <f t="shared" si="1"/>
        <v>36548</v>
      </c>
      <c r="B35" s="9">
        <f t="shared" si="0"/>
        <v>5029.8268733590194</v>
      </c>
      <c r="C35" s="9"/>
      <c r="D35" s="9">
        <v>5000</v>
      </c>
    </row>
    <row r="36" spans="1:4" x14ac:dyDescent="0.2">
      <c r="A36" s="4">
        <f t="shared" si="1"/>
        <v>36549</v>
      </c>
      <c r="B36" s="9">
        <f t="shared" si="0"/>
        <v>5029.8268733590194</v>
      </c>
      <c r="C36" s="9"/>
      <c r="D36" s="9">
        <v>5000</v>
      </c>
    </row>
    <row r="37" spans="1:4" x14ac:dyDescent="0.2">
      <c r="A37" s="4">
        <f t="shared" si="1"/>
        <v>36550</v>
      </c>
      <c r="B37" s="9">
        <f t="shared" si="0"/>
        <v>5029.8268733590194</v>
      </c>
      <c r="C37" s="9"/>
      <c r="D37" s="9">
        <v>5000</v>
      </c>
    </row>
    <row r="38" spans="1:4" x14ac:dyDescent="0.2">
      <c r="A38" s="4">
        <f t="shared" si="1"/>
        <v>36551</v>
      </c>
      <c r="B38" s="9">
        <f t="shared" si="0"/>
        <v>5029.8268733590194</v>
      </c>
      <c r="C38" s="9"/>
      <c r="D38" s="9">
        <v>5000</v>
      </c>
    </row>
    <row r="39" spans="1:4" x14ac:dyDescent="0.2">
      <c r="A39" s="4">
        <f t="shared" si="1"/>
        <v>36552</v>
      </c>
      <c r="B39" s="9">
        <f t="shared" si="0"/>
        <v>5029.8268733590194</v>
      </c>
      <c r="C39" s="9"/>
      <c r="D39" s="9">
        <v>5000</v>
      </c>
    </row>
    <row r="40" spans="1:4" x14ac:dyDescent="0.2">
      <c r="A40" s="4">
        <f t="shared" si="1"/>
        <v>36553</v>
      </c>
      <c r="B40" s="9">
        <f t="shared" si="0"/>
        <v>5029.8268733590194</v>
      </c>
      <c r="C40" s="9"/>
      <c r="D40" s="9">
        <v>5000</v>
      </c>
    </row>
    <row r="41" spans="1:4" x14ac:dyDescent="0.2">
      <c r="A41" s="4">
        <f t="shared" si="1"/>
        <v>36554</v>
      </c>
      <c r="B41" s="9">
        <f t="shared" si="0"/>
        <v>5029.8268733590194</v>
      </c>
      <c r="C41" s="9"/>
      <c r="D41" s="9">
        <v>5000</v>
      </c>
    </row>
    <row r="42" spans="1:4" x14ac:dyDescent="0.2">
      <c r="A42" s="4">
        <f t="shared" si="1"/>
        <v>36555</v>
      </c>
      <c r="B42" s="9">
        <f>D42/0.99407</f>
        <v>5029.8268733590194</v>
      </c>
      <c r="C42" s="9"/>
      <c r="D42" s="9">
        <v>5000</v>
      </c>
    </row>
    <row r="43" spans="1:4" x14ac:dyDescent="0.2">
      <c r="A43" s="4">
        <f t="shared" si="1"/>
        <v>36556</v>
      </c>
      <c r="B43" s="9">
        <f t="shared" si="0"/>
        <v>5029.8268733590194</v>
      </c>
      <c r="C43" s="9"/>
      <c r="D43" s="9">
        <v>5000</v>
      </c>
    </row>
    <row r="45" spans="1:4" x14ac:dyDescent="0.2">
      <c r="B45" s="10">
        <f>SUM(B13:B44)</f>
        <v>155924.63307412961</v>
      </c>
      <c r="D45" s="10">
        <f>SUM(D13:D44)</f>
        <v>155000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TCO</vt:lpstr>
      <vt:lpstr>TETCO</vt:lpstr>
      <vt:lpstr>INVOICE</vt:lpstr>
      <vt:lpstr>GULF-LEACH</vt:lpstr>
    </vt:vector>
  </TitlesOfParts>
  <Company>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D. Gillespie</dc:creator>
  <cp:lastModifiedBy>Felienne</cp:lastModifiedBy>
  <cp:lastPrinted>2000-02-09T13:32:06Z</cp:lastPrinted>
  <dcterms:created xsi:type="dcterms:W3CDTF">1999-10-29T17:26:18Z</dcterms:created>
  <dcterms:modified xsi:type="dcterms:W3CDTF">2014-09-03T12:31:14Z</dcterms:modified>
</cp:coreProperties>
</file>