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 s="1"/>
  <c r="L6" i="1"/>
  <c r="M6" i="1"/>
  <c r="N6" i="1"/>
  <c r="Q6" i="1"/>
  <c r="Q9" i="1" s="1"/>
  <c r="E8" i="1"/>
  <c r="H8" i="1"/>
  <c r="I8" i="1"/>
  <c r="J8" i="1"/>
  <c r="N8" i="1"/>
  <c r="O8" i="1" s="1"/>
  <c r="Q8" i="1"/>
  <c r="R8" i="1"/>
  <c r="S8" i="1"/>
  <c r="U8" i="1" s="1"/>
  <c r="V8" i="1"/>
  <c r="A9" i="1"/>
  <c r="E9" i="1"/>
  <c r="H9" i="1"/>
  <c r="I9" i="1"/>
  <c r="N9" i="1"/>
  <c r="V9" i="1"/>
  <c r="A10" i="1"/>
  <c r="A11" i="1" s="1"/>
  <c r="E10" i="1"/>
  <c r="H10" i="1"/>
  <c r="I10" i="1"/>
  <c r="N10" i="1"/>
  <c r="Q10" i="1"/>
  <c r="E11" i="1"/>
  <c r="H11" i="1"/>
  <c r="I11" i="1"/>
  <c r="N11" i="1"/>
  <c r="Q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E12" i="1"/>
  <c r="H12" i="1"/>
  <c r="I12" i="1"/>
  <c r="N12" i="1"/>
  <c r="Q12" i="1"/>
  <c r="E13" i="1"/>
  <c r="H13" i="1"/>
  <c r="J13" i="1" s="1"/>
  <c r="I13" i="1"/>
  <c r="N13" i="1"/>
  <c r="Q13" i="1"/>
  <c r="E14" i="1"/>
  <c r="H14" i="1"/>
  <c r="I14" i="1"/>
  <c r="J14" i="1"/>
  <c r="K14" i="1"/>
  <c r="N14" i="1"/>
  <c r="Q14" i="1"/>
  <c r="V14" i="1"/>
  <c r="X14" i="1"/>
  <c r="E15" i="1"/>
  <c r="H15" i="1"/>
  <c r="I15" i="1"/>
  <c r="J15" i="1"/>
  <c r="K15" i="1"/>
  <c r="X15" i="1" s="1"/>
  <c r="N15" i="1"/>
  <c r="Q15" i="1"/>
  <c r="V15" i="1"/>
  <c r="E16" i="1"/>
  <c r="H16" i="1"/>
  <c r="I16" i="1"/>
  <c r="K16" i="1" s="1"/>
  <c r="X16" i="1" s="1"/>
  <c r="J16" i="1"/>
  <c r="N16" i="1"/>
  <c r="Q16" i="1"/>
  <c r="V16" i="1"/>
  <c r="E17" i="1"/>
  <c r="H17" i="1"/>
  <c r="V17" i="1" s="1"/>
  <c r="I17" i="1"/>
  <c r="K17" i="1"/>
  <c r="X17" i="1" s="1"/>
  <c r="N17" i="1"/>
  <c r="Q17" i="1"/>
  <c r="E18" i="1"/>
  <c r="H18" i="1"/>
  <c r="V18" i="1" s="1"/>
  <c r="I18" i="1"/>
  <c r="J18" i="1"/>
  <c r="N18" i="1"/>
  <c r="Q18" i="1"/>
  <c r="E19" i="1"/>
  <c r="H19" i="1"/>
  <c r="I19" i="1"/>
  <c r="N19" i="1"/>
  <c r="Q19" i="1"/>
  <c r="E20" i="1"/>
  <c r="H20" i="1"/>
  <c r="I20" i="1"/>
  <c r="N20" i="1"/>
  <c r="Q20" i="1"/>
  <c r="E21" i="1"/>
  <c r="H21" i="1"/>
  <c r="J21" i="1" s="1"/>
  <c r="I21" i="1"/>
  <c r="N21" i="1"/>
  <c r="Q21" i="1"/>
  <c r="V21" i="1"/>
  <c r="E22" i="1"/>
  <c r="H22" i="1"/>
  <c r="J22" i="1" s="1"/>
  <c r="I22" i="1"/>
  <c r="K22" i="1"/>
  <c r="N22" i="1"/>
  <c r="Q22" i="1"/>
  <c r="V22" i="1"/>
  <c r="X22" i="1"/>
  <c r="E23" i="1"/>
  <c r="H23" i="1"/>
  <c r="I23" i="1"/>
  <c r="J23" i="1"/>
  <c r="K23" i="1"/>
  <c r="X23" i="1" s="1"/>
  <c r="N23" i="1"/>
  <c r="Q23" i="1"/>
  <c r="V23" i="1"/>
  <c r="E24" i="1"/>
  <c r="H24" i="1"/>
  <c r="I24" i="1"/>
  <c r="K24" i="1" s="1"/>
  <c r="X24" i="1" s="1"/>
  <c r="J24" i="1"/>
  <c r="N24" i="1"/>
  <c r="Q24" i="1"/>
  <c r="V24" i="1"/>
  <c r="E25" i="1"/>
  <c r="H25" i="1"/>
  <c r="V25" i="1" s="1"/>
  <c r="I25" i="1"/>
  <c r="K25" i="1"/>
  <c r="X25" i="1" s="1"/>
  <c r="N25" i="1"/>
  <c r="Q25" i="1"/>
  <c r="E26" i="1"/>
  <c r="H26" i="1"/>
  <c r="V26" i="1" s="1"/>
  <c r="I26" i="1"/>
  <c r="J26" i="1"/>
  <c r="N26" i="1"/>
  <c r="Q26" i="1"/>
  <c r="E27" i="1"/>
  <c r="H27" i="1"/>
  <c r="I27" i="1"/>
  <c r="N27" i="1"/>
  <c r="Q27" i="1"/>
  <c r="E28" i="1"/>
  <c r="H28" i="1"/>
  <c r="I28" i="1"/>
  <c r="N28" i="1"/>
  <c r="Q28" i="1"/>
  <c r="E29" i="1"/>
  <c r="H29" i="1"/>
  <c r="I29" i="1"/>
  <c r="N29" i="1"/>
  <c r="Q29" i="1"/>
  <c r="V29" i="1"/>
  <c r="E30" i="1"/>
  <c r="H30" i="1"/>
  <c r="J30" i="1" s="1"/>
  <c r="I30" i="1"/>
  <c r="K30" i="1"/>
  <c r="N30" i="1"/>
  <c r="Q30" i="1"/>
  <c r="V30" i="1"/>
  <c r="X30" i="1"/>
  <c r="E31" i="1"/>
  <c r="H31" i="1"/>
  <c r="I31" i="1"/>
  <c r="J31" i="1"/>
  <c r="K31" i="1"/>
  <c r="X31" i="1" s="1"/>
  <c r="N31" i="1"/>
  <c r="Q31" i="1"/>
  <c r="V31" i="1"/>
  <c r="E32" i="1"/>
  <c r="H32" i="1"/>
  <c r="I32" i="1"/>
  <c r="K32" i="1" s="1"/>
  <c r="X32" i="1" s="1"/>
  <c r="J32" i="1"/>
  <c r="N32" i="1"/>
  <c r="Q32" i="1"/>
  <c r="V32" i="1"/>
  <c r="E33" i="1"/>
  <c r="H33" i="1"/>
  <c r="V33" i="1" s="1"/>
  <c r="I33" i="1"/>
  <c r="J33" i="1"/>
  <c r="N33" i="1"/>
  <c r="Q33" i="1"/>
  <c r="E34" i="1"/>
  <c r="H34" i="1"/>
  <c r="J34" i="1" s="1"/>
  <c r="I34" i="1"/>
  <c r="N34" i="1"/>
  <c r="Q34" i="1"/>
  <c r="V34" i="1"/>
  <c r="E35" i="1"/>
  <c r="H35" i="1"/>
  <c r="I35" i="1"/>
  <c r="K35" i="1"/>
  <c r="X35" i="1" s="1"/>
  <c r="Q35" i="1"/>
  <c r="E36" i="1"/>
  <c r="K36" i="1" s="1"/>
  <c r="X36" i="1" s="1"/>
  <c r="H36" i="1"/>
  <c r="I36" i="1"/>
  <c r="J36" i="1"/>
  <c r="Q36" i="1"/>
  <c r="V36" i="1"/>
  <c r="E37" i="1"/>
  <c r="H37" i="1"/>
  <c r="I37" i="1"/>
  <c r="K37" i="1"/>
  <c r="X37" i="1" s="1"/>
  <c r="Q37" i="1"/>
  <c r="V37" i="1"/>
  <c r="C40" i="1"/>
  <c r="D40" i="1"/>
  <c r="F40" i="1"/>
  <c r="G40" i="1"/>
  <c r="H40" i="1"/>
  <c r="H42" i="1" s="1"/>
  <c r="Q40" i="1"/>
  <c r="AA40" i="1"/>
  <c r="AA41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Q44" i="1" s="1"/>
  <c r="R43" i="1"/>
  <c r="S43" i="1"/>
  <c r="S44" i="1" s="1"/>
  <c r="U43" i="1"/>
  <c r="U44" i="1" s="1"/>
  <c r="V43" i="1"/>
  <c r="V44" i="1" s="1"/>
  <c r="W43" i="1"/>
  <c r="W46" i="1" s="1"/>
  <c r="R44" i="1"/>
  <c r="W44" i="1"/>
  <c r="N36" i="1" l="1"/>
  <c r="N35" i="1"/>
  <c r="N37" i="1"/>
  <c r="AA42" i="1"/>
  <c r="J9" i="1"/>
  <c r="K9" i="1"/>
  <c r="X9" i="1" s="1"/>
  <c r="K29" i="1"/>
  <c r="X29" i="1" s="1"/>
  <c r="W8" i="1"/>
  <c r="M10" i="1"/>
  <c r="J40" i="1"/>
  <c r="I40" i="1"/>
  <c r="I42" i="1" s="1"/>
  <c r="K21" i="1"/>
  <c r="X21" i="1" s="1"/>
  <c r="V28" i="1"/>
  <c r="J28" i="1"/>
  <c r="V20" i="1"/>
  <c r="J20" i="1"/>
  <c r="V35" i="1"/>
  <c r="J35" i="1"/>
  <c r="K28" i="1"/>
  <c r="X28" i="1" s="1"/>
  <c r="V27" i="1"/>
  <c r="J27" i="1"/>
  <c r="K20" i="1"/>
  <c r="V12" i="1"/>
  <c r="J12" i="1"/>
  <c r="V11" i="1"/>
  <c r="J11" i="1"/>
  <c r="K10" i="1"/>
  <c r="X10" i="1" s="1"/>
  <c r="V10" i="1"/>
  <c r="K34" i="1"/>
  <c r="X34" i="1" s="1"/>
  <c r="K33" i="1"/>
  <c r="X33" i="1" s="1"/>
  <c r="J29" i="1"/>
  <c r="K13" i="1"/>
  <c r="K12" i="1"/>
  <c r="X12" i="1" s="1"/>
  <c r="K11" i="1"/>
  <c r="X11" i="1" s="1"/>
  <c r="O6" i="1"/>
  <c r="L9" i="1"/>
  <c r="J37" i="1"/>
  <c r="E40" i="1"/>
  <c r="E42" i="1" s="1"/>
  <c r="K27" i="1"/>
  <c r="K19" i="1"/>
  <c r="X19" i="1" s="1"/>
  <c r="J25" i="1"/>
  <c r="J17" i="1"/>
  <c r="N40" i="1"/>
  <c r="N42" i="1" s="1"/>
  <c r="J10" i="1"/>
  <c r="K8" i="1"/>
  <c r="V19" i="1"/>
  <c r="J19" i="1"/>
  <c r="K26" i="1"/>
  <c r="X26" i="1" s="1"/>
  <c r="K18" i="1"/>
  <c r="X18" i="1" s="1"/>
  <c r="M9" i="1"/>
  <c r="V13" i="1"/>
  <c r="M11" i="1"/>
  <c r="X13" i="1" l="1"/>
  <c r="K45" i="1"/>
  <c r="O9" i="1"/>
  <c r="R9" i="1"/>
  <c r="M12" i="1"/>
  <c r="L10" i="1"/>
  <c r="X8" i="1"/>
  <c r="K44" i="1"/>
  <c r="K40" i="1"/>
  <c r="K42" i="1" s="1"/>
  <c r="X20" i="1"/>
  <c r="K46" i="1"/>
  <c r="X27" i="1"/>
  <c r="K47" i="1"/>
  <c r="V40" i="1"/>
  <c r="M13" i="1" l="1"/>
  <c r="X40" i="1"/>
  <c r="Y40" i="1" s="1"/>
  <c r="O10" i="1"/>
  <c r="R10" i="1"/>
  <c r="S9" i="1"/>
  <c r="L11" i="1"/>
  <c r="S10" i="1" l="1"/>
  <c r="U10" i="1"/>
  <c r="W10" i="1" s="1"/>
  <c r="M16" i="1"/>
  <c r="U9" i="1"/>
  <c r="M14" i="1"/>
  <c r="M15" i="1"/>
  <c r="O11" i="1"/>
  <c r="R11" i="1"/>
  <c r="L13" i="1"/>
  <c r="L12" i="1"/>
  <c r="M17" i="1"/>
  <c r="M18" i="1" l="1"/>
  <c r="M19" i="1" s="1"/>
  <c r="M20" i="1" s="1"/>
  <c r="R12" i="1"/>
  <c r="O12" i="1"/>
  <c r="R13" i="1"/>
  <c r="O13" i="1"/>
  <c r="S11" i="1"/>
  <c r="U11" i="1"/>
  <c r="W11" i="1" s="1"/>
  <c r="L14" i="1"/>
  <c r="W9" i="1"/>
  <c r="M24" i="1" l="1"/>
  <c r="M25" i="1" s="1"/>
  <c r="R14" i="1"/>
  <c r="O14" i="1"/>
  <c r="M26" i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40" i="1" s="1"/>
  <c r="M42" i="1" s="1"/>
  <c r="S12" i="1"/>
  <c r="U12" i="1"/>
  <c r="M21" i="1"/>
  <c r="M22" i="1" s="1"/>
  <c r="M23" i="1" s="1"/>
  <c r="L15" i="1"/>
  <c r="S13" i="1"/>
  <c r="U13" i="1" s="1"/>
  <c r="W13" i="1" s="1"/>
  <c r="R15" i="1" l="1"/>
  <c r="O15" i="1"/>
  <c r="L16" i="1"/>
  <c r="L17" i="1"/>
  <c r="W12" i="1"/>
  <c r="S14" i="1"/>
  <c r="U14" i="1"/>
  <c r="W14" i="1" s="1"/>
  <c r="O17" i="1" l="1"/>
  <c r="R17" i="1"/>
  <c r="L18" i="1"/>
  <c r="O16" i="1"/>
  <c r="R16" i="1"/>
  <c r="S15" i="1"/>
  <c r="U15" i="1"/>
  <c r="W15" i="1" s="1"/>
  <c r="R18" i="1" l="1"/>
  <c r="O18" i="1"/>
  <c r="L19" i="1"/>
  <c r="S17" i="1"/>
  <c r="U17" i="1" s="1"/>
  <c r="W17" i="1" s="1"/>
  <c r="S16" i="1"/>
  <c r="U16" i="1" s="1"/>
  <c r="W16" i="1" s="1"/>
  <c r="R19" i="1" l="1"/>
  <c r="O19" i="1"/>
  <c r="L20" i="1"/>
  <c r="S18" i="1"/>
  <c r="U18" i="1"/>
  <c r="W18" i="1" s="1"/>
  <c r="R20" i="1" l="1"/>
  <c r="O20" i="1"/>
  <c r="L21" i="1"/>
  <c r="S19" i="1"/>
  <c r="U19" i="1"/>
  <c r="W19" i="1" s="1"/>
  <c r="S20" i="1" l="1"/>
  <c r="U20" i="1"/>
  <c r="W20" i="1" s="1"/>
  <c r="R21" i="1"/>
  <c r="O21" i="1"/>
  <c r="L22" i="1"/>
  <c r="R22" i="1" l="1"/>
  <c r="O22" i="1"/>
  <c r="L23" i="1"/>
  <c r="S21" i="1"/>
  <c r="U21" i="1" s="1"/>
  <c r="W21" i="1" s="1"/>
  <c r="S22" i="1" l="1"/>
  <c r="U22" i="1" s="1"/>
  <c r="W22" i="1" s="1"/>
  <c r="R23" i="1"/>
  <c r="O23" i="1"/>
  <c r="L24" i="1"/>
  <c r="O24" i="1" l="1"/>
  <c r="R24" i="1"/>
  <c r="L25" i="1"/>
  <c r="S23" i="1"/>
  <c r="U23" i="1" s="1"/>
  <c r="W23" i="1" s="1"/>
  <c r="S24" i="1" l="1"/>
  <c r="U24" i="1" s="1"/>
  <c r="W24" i="1" s="1"/>
  <c r="O25" i="1"/>
  <c r="R25" i="1"/>
  <c r="L26" i="1"/>
  <c r="R26" i="1" l="1"/>
  <c r="O26" i="1"/>
  <c r="L27" i="1"/>
  <c r="S25" i="1"/>
  <c r="U25" i="1"/>
  <c r="W25" i="1" s="1"/>
  <c r="S26" i="1" l="1"/>
  <c r="U26" i="1"/>
  <c r="W26" i="1" s="1"/>
  <c r="R27" i="1"/>
  <c r="O27" i="1"/>
  <c r="L28" i="1"/>
  <c r="R28" i="1" l="1"/>
  <c r="O28" i="1"/>
  <c r="L29" i="1"/>
  <c r="S27" i="1"/>
  <c r="U27" i="1" s="1"/>
  <c r="W27" i="1" s="1"/>
  <c r="O29" i="1" l="1"/>
  <c r="R29" i="1"/>
  <c r="L30" i="1"/>
  <c r="S28" i="1"/>
  <c r="U28" i="1" s="1"/>
  <c r="W28" i="1" s="1"/>
  <c r="R30" i="1" l="1"/>
  <c r="O30" i="1"/>
  <c r="L31" i="1"/>
  <c r="S29" i="1"/>
  <c r="U29" i="1" s="1"/>
  <c r="W29" i="1" s="1"/>
  <c r="S30" i="1" l="1"/>
  <c r="U30" i="1" s="1"/>
  <c r="W30" i="1" s="1"/>
  <c r="R31" i="1"/>
  <c r="O31" i="1"/>
  <c r="L32" i="1"/>
  <c r="O32" i="1" l="1"/>
  <c r="R32" i="1"/>
  <c r="L33" i="1"/>
  <c r="S31" i="1"/>
  <c r="U31" i="1" s="1"/>
  <c r="W31" i="1" s="1"/>
  <c r="O33" i="1" l="1"/>
  <c r="R33" i="1"/>
  <c r="L34" i="1"/>
  <c r="S32" i="1"/>
  <c r="U32" i="1"/>
  <c r="W32" i="1" s="1"/>
  <c r="O34" i="1" l="1"/>
  <c r="R34" i="1"/>
  <c r="L35" i="1"/>
  <c r="S33" i="1"/>
  <c r="U33" i="1"/>
  <c r="W33" i="1" s="1"/>
  <c r="O35" i="1" l="1"/>
  <c r="L36" i="1"/>
  <c r="S34" i="1"/>
  <c r="U34" i="1" s="1"/>
  <c r="W34" i="1" s="1"/>
  <c r="R35" i="1"/>
  <c r="O36" i="1" l="1"/>
  <c r="L37" i="1"/>
  <c r="S35" i="1"/>
  <c r="U35" i="1" s="1"/>
  <c r="W35" i="1" s="1"/>
  <c r="R36" i="1"/>
  <c r="O37" i="1" l="1"/>
  <c r="O40" i="1" s="1"/>
  <c r="L40" i="1"/>
  <c r="L42" i="1" s="1"/>
  <c r="S36" i="1"/>
  <c r="U36" i="1"/>
  <c r="W36" i="1" s="1"/>
  <c r="R37" i="1"/>
  <c r="S37" i="1" l="1"/>
  <c r="S40" i="1" s="1"/>
  <c r="R40" i="1"/>
  <c r="U37" i="1" l="1"/>
  <c r="W37" i="1" l="1"/>
  <c r="W40" i="1" s="1"/>
  <c r="U40" i="1"/>
</calcChain>
</file>

<file path=xl/sharedStrings.xml><?xml version="1.0" encoding="utf-8"?>
<sst xmlns="http://schemas.openxmlformats.org/spreadsheetml/2006/main" count="74" uniqueCount="43">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</sst>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457083764219237E-2"/>
          <c:y val="3.5593220338983052E-2"/>
          <c:w val="0.86246122026887284"/>
          <c:h val="0.84745762711864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416982.75000000186</c:v>
                </c:pt>
                <c:pt idx="3">
                  <c:v>0</c:v>
                </c:pt>
                <c:pt idx="4">
                  <c:v>0</c:v>
                </c:pt>
                <c:pt idx="6">
                  <c:v>416982.75000000373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416982.75000000186</c:v>
                </c:pt>
                <c:pt idx="3">
                  <c:v>0</c:v>
                </c:pt>
                <c:pt idx="4">
                  <c:v>0</c:v>
                </c:pt>
                <c:pt idx="6">
                  <c:v>416982.75000000373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790405.9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38192"/>
        <c:axId val="159538752"/>
      </c:barChart>
      <c:catAx>
        <c:axId val="159538192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53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53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538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2372881355932202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37895</v>
          </cell>
        </row>
        <row r="2460">
          <cell r="BK2460">
            <v>37937</v>
          </cell>
        </row>
        <row r="2461">
          <cell r="BK2461">
            <v>37937.199999999997</v>
          </cell>
        </row>
        <row r="2462">
          <cell r="BK2462">
            <v>37937.199999999997</v>
          </cell>
        </row>
        <row r="2463">
          <cell r="BK2463">
            <v>37937.19999999999</v>
          </cell>
        </row>
        <row r="2464">
          <cell r="BK2464">
            <v>37937.199999999997</v>
          </cell>
        </row>
        <row r="2465">
          <cell r="BK2465">
            <v>37937.200000000012</v>
          </cell>
        </row>
        <row r="2468">
          <cell r="BK2468">
            <v>1150456.9999999998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-19956.05</v>
          </cell>
        </row>
        <row r="13">
          <cell r="BB13">
            <v>16773.95</v>
          </cell>
        </row>
        <row r="14">
          <cell r="BB14">
            <v>144985.5</v>
          </cell>
        </row>
        <row r="15">
          <cell r="BB15">
            <v>109065.75</v>
          </cell>
        </row>
        <row r="16">
          <cell r="BB16">
            <v>15320.75</v>
          </cell>
        </row>
        <row r="17">
          <cell r="BB17">
            <v>18914.05</v>
          </cell>
        </row>
        <row r="18">
          <cell r="BB18">
            <v>301004.05</v>
          </cell>
        </row>
        <row r="19">
          <cell r="BB19">
            <v>310574.05</v>
          </cell>
        </row>
        <row r="20">
          <cell r="BB20">
            <v>288794.05</v>
          </cell>
        </row>
        <row r="21">
          <cell r="BB21">
            <v>222416.6</v>
          </cell>
        </row>
        <row r="22">
          <cell r="BB22">
            <v>212406.6</v>
          </cell>
        </row>
        <row r="23">
          <cell r="BB23">
            <v>279016.59999999998</v>
          </cell>
        </row>
        <row r="24">
          <cell r="BB24">
            <v>306229.7</v>
          </cell>
        </row>
        <row r="25">
          <cell r="BB25">
            <v>217749.7</v>
          </cell>
        </row>
        <row r="26">
          <cell r="BB26">
            <v>236239.7</v>
          </cell>
        </row>
        <row r="27">
          <cell r="BB27">
            <v>-781140.3</v>
          </cell>
        </row>
        <row r="28">
          <cell r="BB28">
            <v>127459.7</v>
          </cell>
        </row>
        <row r="29">
          <cell r="BB29">
            <v>178602.7</v>
          </cell>
        </row>
        <row r="30">
          <cell r="BB30">
            <v>154222.95000000001</v>
          </cell>
        </row>
        <row r="31">
          <cell r="BB31">
            <v>-829887.05</v>
          </cell>
        </row>
        <row r="32">
          <cell r="BB32">
            <v>300702.95</v>
          </cell>
        </row>
        <row r="33">
          <cell r="BB33">
            <v>315932.95</v>
          </cell>
        </row>
        <row r="34">
          <cell r="BB34">
            <v>286022.95</v>
          </cell>
        </row>
        <row r="35">
          <cell r="BB35">
            <v>293965.2</v>
          </cell>
        </row>
        <row r="36">
          <cell r="BB36">
            <v>285262.7</v>
          </cell>
        </row>
        <row r="37">
          <cell r="BB37">
            <v>-678697</v>
          </cell>
        </row>
        <row r="38">
          <cell r="BB38">
            <v>310000</v>
          </cell>
        </row>
        <row r="39">
          <cell r="BB39">
            <v>275000</v>
          </cell>
        </row>
        <row r="40">
          <cell r="BB40">
            <v>275000</v>
          </cell>
        </row>
        <row r="41">
          <cell r="BB41">
            <v>245000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16667</v>
          </cell>
        </row>
        <row r="40">
          <cell r="K40">
            <v>55000</v>
          </cell>
        </row>
        <row r="41">
          <cell r="K41">
            <v>60000</v>
          </cell>
        </row>
        <row r="42">
          <cell r="K42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17" workbookViewId="0">
      <selection activeCell="E26" sqref="E26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+'[3]BAM-EGS'!$BB$9</f>
        <v>3000000</v>
      </c>
      <c r="F6" s="25"/>
      <c r="G6" s="25"/>
      <c r="H6" s="25">
        <f>+'[2]BAM-EGS'!$BB$9</f>
        <v>3000000</v>
      </c>
      <c r="I6" s="6">
        <f>'[1]BAM-3RD'!$BK$2468</f>
        <v>1150456.9999999998</v>
      </c>
      <c r="J6" s="6"/>
      <c r="K6" s="6">
        <f>SUM(E6,H6,I6)</f>
        <v>7150457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6000000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42</v>
      </c>
      <c r="C8" s="49"/>
      <c r="D8" s="49"/>
      <c r="E8" s="55">
        <f>+'[3]BAM-EGS'!$BB12</f>
        <v>-19956.05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19956.95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200000</v>
      </c>
      <c r="R8" s="64">
        <f t="shared" ref="R8:R34" si="0">IF(L8&gt;0,$L$5-L8,0)+($M$5-M8)+($N$5-N8)</f>
        <v>-5000</v>
      </c>
      <c r="S8" s="5">
        <f>E8-Q8-R8</f>
        <v>-214956.05</v>
      </c>
      <c r="T8" s="5"/>
      <c r="U8" s="5">
        <f>SUM(Q8:S8)</f>
        <v>-19956.049999999988</v>
      </c>
      <c r="V8" s="19">
        <f>SUM(H8)</f>
        <v>0</v>
      </c>
      <c r="W8" s="19">
        <f>SUM(U8:V8)</f>
        <v>-19956.049999999988</v>
      </c>
      <c r="X8" s="4">
        <f>IF(K8&gt;0,K8,0)</f>
        <v>19956.95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42</v>
      </c>
      <c r="C9" s="49"/>
      <c r="D9" s="49"/>
      <c r="E9" s="55">
        <f>+'[3]BAM-EGS'!$BB13</f>
        <v>16773.95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56686.95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200000</v>
      </c>
      <c r="R9" s="64">
        <f t="shared" si="0"/>
        <v>-12500</v>
      </c>
      <c r="S9" s="5">
        <f t="shared" ref="S9:S36" si="6">E9-Q9-R9</f>
        <v>-170726.05</v>
      </c>
      <c r="T9" s="5"/>
      <c r="U9" s="5">
        <f t="shared" ref="U9:U36" si="7">SUM(Q9:S9)</f>
        <v>16773.950000000012</v>
      </c>
      <c r="V9" s="19">
        <f t="shared" ref="V9:V36" si="8">SUM(H9)</f>
        <v>0</v>
      </c>
      <c r="W9" s="19">
        <f t="shared" ref="W9:W36" si="9">SUM(U9:V9)</f>
        <v>16773.950000000012</v>
      </c>
      <c r="X9" s="4">
        <f t="shared" ref="X9:X36" si="10">IF(K9&gt;0,K9,0)</f>
        <v>56686.95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42</v>
      </c>
      <c r="C10" s="49"/>
      <c r="D10" s="49"/>
      <c r="E10" s="55">
        <f>+'[3]BAM-EGS'!$BB14</f>
        <v>144985.5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183555.5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200000</v>
      </c>
      <c r="R10" s="64">
        <f t="shared" si="0"/>
        <v>30000</v>
      </c>
      <c r="S10" s="5">
        <f t="shared" si="6"/>
        <v>-85014.5</v>
      </c>
      <c r="T10" s="5"/>
      <c r="U10" s="5">
        <f t="shared" si="7"/>
        <v>144985.5</v>
      </c>
      <c r="V10" s="19">
        <f t="shared" si="8"/>
        <v>0</v>
      </c>
      <c r="W10" s="19">
        <f t="shared" si="9"/>
        <v>144985.5</v>
      </c>
      <c r="X10" s="4">
        <f t="shared" si="10"/>
        <v>183555.5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42</v>
      </c>
      <c r="C11" s="49"/>
      <c r="D11" s="49"/>
      <c r="E11" s="55">
        <f>+'[3]BAM-EGS'!$BB15</f>
        <v>109065.75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147070.75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200000</v>
      </c>
      <c r="R11" s="64">
        <f t="shared" si="0"/>
        <v>10000</v>
      </c>
      <c r="S11" s="5">
        <f t="shared" si="6"/>
        <v>-100934.25</v>
      </c>
      <c r="T11" s="5"/>
      <c r="U11" s="5">
        <f t="shared" si="7"/>
        <v>109065.75</v>
      </c>
      <c r="V11" s="19">
        <f t="shared" si="8"/>
        <v>0</v>
      </c>
      <c r="W11" s="19">
        <f t="shared" si="9"/>
        <v>109065.75</v>
      </c>
      <c r="X11" s="4">
        <f t="shared" si="10"/>
        <v>147070.75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42</v>
      </c>
      <c r="C12" s="49"/>
      <c r="D12" s="49"/>
      <c r="E12" s="55">
        <f>+'[3]BAM-EGS'!$BB16</f>
        <v>15320.75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53625.75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200000</v>
      </c>
      <c r="R12" s="64">
        <f t="shared" si="0"/>
        <v>5083</v>
      </c>
      <c r="S12" s="5">
        <f t="shared" si="6"/>
        <v>-189762.25</v>
      </c>
      <c r="T12" s="5"/>
      <c r="U12" s="5">
        <f t="shared" si="7"/>
        <v>15320.75</v>
      </c>
      <c r="V12" s="19">
        <f t="shared" si="8"/>
        <v>0</v>
      </c>
      <c r="W12" s="19">
        <f t="shared" si="9"/>
        <v>15320.75</v>
      </c>
      <c r="X12" s="4">
        <f t="shared" si="10"/>
        <v>53625.75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42</v>
      </c>
      <c r="C13" s="49"/>
      <c r="D13" s="49"/>
      <c r="E13" s="55">
        <f>+'[3]BAM-EGS'!$BB17</f>
        <v>18914.05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57121.05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200000</v>
      </c>
      <c r="R13" s="64">
        <f t="shared" si="0"/>
        <v>-10000</v>
      </c>
      <c r="S13" s="5">
        <f t="shared" si="6"/>
        <v>-171085.95</v>
      </c>
      <c r="T13" s="5"/>
      <c r="U13" s="5">
        <f t="shared" si="7"/>
        <v>18914.049999999988</v>
      </c>
      <c r="V13" s="19">
        <f t="shared" si="8"/>
        <v>0</v>
      </c>
      <c r="W13" s="19">
        <f t="shared" si="9"/>
        <v>18914.049999999988</v>
      </c>
      <c r="X13" s="4">
        <f t="shared" si="10"/>
        <v>57121.05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42</v>
      </c>
      <c r="C14" s="49"/>
      <c r="D14" s="49"/>
      <c r="E14" s="55">
        <f>+'[3]BAM-EGS'!$BB18</f>
        <v>301004.05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339211.05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200000</v>
      </c>
      <c r="R14" s="64">
        <f t="shared" si="0"/>
        <v>-10000</v>
      </c>
      <c r="S14" s="5">
        <f t="shared" si="6"/>
        <v>111004.04999999999</v>
      </c>
      <c r="T14" s="5"/>
      <c r="U14" s="5">
        <f t="shared" si="7"/>
        <v>301004.05</v>
      </c>
      <c r="V14" s="19">
        <f t="shared" si="8"/>
        <v>0</v>
      </c>
      <c r="W14" s="19">
        <f t="shared" si="9"/>
        <v>301004.05</v>
      </c>
      <c r="X14" s="4">
        <f t="shared" si="10"/>
        <v>339211.05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42</v>
      </c>
      <c r="C15" s="49"/>
      <c r="D15" s="49"/>
      <c r="E15" s="55">
        <f>+'[3]BAM-EGS'!$BB19</f>
        <v>310574.05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348781.05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200000</v>
      </c>
      <c r="R15" s="64">
        <f t="shared" si="0"/>
        <v>-1667</v>
      </c>
      <c r="S15" s="5">
        <f t="shared" si="6"/>
        <v>112241.04999999999</v>
      </c>
      <c r="T15" s="5"/>
      <c r="U15" s="5">
        <f t="shared" si="7"/>
        <v>310574.05</v>
      </c>
      <c r="V15" s="19">
        <f t="shared" si="8"/>
        <v>0</v>
      </c>
      <c r="W15" s="19">
        <f t="shared" si="9"/>
        <v>310574.05</v>
      </c>
      <c r="X15" s="4">
        <f t="shared" si="10"/>
        <v>348781.05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42</v>
      </c>
      <c r="C16" s="49"/>
      <c r="D16" s="49"/>
      <c r="E16" s="55">
        <f>+'[3]BAM-EGS'!$BB20</f>
        <v>288794.05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327001.05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200000</v>
      </c>
      <c r="R16" s="64">
        <f t="shared" si="0"/>
        <v>-21667</v>
      </c>
      <c r="S16" s="5">
        <f t="shared" si="6"/>
        <v>110461.04999999999</v>
      </c>
      <c r="T16" s="5"/>
      <c r="U16" s="5">
        <f t="shared" si="7"/>
        <v>288794.05</v>
      </c>
      <c r="V16" s="19">
        <f t="shared" si="8"/>
        <v>0</v>
      </c>
      <c r="W16" s="19">
        <f t="shared" si="9"/>
        <v>288794.05</v>
      </c>
      <c r="X16" s="4">
        <f t="shared" si="10"/>
        <v>327001.05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42</v>
      </c>
      <c r="C17" s="49"/>
      <c r="D17" s="49"/>
      <c r="E17" s="55">
        <f>+'[3]BAM-EGS'!$BB21</f>
        <v>222416.6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261020.6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200000</v>
      </c>
      <c r="R17" s="64">
        <f t="shared" si="0"/>
        <v>-10000</v>
      </c>
      <c r="S17" s="5">
        <f t="shared" si="6"/>
        <v>32416.600000000006</v>
      </c>
      <c r="T17" s="5"/>
      <c r="U17" s="5">
        <f t="shared" si="7"/>
        <v>222416.6</v>
      </c>
      <c r="V17" s="19">
        <f t="shared" si="8"/>
        <v>0</v>
      </c>
      <c r="W17" s="19">
        <f t="shared" si="9"/>
        <v>222416.6</v>
      </c>
      <c r="X17" s="4">
        <f t="shared" si="10"/>
        <v>261020.6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+'[3]BAM-EGS'!$BB22</f>
        <v>212406.6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251010.6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200000</v>
      </c>
      <c r="R18" s="64">
        <f t="shared" si="0"/>
        <v>17500</v>
      </c>
      <c r="S18" s="5">
        <f t="shared" si="6"/>
        <v>-5093.3999999999942</v>
      </c>
      <c r="T18" s="5"/>
      <c r="U18" s="5">
        <f t="shared" si="7"/>
        <v>212406.6</v>
      </c>
      <c r="V18" s="19">
        <f t="shared" si="8"/>
        <v>0</v>
      </c>
      <c r="W18" s="19">
        <f t="shared" si="9"/>
        <v>212406.6</v>
      </c>
      <c r="X18" s="4">
        <f t="shared" si="10"/>
        <v>251010.6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+'[3]BAM-EGS'!$BB23</f>
        <v>279016.59999999998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317620.59999999998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200000</v>
      </c>
      <c r="R19" s="64">
        <f t="shared" si="0"/>
        <v>21250</v>
      </c>
      <c r="S19" s="5">
        <f t="shared" si="6"/>
        <v>57766.599999999977</v>
      </c>
      <c r="T19" s="5"/>
      <c r="U19" s="5">
        <f t="shared" si="7"/>
        <v>279016.59999999998</v>
      </c>
      <c r="V19" s="19">
        <f t="shared" si="8"/>
        <v>0</v>
      </c>
      <c r="W19" s="19">
        <f t="shared" si="9"/>
        <v>279016.59999999998</v>
      </c>
      <c r="X19" s="4">
        <f t="shared" si="10"/>
        <v>317620.59999999998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+'[3]BAM-EGS'!$BB24</f>
        <v>306229.7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345547.7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200000</v>
      </c>
      <c r="R20" s="64">
        <f t="shared" si="0"/>
        <v>-25000</v>
      </c>
      <c r="S20" s="5">
        <f t="shared" si="6"/>
        <v>131229.70000000001</v>
      </c>
      <c r="T20" s="5"/>
      <c r="U20" s="5">
        <f t="shared" si="7"/>
        <v>306229.7</v>
      </c>
      <c r="V20" s="19">
        <f t="shared" si="8"/>
        <v>0</v>
      </c>
      <c r="W20" s="19">
        <f t="shared" si="9"/>
        <v>306229.7</v>
      </c>
      <c r="X20" s="4">
        <f t="shared" si="10"/>
        <v>345547.7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+'[3]BAM-EGS'!$BB25</f>
        <v>217749.7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257067.7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200000</v>
      </c>
      <c r="R21" s="64">
        <f t="shared" si="0"/>
        <v>-25000</v>
      </c>
      <c r="S21" s="5">
        <f t="shared" si="6"/>
        <v>42749.700000000012</v>
      </c>
      <c r="T21" s="5"/>
      <c r="U21" s="5">
        <f t="shared" si="7"/>
        <v>217749.7</v>
      </c>
      <c r="V21" s="19">
        <f t="shared" si="8"/>
        <v>0</v>
      </c>
      <c r="W21" s="19">
        <f t="shared" si="9"/>
        <v>217749.7</v>
      </c>
      <c r="X21" s="4">
        <f t="shared" si="10"/>
        <v>257067.7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+'[3]BAM-EGS'!$BB26</f>
        <v>236239.7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275557.7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200000</v>
      </c>
      <c r="R22" s="64">
        <f t="shared" si="0"/>
        <v>-25000</v>
      </c>
      <c r="S22" s="5">
        <f t="shared" si="6"/>
        <v>61239.700000000012</v>
      </c>
      <c r="T22" s="5"/>
      <c r="U22" s="5">
        <f t="shared" si="7"/>
        <v>236239.7</v>
      </c>
      <c r="V22" s="19">
        <f t="shared" si="8"/>
        <v>0</v>
      </c>
      <c r="W22" s="19">
        <f t="shared" si="9"/>
        <v>236239.7</v>
      </c>
      <c r="X22" s="4">
        <f t="shared" si="10"/>
        <v>275557.7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+'[3]BAM-EGS'!$BB27</f>
        <v>-781140.3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258177.69999999995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200000</v>
      </c>
      <c r="R23" s="64">
        <f t="shared" si="0"/>
        <v>0</v>
      </c>
      <c r="S23" s="5">
        <f t="shared" si="6"/>
        <v>-981140.3</v>
      </c>
      <c r="T23" s="5"/>
      <c r="U23" s="5">
        <f t="shared" si="7"/>
        <v>-781140.3</v>
      </c>
      <c r="V23" s="19">
        <f t="shared" si="8"/>
        <v>1000000</v>
      </c>
      <c r="W23" s="19">
        <f t="shared" si="9"/>
        <v>218859.69999999995</v>
      </c>
      <c r="X23" s="4">
        <f t="shared" si="10"/>
        <v>258177.69999999995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+'[3]BAM-EGS'!$BB28</f>
        <v>127459.7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166777.70000000001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200000</v>
      </c>
      <c r="R24" s="64">
        <f t="shared" si="0"/>
        <v>-20000</v>
      </c>
      <c r="S24" s="5">
        <f t="shared" si="6"/>
        <v>-52540.3</v>
      </c>
      <c r="T24" s="5"/>
      <c r="U24" s="5">
        <f t="shared" si="7"/>
        <v>127459.7</v>
      </c>
      <c r="V24" s="19">
        <f t="shared" si="8"/>
        <v>0</v>
      </c>
      <c r="W24" s="19">
        <f t="shared" si="9"/>
        <v>127459.7</v>
      </c>
      <c r="X24" s="4">
        <f t="shared" si="10"/>
        <v>166777.70000000001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+'[3]BAM-EGS'!$BB29</f>
        <v>178602.7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215740.7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200000</v>
      </c>
      <c r="R25" s="64">
        <f t="shared" si="0"/>
        <v>12500</v>
      </c>
      <c r="S25" s="5">
        <f t="shared" si="6"/>
        <v>-33897.299999999988</v>
      </c>
      <c r="T25" s="5"/>
      <c r="U25" s="5">
        <f t="shared" si="7"/>
        <v>178602.7</v>
      </c>
      <c r="V25" s="19">
        <f t="shared" si="8"/>
        <v>0</v>
      </c>
      <c r="W25" s="19">
        <f t="shared" si="9"/>
        <v>178602.7</v>
      </c>
      <c r="X25" s="4">
        <f t="shared" si="10"/>
        <v>215740.7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+'[3]BAM-EGS'!$BB30</f>
        <v>154222.95000000001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191795.95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200000</v>
      </c>
      <c r="R26" s="64">
        <f t="shared" si="0"/>
        <v>21667</v>
      </c>
      <c r="S26" s="5">
        <f t="shared" si="6"/>
        <v>-67444.049999999988</v>
      </c>
      <c r="T26" s="5"/>
      <c r="U26" s="5">
        <f t="shared" si="7"/>
        <v>154222.95000000001</v>
      </c>
      <c r="V26" s="19">
        <f t="shared" si="8"/>
        <v>0</v>
      </c>
      <c r="W26" s="19">
        <f t="shared" si="9"/>
        <v>154222.95000000001</v>
      </c>
      <c r="X26" s="4">
        <f t="shared" si="10"/>
        <v>191795.95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+'[3]BAM-EGS'!$BB31</f>
        <v>-829887.05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207685.94999999995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200000</v>
      </c>
      <c r="R27" s="64">
        <f t="shared" si="0"/>
        <v>5000</v>
      </c>
      <c r="S27" s="5">
        <f t="shared" si="6"/>
        <v>-1034887.05</v>
      </c>
      <c r="T27" s="5"/>
      <c r="U27" s="5">
        <f t="shared" si="7"/>
        <v>-829887.05</v>
      </c>
      <c r="V27" s="19">
        <f t="shared" si="8"/>
        <v>1000000</v>
      </c>
      <c r="W27" s="19">
        <f t="shared" si="9"/>
        <v>170112.94999999995</v>
      </c>
      <c r="X27" s="4">
        <f t="shared" si="10"/>
        <v>207685.94999999995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+'[3]BAM-EGS'!$BB32</f>
        <v>300702.95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338275.95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200000</v>
      </c>
      <c r="R28" s="64">
        <f t="shared" si="0"/>
        <v>14375</v>
      </c>
      <c r="S28" s="5">
        <f t="shared" si="6"/>
        <v>86327.950000000012</v>
      </c>
      <c r="T28" s="5"/>
      <c r="U28" s="5">
        <f t="shared" si="7"/>
        <v>300702.95</v>
      </c>
      <c r="V28" s="19">
        <f t="shared" si="8"/>
        <v>0</v>
      </c>
      <c r="W28" s="19">
        <f t="shared" si="9"/>
        <v>300702.95</v>
      </c>
      <c r="X28" s="4">
        <f t="shared" si="10"/>
        <v>338275.95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+'[3]BAM-EGS'!$BB33</f>
        <v>315932.95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353505.95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200000</v>
      </c>
      <c r="R29" s="64">
        <f t="shared" si="0"/>
        <v>4500</v>
      </c>
      <c r="S29" s="5">
        <f t="shared" si="6"/>
        <v>111432.95000000001</v>
      </c>
      <c r="T29" s="5"/>
      <c r="U29" s="5">
        <f t="shared" si="7"/>
        <v>315932.95</v>
      </c>
      <c r="V29" s="19">
        <f t="shared" si="8"/>
        <v>0</v>
      </c>
      <c r="W29" s="19">
        <f t="shared" si="9"/>
        <v>315932.95</v>
      </c>
      <c r="X29" s="4">
        <f t="shared" si="10"/>
        <v>353505.95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+'[3]BAM-EGS'!$BB34</f>
        <v>286022.95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323595.95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200000</v>
      </c>
      <c r="R30" s="64">
        <f t="shared" si="0"/>
        <v>-208</v>
      </c>
      <c r="S30" s="5">
        <f t="shared" si="6"/>
        <v>86230.950000000012</v>
      </c>
      <c r="T30" s="5"/>
      <c r="U30" s="5">
        <f t="shared" si="7"/>
        <v>286022.95</v>
      </c>
      <c r="V30" s="19">
        <f t="shared" si="8"/>
        <v>0</v>
      </c>
      <c r="W30" s="19">
        <f t="shared" si="9"/>
        <v>286022.95</v>
      </c>
      <c r="X30" s="4">
        <f t="shared" si="10"/>
        <v>323595.95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+'[3]BAM-EGS'!$BB35</f>
        <v>293965.2</v>
      </c>
      <c r="F31" s="49"/>
      <c r="G31" s="28"/>
      <c r="H31" s="54">
        <f>+'[2]BAM-EGS'!$BB35</f>
        <v>0</v>
      </c>
      <c r="I31" s="29">
        <f>'[1]BAM-3RD'!$BK2459</f>
        <v>37895</v>
      </c>
      <c r="J31" s="54">
        <f t="shared" si="2"/>
        <v>37895</v>
      </c>
      <c r="K31" s="30">
        <f t="shared" si="3"/>
        <v>331860.2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16667</v>
      </c>
      <c r="O31" s="4">
        <f t="shared" si="4"/>
        <v>16667</v>
      </c>
      <c r="P31" s="5"/>
      <c r="Q31" s="5">
        <f t="shared" si="5"/>
        <v>200000</v>
      </c>
      <c r="R31" s="64">
        <f t="shared" si="0"/>
        <v>13333</v>
      </c>
      <c r="S31" s="5">
        <f t="shared" si="6"/>
        <v>80632.200000000012</v>
      </c>
      <c r="T31" s="5"/>
      <c r="U31" s="5">
        <f t="shared" si="7"/>
        <v>293965.2</v>
      </c>
      <c r="V31" s="19">
        <f t="shared" si="8"/>
        <v>0</v>
      </c>
      <c r="W31" s="19">
        <f t="shared" si="9"/>
        <v>293965.2</v>
      </c>
      <c r="X31" s="4">
        <f t="shared" si="10"/>
        <v>331860.2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+'[3]BAM-EGS'!$BB36</f>
        <v>285262.7</v>
      </c>
      <c r="F32" s="49"/>
      <c r="G32" s="28"/>
      <c r="H32" s="54">
        <f>+'[2]BAM-EGS'!$BB36</f>
        <v>0</v>
      </c>
      <c r="I32" s="29">
        <f>'[1]BAM-3RD'!$BK2460</f>
        <v>37937</v>
      </c>
      <c r="J32" s="54">
        <f t="shared" si="2"/>
        <v>37937</v>
      </c>
      <c r="K32" s="30">
        <f t="shared" si="3"/>
        <v>323199.7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55000</v>
      </c>
      <c r="O32" s="4">
        <f t="shared" si="4"/>
        <v>55000</v>
      </c>
      <c r="P32" s="5"/>
      <c r="Q32" s="5">
        <f t="shared" si="5"/>
        <v>200000</v>
      </c>
      <c r="R32" s="64">
        <f t="shared" si="0"/>
        <v>-25000</v>
      </c>
      <c r="S32" s="5">
        <f t="shared" si="6"/>
        <v>110262.70000000001</v>
      </c>
      <c r="T32" s="5"/>
      <c r="U32" s="5">
        <f t="shared" si="7"/>
        <v>285262.7</v>
      </c>
      <c r="V32" s="19">
        <f t="shared" si="8"/>
        <v>0</v>
      </c>
      <c r="W32" s="19">
        <f t="shared" si="9"/>
        <v>285262.7</v>
      </c>
      <c r="X32" s="4">
        <f t="shared" si="10"/>
        <v>323199.7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+'[3]BAM-EGS'!$BB37</f>
        <v>-678697</v>
      </c>
      <c r="F33" s="49"/>
      <c r="G33" s="28"/>
      <c r="H33" s="54">
        <f>+'[2]BAM-EGS'!$BB37</f>
        <v>1000000</v>
      </c>
      <c r="I33" s="29">
        <f>'[1]BAM-3RD'!$BK2461</f>
        <v>37937.199999999997</v>
      </c>
      <c r="J33" s="54">
        <f t="shared" si="2"/>
        <v>1037937.2</v>
      </c>
      <c r="K33" s="30">
        <f t="shared" si="3"/>
        <v>359240.2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60000</v>
      </c>
      <c r="O33" s="4">
        <f t="shared" si="4"/>
        <v>60000</v>
      </c>
      <c r="P33" s="5"/>
      <c r="Q33" s="5">
        <f t="shared" si="5"/>
        <v>200000</v>
      </c>
      <c r="R33" s="64">
        <f t="shared" si="0"/>
        <v>-30000</v>
      </c>
      <c r="S33" s="5">
        <f t="shared" si="6"/>
        <v>-848697</v>
      </c>
      <c r="T33" s="5"/>
      <c r="U33" s="5">
        <f t="shared" si="7"/>
        <v>-678697</v>
      </c>
      <c r="V33" s="19">
        <f t="shared" si="8"/>
        <v>1000000</v>
      </c>
      <c r="W33" s="19">
        <f t="shared" si="9"/>
        <v>321303</v>
      </c>
      <c r="X33" s="4">
        <f t="shared" si="10"/>
        <v>359240.2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37</v>
      </c>
      <c r="C34" s="49"/>
      <c r="D34" s="49"/>
      <c r="E34" s="55">
        <f>+'[3]BAM-EGS'!$BB38</f>
        <v>310000</v>
      </c>
      <c r="F34" s="49"/>
      <c r="G34" s="28"/>
      <c r="H34" s="54">
        <f>+'[2]BAM-EGS'!$BB38</f>
        <v>0</v>
      </c>
      <c r="I34" s="29">
        <f>'[1]BAM-3RD'!$BK2462</f>
        <v>37937.199999999997</v>
      </c>
      <c r="J34" s="54">
        <f t="shared" si="2"/>
        <v>37937.199999999997</v>
      </c>
      <c r="K34" s="30">
        <f t="shared" si="3"/>
        <v>347937.2</v>
      </c>
      <c r="L34" s="37">
        <f>((L$6)-SUM(L$8:L33))/($A$37-$A33)</f>
        <v>0</v>
      </c>
      <c r="M34" s="37">
        <f>((M$6)-SUM(M$8:M33))/($A$37-$A33)</f>
        <v>0</v>
      </c>
      <c r="N34" s="61">
        <f>[4]Apr!$K42</f>
        <v>0</v>
      </c>
      <c r="O34" s="4">
        <f t="shared" si="4"/>
        <v>0</v>
      </c>
      <c r="P34" s="5"/>
      <c r="Q34" s="5">
        <f t="shared" si="5"/>
        <v>200000</v>
      </c>
      <c r="R34" s="64">
        <f t="shared" si="0"/>
        <v>30000</v>
      </c>
      <c r="S34" s="5">
        <f t="shared" si="6"/>
        <v>80000</v>
      </c>
      <c r="T34" s="5"/>
      <c r="U34" s="5">
        <f t="shared" si="7"/>
        <v>310000</v>
      </c>
      <c r="V34" s="19">
        <f t="shared" si="8"/>
        <v>0</v>
      </c>
      <c r="W34" s="19">
        <f t="shared" si="9"/>
        <v>310000</v>
      </c>
      <c r="X34" s="4">
        <f t="shared" si="10"/>
        <v>347937.2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37</v>
      </c>
      <c r="C35" s="49"/>
      <c r="D35" s="49"/>
      <c r="E35" s="55">
        <f>+'[3]BAM-EGS'!$BB39</f>
        <v>275000</v>
      </c>
      <c r="F35" s="49"/>
      <c r="G35" s="28"/>
      <c r="H35" s="54">
        <f>+'[2]BAM-EGS'!$BB39</f>
        <v>0</v>
      </c>
      <c r="I35" s="29">
        <f>'[1]BAM-3RD'!$BK2463</f>
        <v>37937.19999999999</v>
      </c>
      <c r="J35" s="54">
        <f t="shared" si="2"/>
        <v>37937.19999999999</v>
      </c>
      <c r="K35" s="30">
        <f t="shared" si="3"/>
        <v>312937.2</v>
      </c>
      <c r="L35" s="37">
        <f>((L$6)-SUM(L$8:L34))/($A$37-$A34)</f>
        <v>0</v>
      </c>
      <c r="M35" s="37">
        <f>((M$6)-SUM(M$8:M34))/($A$37-$A34)</f>
        <v>0</v>
      </c>
      <c r="N35" s="37">
        <f>((N$6)-SUM(N$8:N34))/($A$37-$A34)</f>
        <v>18055.333333333332</v>
      </c>
      <c r="O35" s="4">
        <f t="shared" si="4"/>
        <v>18055.333333333332</v>
      </c>
      <c r="P35" s="5"/>
      <c r="Q35" s="5">
        <f t="shared" si="5"/>
        <v>200000</v>
      </c>
      <c r="R35" s="65">
        <f>((R$6)-SUM(R$8:R34))/($A$37-$A34)</f>
        <v>11944.666666666666</v>
      </c>
      <c r="S35" s="5">
        <f t="shared" si="6"/>
        <v>63055.333333333336</v>
      </c>
      <c r="T35" s="5"/>
      <c r="U35" s="5">
        <f t="shared" si="7"/>
        <v>275000</v>
      </c>
      <c r="V35" s="19">
        <f t="shared" si="8"/>
        <v>0</v>
      </c>
      <c r="W35" s="19">
        <f t="shared" si="9"/>
        <v>275000</v>
      </c>
      <c r="X35" s="4">
        <f t="shared" si="10"/>
        <v>312937.2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37</v>
      </c>
      <c r="C36" s="49"/>
      <c r="D36" s="49"/>
      <c r="E36" s="55">
        <f>+'[3]BAM-EGS'!$BB40</f>
        <v>275000</v>
      </c>
      <c r="F36" s="49"/>
      <c r="G36" s="28"/>
      <c r="H36" s="54">
        <f>+'[2]BAM-EGS'!$BB40</f>
        <v>0</v>
      </c>
      <c r="I36" s="29">
        <f>'[1]BAM-3RD'!$BK2464</f>
        <v>37937.199999999997</v>
      </c>
      <c r="J36" s="54">
        <f t="shared" si="2"/>
        <v>37937.199999999997</v>
      </c>
      <c r="K36" s="30">
        <f t="shared" si="3"/>
        <v>312937.2</v>
      </c>
      <c r="L36" s="37">
        <f>((L$6)-SUM(L$8:L35))/($A$37-$A35)</f>
        <v>0</v>
      </c>
      <c r="M36" s="37">
        <f>((M$6)-SUM(M$8:M35))/($A$37-$A35)</f>
        <v>0</v>
      </c>
      <c r="N36" s="37">
        <f>((N$6)-SUM(N$8:N35))/($A$37-$A35)</f>
        <v>18055.333333333314</v>
      </c>
      <c r="O36" s="4">
        <f t="shared" si="4"/>
        <v>18055.333333333314</v>
      </c>
      <c r="P36" s="5"/>
      <c r="Q36" s="5">
        <f t="shared" si="5"/>
        <v>200000</v>
      </c>
      <c r="R36" s="65">
        <f>((R$6)-SUM(R$8:R35))/($A$37-$A35)</f>
        <v>11944.666666666668</v>
      </c>
      <c r="S36" s="5">
        <f t="shared" si="6"/>
        <v>63055.333333333328</v>
      </c>
      <c r="T36" s="5"/>
      <c r="U36" s="5">
        <f t="shared" si="7"/>
        <v>275000</v>
      </c>
      <c r="V36" s="19">
        <f t="shared" si="8"/>
        <v>0</v>
      </c>
      <c r="W36" s="19">
        <f t="shared" si="9"/>
        <v>275000</v>
      </c>
      <c r="X36" s="4">
        <f t="shared" si="10"/>
        <v>312937.2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37</v>
      </c>
      <c r="C37" s="49"/>
      <c r="D37" s="49"/>
      <c r="E37" s="55">
        <f>+'[3]BAM-EGS'!$BB41</f>
        <v>245000</v>
      </c>
      <c r="F37" s="49"/>
      <c r="G37" s="28"/>
      <c r="H37" s="54">
        <f>+'[2]BAM-EGS'!$BB41</f>
        <v>0</v>
      </c>
      <c r="I37" s="29">
        <f>'[1]BAM-3RD'!$BK2465</f>
        <v>37937.200000000012</v>
      </c>
      <c r="J37" s="54">
        <f>SUM(H37:I37)</f>
        <v>37937.200000000012</v>
      </c>
      <c r="K37" s="30">
        <f>SUM(E37,H37,I37)</f>
        <v>282937.2</v>
      </c>
      <c r="L37" s="37">
        <f>((L$6)-SUM(L$8:L36))/($A$37-$A36)</f>
        <v>0</v>
      </c>
      <c r="M37" s="37">
        <f>((M$6)-SUM(M$8:M36))/($A$37-$A36)</f>
        <v>0</v>
      </c>
      <c r="N37" s="37">
        <f>((N$6)-SUM(N$8:N36))/($A$37-$A36)</f>
        <v>18055.333333333256</v>
      </c>
      <c r="O37" s="4">
        <f>SUM(L37:N37)</f>
        <v>18055.333333333256</v>
      </c>
      <c r="P37" s="5"/>
      <c r="Q37" s="5">
        <f>$Q$6/30</f>
        <v>200000</v>
      </c>
      <c r="R37" s="65">
        <f>((R$6)-SUM(R$8:R36))/($A$37-$A36)</f>
        <v>11944.666666666668</v>
      </c>
      <c r="S37" s="5">
        <f>E37-Q37-R37</f>
        <v>33055.333333333328</v>
      </c>
      <c r="T37" s="5"/>
      <c r="U37" s="5">
        <f>SUM(Q37:S37)</f>
        <v>245000</v>
      </c>
      <c r="V37" s="19">
        <f>SUM(H37)</f>
        <v>0</v>
      </c>
      <c r="W37" s="19">
        <f>SUM(U37:V37)</f>
        <v>245000</v>
      </c>
      <c r="X37" s="4">
        <f>IF(K37&gt;0,K37,0)</f>
        <v>282937.2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3416982.7500000019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1150456.9999999998</v>
      </c>
      <c r="J40" s="41">
        <f>SUM(J8:J39)</f>
        <v>4150457.0000000009</v>
      </c>
      <c r="K40" s="42">
        <f>SUM(K8:K38)</f>
        <v>7567439.7500000037</v>
      </c>
      <c r="L40" s="42">
        <f>SUM(L8:L38)</f>
        <v>0</v>
      </c>
      <c r="M40" s="42">
        <f>SUM(M8:M38)</f>
        <v>0</v>
      </c>
      <c r="N40" s="42">
        <f>SUM(N8:N38)</f>
        <v>900000</v>
      </c>
      <c r="O40" s="42">
        <f>SUM(O8:O38)</f>
        <v>900000</v>
      </c>
      <c r="P40" s="43"/>
      <c r="Q40" s="42">
        <f>SUM(Q8:Q38)</f>
        <v>6000000</v>
      </c>
      <c r="R40" s="42">
        <f>SUM(R8:R38)</f>
        <v>0</v>
      </c>
      <c r="S40" s="42">
        <f>SUM(S8:S38)</f>
        <v>-2583017.2499999991</v>
      </c>
      <c r="T40" s="42"/>
      <c r="U40" s="42">
        <f>SUM(U8:U38)</f>
        <v>3416982.7500000019</v>
      </c>
      <c r="V40" s="42">
        <f>SUM(V8:V38)</f>
        <v>3000000</v>
      </c>
      <c r="W40" s="42">
        <f>SUM(W8:W38)</f>
        <v>6416982.7500000028</v>
      </c>
      <c r="X40" s="43">
        <f>SUM(X8:X39)</f>
        <v>7567439.7500000037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416982.75000000186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416982.75000000373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SUM(C38:C38)</f>
        <v>0</v>
      </c>
      <c r="D43" s="63">
        <f t="shared" ref="D43:W43" si="11">SUM(D38:D38)</f>
        <v>0</v>
      </c>
      <c r="E43" s="63">
        <f t="shared" si="11"/>
        <v>0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0</v>
      </c>
      <c r="J43" s="63">
        <f t="shared" si="11"/>
        <v>0</v>
      </c>
      <c r="K43" s="63">
        <f t="shared" si="11"/>
        <v>0</v>
      </c>
      <c r="L43" s="63">
        <f t="shared" si="11"/>
        <v>0</v>
      </c>
      <c r="M43" s="63">
        <f t="shared" si="11"/>
        <v>0</v>
      </c>
      <c r="N43" s="63">
        <f t="shared" si="11"/>
        <v>0</v>
      </c>
      <c r="O43" s="63">
        <f t="shared" si="11"/>
        <v>0</v>
      </c>
      <c r="P43" s="63"/>
      <c r="Q43" s="63">
        <f t="shared" si="11"/>
        <v>0</v>
      </c>
      <c r="R43" s="63">
        <f t="shared" si="11"/>
        <v>0</v>
      </c>
      <c r="S43" s="63">
        <f t="shared" si="11"/>
        <v>0</v>
      </c>
      <c r="T43" s="63"/>
      <c r="U43" s="63">
        <f t="shared" si="11"/>
        <v>0</v>
      </c>
      <c r="V43" s="63">
        <f t="shared" si="11"/>
        <v>0</v>
      </c>
      <c r="W43" s="63">
        <f t="shared" si="11"/>
        <v>0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SUM([5]BMSPT066!$K$37:$K$38)+SUM(K8:K12)</f>
        <v>790405.9</v>
      </c>
      <c r="L44" s="43"/>
      <c r="M44" s="43"/>
      <c r="N44" s="43"/>
      <c r="O44" s="43"/>
      <c r="P44" s="43"/>
      <c r="Q44" s="18" t="str">
        <f>IF(Q43&gt;0,"SHORT","LONG")</f>
        <v>LONG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LONG</v>
      </c>
      <c r="V44" s="18" t="str">
        <f>IF(V43&gt;0,"SHORT","LONG")</f>
        <v>LONG</v>
      </c>
      <c r="W44" s="18" t="str">
        <f>IF(W43&gt;0,"SHORT","LONG")</f>
        <v>LONG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41</v>
      </c>
      <c r="E45" s="46"/>
      <c r="F45" s="46"/>
      <c r="G45" s="46"/>
      <c r="H45" s="43"/>
      <c r="I45" s="43"/>
      <c r="J45" s="43"/>
      <c r="K45" s="43">
        <f>SUM(K13:K19)</f>
        <v>1901766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682656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39</v>
      </c>
      <c r="E46" s="46"/>
      <c r="F46" s="46"/>
      <c r="G46" s="46"/>
      <c r="H46" s="43"/>
      <c r="I46" s="43"/>
      <c r="J46" s="43"/>
      <c r="K46" s="43">
        <f>SUM(K20:K26)</f>
        <v>1710665.15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682656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40</v>
      </c>
      <c r="K47" s="43">
        <f>SUM(K27:K33)</f>
        <v>2237363.9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04/30/2001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2001-04-26T13:20:15Z</cp:lastPrinted>
  <dcterms:created xsi:type="dcterms:W3CDTF">1997-02-03T15:25:11Z</dcterms:created>
  <dcterms:modified xsi:type="dcterms:W3CDTF">2014-09-03T13:44:38Z</dcterms:modified>
</cp:coreProperties>
</file>