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K6" i="1" s="1"/>
  <c r="H6" i="1"/>
  <c r="I6" i="1"/>
  <c r="L6" i="1"/>
  <c r="O6" i="1" s="1"/>
  <c r="M6" i="1"/>
  <c r="N6" i="1"/>
  <c r="Q6" i="1"/>
  <c r="Q15" i="1" s="1"/>
  <c r="E8" i="1"/>
  <c r="K8" i="1" s="1"/>
  <c r="H8" i="1"/>
  <c r="J8" i="1" s="1"/>
  <c r="I8" i="1"/>
  <c r="N8" i="1"/>
  <c r="O8" i="1" s="1"/>
  <c r="Q8" i="1"/>
  <c r="A9" i="1"/>
  <c r="E9" i="1"/>
  <c r="H9" i="1"/>
  <c r="J9" i="1" s="1"/>
  <c r="I9" i="1"/>
  <c r="N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E10" i="1"/>
  <c r="K10" i="1" s="1"/>
  <c r="X10" i="1" s="1"/>
  <c r="H10" i="1"/>
  <c r="J10" i="1" s="1"/>
  <c r="I10" i="1"/>
  <c r="N10" i="1"/>
  <c r="Q10" i="1"/>
  <c r="E11" i="1"/>
  <c r="H11" i="1"/>
  <c r="I11" i="1"/>
  <c r="J11" i="1" s="1"/>
  <c r="N11" i="1"/>
  <c r="V11" i="1"/>
  <c r="E12" i="1"/>
  <c r="H12" i="1"/>
  <c r="K12" i="1" s="1"/>
  <c r="X12" i="1" s="1"/>
  <c r="I12" i="1"/>
  <c r="J12" i="1"/>
  <c r="N12" i="1"/>
  <c r="Q12" i="1"/>
  <c r="E13" i="1"/>
  <c r="H13" i="1"/>
  <c r="I13" i="1"/>
  <c r="J13" i="1" s="1"/>
  <c r="N13" i="1"/>
  <c r="V13" i="1"/>
  <c r="E14" i="1"/>
  <c r="H14" i="1"/>
  <c r="J14" i="1" s="1"/>
  <c r="I14" i="1"/>
  <c r="N14" i="1"/>
  <c r="Q14" i="1"/>
  <c r="V14" i="1"/>
  <c r="E15" i="1"/>
  <c r="H15" i="1"/>
  <c r="V15" i="1" s="1"/>
  <c r="I15" i="1"/>
  <c r="J15" i="1" s="1"/>
  <c r="K15" i="1"/>
  <c r="X15" i="1" s="1"/>
  <c r="N15" i="1"/>
  <c r="E16" i="1"/>
  <c r="K16" i="1" s="1"/>
  <c r="X16" i="1" s="1"/>
  <c r="H16" i="1"/>
  <c r="I16" i="1"/>
  <c r="J16" i="1"/>
  <c r="N16" i="1"/>
  <c r="Q16" i="1"/>
  <c r="V16" i="1"/>
  <c r="E17" i="1"/>
  <c r="H17" i="1"/>
  <c r="J17" i="1" s="1"/>
  <c r="I17" i="1"/>
  <c r="K17" i="1" s="1"/>
  <c r="X17" i="1" s="1"/>
  <c r="N17" i="1"/>
  <c r="Q17" i="1"/>
  <c r="E18" i="1"/>
  <c r="K18" i="1" s="1"/>
  <c r="H18" i="1"/>
  <c r="J18" i="1" s="1"/>
  <c r="I18" i="1"/>
  <c r="N18" i="1"/>
  <c r="Q18" i="1"/>
  <c r="E19" i="1"/>
  <c r="H19" i="1"/>
  <c r="I19" i="1"/>
  <c r="J19" i="1" s="1"/>
  <c r="N19" i="1"/>
  <c r="V19" i="1"/>
  <c r="E20" i="1"/>
  <c r="H20" i="1"/>
  <c r="K20" i="1" s="1"/>
  <c r="X20" i="1" s="1"/>
  <c r="I20" i="1"/>
  <c r="J20" i="1"/>
  <c r="N20" i="1"/>
  <c r="Q20" i="1"/>
  <c r="E21" i="1"/>
  <c r="H21" i="1"/>
  <c r="I21" i="1"/>
  <c r="J21" i="1" s="1"/>
  <c r="N21" i="1"/>
  <c r="Q21" i="1"/>
  <c r="V21" i="1"/>
  <c r="E22" i="1"/>
  <c r="H22" i="1"/>
  <c r="J22" i="1" s="1"/>
  <c r="I22" i="1"/>
  <c r="N22" i="1"/>
  <c r="Q22" i="1"/>
  <c r="V22" i="1"/>
  <c r="E23" i="1"/>
  <c r="H23" i="1"/>
  <c r="V23" i="1" s="1"/>
  <c r="I23" i="1"/>
  <c r="J23" i="1" s="1"/>
  <c r="K23" i="1"/>
  <c r="X23" i="1" s="1"/>
  <c r="N23" i="1"/>
  <c r="Q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24" i="1"/>
  <c r="K24" i="1" s="1"/>
  <c r="X24" i="1" s="1"/>
  <c r="H24" i="1"/>
  <c r="I24" i="1"/>
  <c r="J24" i="1"/>
  <c r="N24" i="1"/>
  <c r="Q24" i="1"/>
  <c r="V24" i="1"/>
  <c r="E25" i="1"/>
  <c r="H25" i="1"/>
  <c r="I25" i="1"/>
  <c r="K25" i="1" s="1"/>
  <c r="N25" i="1"/>
  <c r="Q25" i="1"/>
  <c r="E26" i="1"/>
  <c r="H26" i="1"/>
  <c r="J26" i="1" s="1"/>
  <c r="I26" i="1"/>
  <c r="N26" i="1"/>
  <c r="Q26" i="1"/>
  <c r="V26" i="1"/>
  <c r="E27" i="1"/>
  <c r="H27" i="1"/>
  <c r="I27" i="1"/>
  <c r="J27" i="1" s="1"/>
  <c r="N27" i="1"/>
  <c r="Q27" i="1"/>
  <c r="V27" i="1"/>
  <c r="E28" i="1"/>
  <c r="H28" i="1"/>
  <c r="K28" i="1" s="1"/>
  <c r="X28" i="1" s="1"/>
  <c r="I28" i="1"/>
  <c r="J28" i="1"/>
  <c r="N28" i="1"/>
  <c r="Q28" i="1"/>
  <c r="E29" i="1"/>
  <c r="H29" i="1"/>
  <c r="J29" i="1" s="1"/>
  <c r="I29" i="1"/>
  <c r="N29" i="1"/>
  <c r="Q29" i="1"/>
  <c r="V29" i="1"/>
  <c r="E30" i="1"/>
  <c r="H30" i="1"/>
  <c r="V30" i="1" s="1"/>
  <c r="I30" i="1"/>
  <c r="N30" i="1"/>
  <c r="Q30" i="1"/>
  <c r="E31" i="1"/>
  <c r="H31" i="1"/>
  <c r="V31" i="1" s="1"/>
  <c r="I31" i="1"/>
  <c r="J31" i="1" s="1"/>
  <c r="N31" i="1"/>
  <c r="Q31" i="1"/>
  <c r="E32" i="1"/>
  <c r="K32" i="1" s="1"/>
  <c r="H32" i="1"/>
  <c r="I32" i="1"/>
  <c r="J32" i="1"/>
  <c r="N32" i="1"/>
  <c r="N43" i="1" s="1"/>
  <c r="Q32" i="1"/>
  <c r="V32" i="1"/>
  <c r="X32" i="1"/>
  <c r="E33" i="1"/>
  <c r="H33" i="1"/>
  <c r="I33" i="1"/>
  <c r="K33" i="1"/>
  <c r="X33" i="1" s="1"/>
  <c r="N33" i="1"/>
  <c r="Q33" i="1"/>
  <c r="E34" i="1"/>
  <c r="H34" i="1"/>
  <c r="I34" i="1"/>
  <c r="N34" i="1"/>
  <c r="Q34" i="1"/>
  <c r="E35" i="1"/>
  <c r="H35" i="1"/>
  <c r="I35" i="1"/>
  <c r="J35" i="1" s="1"/>
  <c r="N35" i="1"/>
  <c r="Q35" i="1"/>
  <c r="V35" i="1"/>
  <c r="E36" i="1"/>
  <c r="H36" i="1"/>
  <c r="J36" i="1" s="1"/>
  <c r="I36" i="1"/>
  <c r="N36" i="1"/>
  <c r="Q36" i="1"/>
  <c r="E37" i="1"/>
  <c r="H37" i="1"/>
  <c r="I37" i="1"/>
  <c r="I43" i="1" s="1"/>
  <c r="N37" i="1"/>
  <c r="Q37" i="1"/>
  <c r="V37" i="1"/>
  <c r="E38" i="1"/>
  <c r="H38" i="1"/>
  <c r="I38" i="1"/>
  <c r="N38" i="1"/>
  <c r="Q38" i="1"/>
  <c r="V38" i="1"/>
  <c r="C40" i="1"/>
  <c r="D40" i="1"/>
  <c r="F40" i="1"/>
  <c r="G40" i="1"/>
  <c r="AA40" i="1"/>
  <c r="AA42" i="1" s="1"/>
  <c r="AA41" i="1"/>
  <c r="C43" i="1"/>
  <c r="D43" i="1"/>
  <c r="F43" i="1"/>
  <c r="G43" i="1"/>
  <c r="M9" i="1" l="1"/>
  <c r="M10" i="1" s="1"/>
  <c r="L10" i="1"/>
  <c r="K34" i="1"/>
  <c r="H43" i="1"/>
  <c r="K27" i="1"/>
  <c r="X27" i="1" s="1"/>
  <c r="X25" i="1"/>
  <c r="X18" i="1"/>
  <c r="E43" i="1"/>
  <c r="J38" i="1"/>
  <c r="K38" i="1"/>
  <c r="X38" i="1" s="1"/>
  <c r="V34" i="1"/>
  <c r="J25" i="1"/>
  <c r="J40" i="1" s="1"/>
  <c r="J33" i="1"/>
  <c r="K26" i="1"/>
  <c r="X26" i="1" s="1"/>
  <c r="Q43" i="1"/>
  <c r="Q44" i="1" s="1"/>
  <c r="K36" i="1"/>
  <c r="X36" i="1" s="1"/>
  <c r="V36" i="1"/>
  <c r="K37" i="1"/>
  <c r="X37" i="1" s="1"/>
  <c r="K31" i="1"/>
  <c r="X31" i="1" s="1"/>
  <c r="J37" i="1"/>
  <c r="K35" i="1"/>
  <c r="X35" i="1" s="1"/>
  <c r="H40" i="1"/>
  <c r="H42" i="1" s="1"/>
  <c r="J34" i="1"/>
  <c r="J43" i="1" s="1"/>
  <c r="N40" i="1"/>
  <c r="N42" i="1" s="1"/>
  <c r="V43" i="1"/>
  <c r="V44" i="1" s="1"/>
  <c r="J30" i="1"/>
  <c r="K30" i="1"/>
  <c r="X30" i="1" s="1"/>
  <c r="E40" i="1"/>
  <c r="E42" i="1" s="1"/>
  <c r="I40" i="1"/>
  <c r="I42" i="1" s="1"/>
  <c r="K44" i="1"/>
  <c r="X8" i="1"/>
  <c r="K19" i="1"/>
  <c r="X19" i="1" s="1"/>
  <c r="V18" i="1"/>
  <c r="K11" i="1"/>
  <c r="V10" i="1"/>
  <c r="V33" i="1"/>
  <c r="V25" i="1"/>
  <c r="V17" i="1"/>
  <c r="Q13" i="1"/>
  <c r="V9" i="1"/>
  <c r="L9" i="1"/>
  <c r="K9" i="1"/>
  <c r="X9" i="1" s="1"/>
  <c r="V8" i="1"/>
  <c r="Q19" i="1"/>
  <c r="Q11" i="1"/>
  <c r="K22" i="1"/>
  <c r="X22" i="1" s="1"/>
  <c r="K14" i="1"/>
  <c r="X14" i="1" s="1"/>
  <c r="Q9" i="1"/>
  <c r="R8" i="1"/>
  <c r="K29" i="1"/>
  <c r="X29" i="1" s="1"/>
  <c r="V28" i="1"/>
  <c r="K21" i="1"/>
  <c r="X21" i="1" s="1"/>
  <c r="V20" i="1"/>
  <c r="K13" i="1"/>
  <c r="X13" i="1" s="1"/>
  <c r="V12" i="1"/>
  <c r="X34" i="1" l="1"/>
  <c r="K43" i="1"/>
  <c r="X11" i="1"/>
  <c r="X40" i="1" s="1"/>
  <c r="Y40" i="1" s="1"/>
  <c r="K45" i="1"/>
  <c r="S8" i="1"/>
  <c r="M11" i="1"/>
  <c r="U9" i="1"/>
  <c r="W9" i="1" s="1"/>
  <c r="Q40" i="1"/>
  <c r="O9" i="1"/>
  <c r="R9" i="1"/>
  <c r="S9" i="1" s="1"/>
  <c r="L11" i="1"/>
  <c r="K40" i="1"/>
  <c r="K42" i="1" s="1"/>
  <c r="K46" i="1"/>
  <c r="O10" i="1"/>
  <c r="R10" i="1"/>
  <c r="K47" i="1"/>
  <c r="V40" i="1"/>
  <c r="M12" i="1" l="1"/>
  <c r="O11" i="1"/>
  <c r="R11" i="1"/>
  <c r="L12" i="1"/>
  <c r="S10" i="1"/>
  <c r="U8" i="1"/>
  <c r="O12" i="1" l="1"/>
  <c r="R12" i="1"/>
  <c r="L13" i="1"/>
  <c r="U10" i="1"/>
  <c r="W10" i="1" s="1"/>
  <c r="W8" i="1"/>
  <c r="M13" i="1"/>
  <c r="S11" i="1"/>
  <c r="S12" i="1" l="1"/>
  <c r="U12" i="1" s="1"/>
  <c r="W12" i="1" s="1"/>
  <c r="L14" i="1"/>
  <c r="U11" i="1"/>
  <c r="W11" i="1" s="1"/>
  <c r="O13" i="1"/>
  <c r="R13" i="1"/>
  <c r="L15" i="1"/>
  <c r="M14" i="1"/>
  <c r="R15" i="1" l="1"/>
  <c r="O15" i="1"/>
  <c r="S13" i="1"/>
  <c r="U13" i="1"/>
  <c r="W13" i="1" s="1"/>
  <c r="M15" i="1"/>
  <c r="L16" i="1"/>
  <c r="L17" i="1"/>
  <c r="L19" i="1" s="1"/>
  <c r="R14" i="1"/>
  <c r="O14" i="1"/>
  <c r="L18" i="1"/>
  <c r="L20" i="1" l="1"/>
  <c r="S14" i="1"/>
  <c r="U14" i="1" s="1"/>
  <c r="L21" i="1"/>
  <c r="U15" i="1"/>
  <c r="W15" i="1" s="1"/>
  <c r="S15" i="1"/>
  <c r="M16" i="1"/>
  <c r="R16" i="1" s="1"/>
  <c r="S16" i="1" l="1"/>
  <c r="U16" i="1" s="1"/>
  <c r="W14" i="1"/>
  <c r="L22" i="1"/>
  <c r="M17" i="1"/>
  <c r="O16" i="1"/>
  <c r="W16" i="1" l="1"/>
  <c r="M18" i="1"/>
  <c r="O17" i="1"/>
  <c r="R17" i="1"/>
  <c r="L23" i="1"/>
  <c r="L24" i="1" l="1"/>
  <c r="U17" i="1"/>
  <c r="W17" i="1" s="1"/>
  <c r="S17" i="1"/>
  <c r="O18" i="1"/>
  <c r="R18" i="1"/>
  <c r="M19" i="1"/>
  <c r="M20" i="1" l="1"/>
  <c r="O19" i="1"/>
  <c r="R19" i="1"/>
  <c r="U18" i="1"/>
  <c r="W18" i="1" s="1"/>
  <c r="S18" i="1"/>
  <c r="L25" i="1"/>
  <c r="M21" i="1" l="1"/>
  <c r="R20" i="1"/>
  <c r="O20" i="1"/>
  <c r="L26" i="1"/>
  <c r="S19" i="1"/>
  <c r="U19" i="1"/>
  <c r="W19" i="1" s="1"/>
  <c r="L27" i="1" l="1"/>
  <c r="M22" i="1"/>
  <c r="R21" i="1"/>
  <c r="O21" i="1"/>
  <c r="S20" i="1"/>
  <c r="U20" i="1" s="1"/>
  <c r="W20" i="1" s="1"/>
  <c r="L28" i="1" l="1"/>
  <c r="S21" i="1"/>
  <c r="U21" i="1" s="1"/>
  <c r="W21" i="1" s="1"/>
  <c r="M23" i="1"/>
  <c r="R22" i="1"/>
  <c r="O22" i="1"/>
  <c r="M24" i="1" l="1"/>
  <c r="O23" i="1"/>
  <c r="R23" i="1"/>
  <c r="L29" i="1"/>
  <c r="S22" i="1"/>
  <c r="U22" i="1" s="1"/>
  <c r="W22" i="1" s="1"/>
  <c r="M25" i="1" l="1"/>
  <c r="O24" i="1"/>
  <c r="R24" i="1"/>
  <c r="L30" i="1"/>
  <c r="S23" i="1"/>
  <c r="U23" i="1" s="1"/>
  <c r="W23" i="1" s="1"/>
  <c r="L31" i="1" l="1"/>
  <c r="M26" i="1"/>
  <c r="R25" i="1"/>
  <c r="O25" i="1"/>
  <c r="S24" i="1"/>
  <c r="U24" i="1"/>
  <c r="W24" i="1" s="1"/>
  <c r="M27" i="1" l="1"/>
  <c r="R26" i="1"/>
  <c r="O26" i="1"/>
  <c r="S25" i="1"/>
  <c r="U25" i="1" s="1"/>
  <c r="W25" i="1" s="1"/>
  <c r="L32" i="1"/>
  <c r="M28" i="1" l="1"/>
  <c r="O27" i="1"/>
  <c r="R27" i="1"/>
  <c r="L33" i="1"/>
  <c r="S26" i="1"/>
  <c r="U26" i="1" s="1"/>
  <c r="W26" i="1" s="1"/>
  <c r="L34" i="1" l="1"/>
  <c r="M29" i="1"/>
  <c r="R28" i="1"/>
  <c r="O28" i="1"/>
  <c r="S27" i="1"/>
  <c r="U27" i="1" s="1"/>
  <c r="W27" i="1" s="1"/>
  <c r="S28" i="1" l="1"/>
  <c r="U28" i="1" s="1"/>
  <c r="W28" i="1" s="1"/>
  <c r="M30" i="1"/>
  <c r="O29" i="1"/>
  <c r="R29" i="1"/>
  <c r="L35" i="1"/>
  <c r="L36" i="1" l="1"/>
  <c r="S29" i="1"/>
  <c r="U29" i="1" s="1"/>
  <c r="W29" i="1" s="1"/>
  <c r="M31" i="1"/>
  <c r="O30" i="1"/>
  <c r="R30" i="1"/>
  <c r="M32" i="1" l="1"/>
  <c r="O31" i="1"/>
  <c r="R31" i="1"/>
  <c r="S30" i="1"/>
  <c r="U30" i="1" s="1"/>
  <c r="W30" i="1" s="1"/>
  <c r="L37" i="1"/>
  <c r="M33" i="1" l="1"/>
  <c r="O32" i="1"/>
  <c r="L38" i="1"/>
  <c r="L43" i="1" s="1"/>
  <c r="S31" i="1"/>
  <c r="U31" i="1" s="1"/>
  <c r="W31" i="1" s="1"/>
  <c r="R32" i="1"/>
  <c r="S32" i="1" l="1"/>
  <c r="U32" i="1"/>
  <c r="R33" i="1"/>
  <c r="L40" i="1"/>
  <c r="L42" i="1" s="1"/>
  <c r="M34" i="1"/>
  <c r="O33" i="1"/>
  <c r="M35" i="1" l="1"/>
  <c r="O34" i="1"/>
  <c r="W32" i="1"/>
  <c r="S33" i="1"/>
  <c r="R34" i="1"/>
  <c r="U33" i="1" l="1"/>
  <c r="M36" i="1"/>
  <c r="O35" i="1"/>
  <c r="S34" i="1"/>
  <c r="U34" i="1"/>
  <c r="W34" i="1" s="1"/>
  <c r="R35" i="1"/>
  <c r="S35" i="1" l="1"/>
  <c r="R36" i="1"/>
  <c r="M37" i="1"/>
  <c r="O36" i="1"/>
  <c r="W33" i="1"/>
  <c r="M38" i="1" l="1"/>
  <c r="O37" i="1"/>
  <c r="S36" i="1"/>
  <c r="U36" i="1" s="1"/>
  <c r="W36" i="1" s="1"/>
  <c r="R37" i="1"/>
  <c r="U35" i="1"/>
  <c r="M40" i="1" l="1"/>
  <c r="M42" i="1" s="1"/>
  <c r="O38" i="1"/>
  <c r="S37" i="1"/>
  <c r="U37" i="1" s="1"/>
  <c r="R38" i="1"/>
  <c r="W35" i="1"/>
  <c r="M43" i="1"/>
  <c r="W37" i="1" l="1"/>
  <c r="S38" i="1"/>
  <c r="U38" i="1" s="1"/>
  <c r="R40" i="1"/>
  <c r="R43" i="1"/>
  <c r="R44" i="1" s="1"/>
  <c r="O40" i="1"/>
  <c r="O43" i="1"/>
  <c r="W38" i="1" l="1"/>
  <c r="U40" i="1"/>
  <c r="U43" i="1"/>
  <c r="U44" i="1" s="1"/>
  <c r="S40" i="1"/>
  <c r="S43" i="1"/>
  <c r="S44" i="1" s="1"/>
  <c r="W43" i="1" l="1"/>
  <c r="W40" i="1"/>
  <c r="W46" i="1" l="1"/>
  <c r="W44" i="1"/>
</calcChain>
</file>

<file path=xl/sharedStrings.xml><?xml version="1.0" encoding="utf-8"?>
<sst xmlns="http://schemas.openxmlformats.org/spreadsheetml/2006/main" count="75" uniqueCount="43">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</sst>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3247156153051E-2"/>
          <c:y val="3.5593220338983052E-2"/>
          <c:w val="0.85108583247156155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-46246</c:v>
                </c:pt>
                <c:pt idx="3">
                  <c:v>0</c:v>
                </c:pt>
                <c:pt idx="4">
                  <c:v>0</c:v>
                </c:pt>
                <c:pt idx="6">
                  <c:v>-46246</c:v>
                </c:pt>
                <c:pt idx="7">
                  <c:v>0</c:v>
                </c:pt>
                <c:pt idx="8">
                  <c:v>0</c:v>
                </c:pt>
                <c:pt idx="9">
                  <c:v>-90533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1361002</c:v>
                </c:pt>
                <c:pt idx="1">
                  <c:v>0</c:v>
                </c:pt>
                <c:pt idx="2">
                  <c:v>0</c:v>
                </c:pt>
                <c:pt idx="3">
                  <c:v>115000</c:v>
                </c:pt>
                <c:pt idx="4">
                  <c:v>210000</c:v>
                </c:pt>
                <c:pt idx="5">
                  <c:v>325000</c:v>
                </c:pt>
                <c:pt idx="6">
                  <c:v>1686002</c:v>
                </c:pt>
                <c:pt idx="7">
                  <c:v>0</c:v>
                </c:pt>
                <c:pt idx="8">
                  <c:v>0</c:v>
                </c:pt>
                <c:pt idx="9">
                  <c:v>96014</c:v>
                </c:pt>
                <c:pt idx="10">
                  <c:v>96014</c:v>
                </c:pt>
                <c:pt idx="12">
                  <c:v>1493709.6774193547</c:v>
                </c:pt>
                <c:pt idx="13">
                  <c:v>23453</c:v>
                </c:pt>
                <c:pt idx="14">
                  <c:v>-156160.67741935479</c:v>
                </c:pt>
                <c:pt idx="16">
                  <c:v>1361002</c:v>
                </c:pt>
                <c:pt idx="17">
                  <c:v>115000</c:v>
                </c:pt>
                <c:pt idx="18">
                  <c:v>69863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-46246</c:v>
                </c:pt>
                <c:pt idx="3">
                  <c:v>0</c:v>
                </c:pt>
                <c:pt idx="4">
                  <c:v>0</c:v>
                </c:pt>
                <c:pt idx="6">
                  <c:v>-46246</c:v>
                </c:pt>
                <c:pt idx="7">
                  <c:v>0</c:v>
                </c:pt>
                <c:pt idx="8">
                  <c:v>0</c:v>
                </c:pt>
                <c:pt idx="9">
                  <c:v>-90533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1725900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63232"/>
        <c:axId val="135463792"/>
      </c:barChart>
      <c:catAx>
        <c:axId val="13546323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63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463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63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Jan%20to%20May%20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33216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</v>
          </cell>
        </row>
        <row r="2489">
          <cell r="BK2489">
            <v>33397</v>
          </cell>
        </row>
        <row r="2490">
          <cell r="BK2490">
            <v>33397</v>
          </cell>
        </row>
        <row r="2491">
          <cell r="BK2491">
            <v>33397</v>
          </cell>
        </row>
        <row r="2492">
          <cell r="BK2492">
            <v>33397</v>
          </cell>
        </row>
        <row r="2493">
          <cell r="BK2493">
            <v>33751</v>
          </cell>
        </row>
        <row r="2494">
          <cell r="BK2494">
            <v>33751</v>
          </cell>
        </row>
        <row r="2495">
          <cell r="BK2495">
            <v>33751</v>
          </cell>
        </row>
        <row r="2496">
          <cell r="BK2496">
            <v>35876</v>
          </cell>
        </row>
        <row r="2497">
          <cell r="BK2497">
            <v>35876</v>
          </cell>
        </row>
        <row r="2498">
          <cell r="BK2498">
            <v>35876</v>
          </cell>
        </row>
        <row r="2499">
          <cell r="BK2499">
            <v>35876</v>
          </cell>
        </row>
        <row r="2500">
          <cell r="BK2500">
            <v>34941</v>
          </cell>
        </row>
        <row r="2501">
          <cell r="BK2501">
            <v>34941</v>
          </cell>
        </row>
        <row r="2502">
          <cell r="BK2502">
            <v>30000</v>
          </cell>
        </row>
        <row r="2503">
          <cell r="BK2503">
            <v>30000</v>
          </cell>
        </row>
        <row r="2504">
          <cell r="BK2504">
            <v>30000</v>
          </cell>
        </row>
        <row r="2505">
          <cell r="BK2505">
            <v>30000</v>
          </cell>
        </row>
        <row r="2506">
          <cell r="BK2506">
            <v>30000</v>
          </cell>
        </row>
        <row r="2507">
          <cell r="BK2507">
            <v>30000</v>
          </cell>
        </row>
        <row r="2508">
          <cell r="BK2508">
            <v>30000</v>
          </cell>
        </row>
        <row r="2509">
          <cell r="BK2509">
            <v>30000</v>
          </cell>
        </row>
        <row r="2511">
          <cell r="BK2511">
            <v>1022369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6115000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1000000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115000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264338</v>
          </cell>
        </row>
        <row r="35">
          <cell r="BC35">
            <v>-721400</v>
          </cell>
        </row>
        <row r="36">
          <cell r="BC36">
            <v>308990</v>
          </cell>
        </row>
        <row r="37">
          <cell r="BC37">
            <v>301160</v>
          </cell>
        </row>
        <row r="38">
          <cell r="BC38">
            <v>310200</v>
          </cell>
        </row>
        <row r="39">
          <cell r="BC39">
            <v>236664</v>
          </cell>
        </row>
        <row r="40">
          <cell r="BC40">
            <v>189307</v>
          </cell>
        </row>
        <row r="41">
          <cell r="BC41">
            <v>59818</v>
          </cell>
        </row>
        <row r="42">
          <cell r="BC42">
            <v>-45137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33750</v>
          </cell>
        </row>
        <row r="40">
          <cell r="K40">
            <v>0</v>
          </cell>
        </row>
        <row r="41">
          <cell r="K41">
            <v>10000</v>
          </cell>
        </row>
        <row r="42">
          <cell r="K42">
            <v>10000</v>
          </cell>
        </row>
        <row r="43">
          <cell r="K43">
            <v>20000</v>
          </cell>
        </row>
        <row r="44">
          <cell r="K44">
            <v>40000</v>
          </cell>
        </row>
        <row r="45">
          <cell r="K45">
            <v>16014</v>
          </cell>
        </row>
      </sheetData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L27" workbookViewId="0">
      <selection activeCell="S45" sqref="S45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[5]May!$J$10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6115000</v>
      </c>
      <c r="I6" s="6">
        <f>'[1]BAM-3RD'!$BK$2511</f>
        <v>1022369</v>
      </c>
      <c r="J6" s="6"/>
      <c r="K6" s="6">
        <f>SUM(E6,H6,I6)</f>
        <v>7637369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6615000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42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[5]May!$K16</f>
        <v>47500</v>
      </c>
      <c r="O8" s="4">
        <f>SUM(L8:N8)</f>
        <v>47500</v>
      </c>
      <c r="P8" s="5"/>
      <c r="Q8" s="5">
        <f>$Q$6/31</f>
        <v>213387.09677419355</v>
      </c>
      <c r="R8" s="64">
        <f t="shared" ref="R8:R31" si="0">IF(L8&gt;0,$L$5-L8,0)+($M$5-M8)+($N$5-N8)</f>
        <v>-17500</v>
      </c>
      <c r="S8" s="5">
        <f>E8-Q8-R8</f>
        <v>-48873.096774193546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42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[5]May!$K17</f>
        <v>32500</v>
      </c>
      <c r="O9" s="4">
        <f t="shared" ref="O9:O36" si="4">SUM(L9:N9)</f>
        <v>32500</v>
      </c>
      <c r="P9" s="5"/>
      <c r="Q9" s="5">
        <f t="shared" ref="Q9:Q37" si="5">$Q$6/31</f>
        <v>213387.09677419355</v>
      </c>
      <c r="R9" s="64">
        <f t="shared" si="0"/>
        <v>-2500</v>
      </c>
      <c r="S9" s="5">
        <f t="shared" ref="S9:S36" si="6">E9-Q9-R9</f>
        <v>-104083.09677419355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42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33216</v>
      </c>
      <c r="J10" s="54">
        <f t="shared" si="2"/>
        <v>1033216</v>
      </c>
      <c r="K10" s="30">
        <f t="shared" si="3"/>
        <v>71430</v>
      </c>
      <c r="L10" s="37">
        <f>((L$6)-SUM(L$8:L9))/($A$38-$A9)</f>
        <v>0</v>
      </c>
      <c r="M10" s="37">
        <f>((M$6)-SUM(M$8:M9))/($A$38-$A9)</f>
        <v>0</v>
      </c>
      <c r="N10" s="61">
        <f>[5]May!$K18</f>
        <v>32500</v>
      </c>
      <c r="O10" s="4">
        <f t="shared" si="4"/>
        <v>32500</v>
      </c>
      <c r="P10" s="5"/>
      <c r="Q10" s="5">
        <f t="shared" si="5"/>
        <v>213387.09677419355</v>
      </c>
      <c r="R10" s="64">
        <f t="shared" si="0"/>
        <v>-2500</v>
      </c>
      <c r="S10" s="5">
        <f t="shared" si="6"/>
        <v>-1172673.0967741935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71430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42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[5]May!$K19</f>
        <v>30000</v>
      </c>
      <c r="O11" s="4">
        <f t="shared" si="4"/>
        <v>30000</v>
      </c>
      <c r="P11" s="5"/>
      <c r="Q11" s="5">
        <f t="shared" si="5"/>
        <v>213387.09677419355</v>
      </c>
      <c r="R11" s="64">
        <f t="shared" si="0"/>
        <v>0</v>
      </c>
      <c r="S11" s="5">
        <f t="shared" si="6"/>
        <v>-135467.09677419355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42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[5]May!$K20</f>
        <v>5000</v>
      </c>
      <c r="O12" s="4">
        <f t="shared" si="4"/>
        <v>5000</v>
      </c>
      <c r="P12" s="5"/>
      <c r="Q12" s="5">
        <f t="shared" si="5"/>
        <v>213387.09677419355</v>
      </c>
      <c r="R12" s="64">
        <f t="shared" si="0"/>
        <v>25000</v>
      </c>
      <c r="S12" s="5">
        <f t="shared" si="6"/>
        <v>13652.903225806454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42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[5]May!$K21</f>
        <v>18750</v>
      </c>
      <c r="O13" s="4">
        <f t="shared" si="4"/>
        <v>18750</v>
      </c>
      <c r="P13" s="5"/>
      <c r="Q13" s="5">
        <f t="shared" si="5"/>
        <v>213387.09677419355</v>
      </c>
      <c r="R13" s="64">
        <f t="shared" si="0"/>
        <v>11250</v>
      </c>
      <c r="S13" s="5">
        <f t="shared" si="6"/>
        <v>36262.903225806454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42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[5]May!$K22</f>
        <v>30000</v>
      </c>
      <c r="O14" s="4">
        <f t="shared" si="4"/>
        <v>30000</v>
      </c>
      <c r="P14" s="5"/>
      <c r="Q14" s="5">
        <f t="shared" si="5"/>
        <v>213387.09677419355</v>
      </c>
      <c r="R14" s="64">
        <f t="shared" si="0"/>
        <v>0</v>
      </c>
      <c r="S14" s="5">
        <f t="shared" si="6"/>
        <v>2232.9032258064544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42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[5]May!$K23</f>
        <v>36250</v>
      </c>
      <c r="O15" s="4">
        <f t="shared" si="4"/>
        <v>36250</v>
      </c>
      <c r="P15" s="5"/>
      <c r="Q15" s="5">
        <f t="shared" si="5"/>
        <v>213387.09677419355</v>
      </c>
      <c r="R15" s="64">
        <f t="shared" si="0"/>
        <v>-6250</v>
      </c>
      <c r="S15" s="5">
        <f t="shared" si="6"/>
        <v>21132.903225806454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42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[5]May!$K24</f>
        <v>57500</v>
      </c>
      <c r="O16" s="4">
        <f t="shared" si="4"/>
        <v>57500</v>
      </c>
      <c r="P16" s="5"/>
      <c r="Q16" s="5">
        <f t="shared" si="5"/>
        <v>213387.09677419355</v>
      </c>
      <c r="R16" s="64">
        <f t="shared" si="0"/>
        <v>-27500</v>
      </c>
      <c r="S16" s="5">
        <f t="shared" si="6"/>
        <v>69485.903225806454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</v>
      </c>
      <c r="J17" s="54">
        <f t="shared" si="2"/>
        <v>1033397</v>
      </c>
      <c r="K17" s="30">
        <f t="shared" si="3"/>
        <v>252029</v>
      </c>
      <c r="L17" s="37">
        <f>((L$6)-SUM(L$8:L16))/($A$38-$A16)</f>
        <v>0</v>
      </c>
      <c r="M17" s="37">
        <f>((M$6)-SUM(M$8:M16))/($A$38-$A16)</f>
        <v>0</v>
      </c>
      <c r="N17" s="61">
        <f>[5]May!$K25</f>
        <v>60000</v>
      </c>
      <c r="O17" s="4">
        <f t="shared" si="4"/>
        <v>60000</v>
      </c>
      <c r="P17" s="5"/>
      <c r="Q17" s="5">
        <f t="shared" si="5"/>
        <v>213387.09677419355</v>
      </c>
      <c r="R17" s="64">
        <f t="shared" si="0"/>
        <v>-30000</v>
      </c>
      <c r="S17" s="5">
        <f t="shared" si="6"/>
        <v>-964755.09677419357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</v>
      </c>
      <c r="J18" s="54">
        <f t="shared" si="2"/>
        <v>33397</v>
      </c>
      <c r="K18" s="30">
        <f t="shared" si="3"/>
        <v>244100</v>
      </c>
      <c r="L18" s="37">
        <f>((L$6)-SUM(L$8:L17))/($A$38-$A17)</f>
        <v>0</v>
      </c>
      <c r="M18" s="37">
        <f>((M$6)-SUM(M$8:M17))/($A$38-$A17)</f>
        <v>0</v>
      </c>
      <c r="N18" s="61">
        <f>[5]May!$K26</f>
        <v>32917</v>
      </c>
      <c r="O18" s="4">
        <f t="shared" si="4"/>
        <v>32917</v>
      </c>
      <c r="P18" s="5"/>
      <c r="Q18" s="5">
        <f t="shared" si="5"/>
        <v>213387.09677419355</v>
      </c>
      <c r="R18" s="64">
        <f t="shared" si="0"/>
        <v>-2917</v>
      </c>
      <c r="S18" s="5">
        <f t="shared" si="6"/>
        <v>232.90322580645443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</v>
      </c>
      <c r="J19" s="54">
        <f t="shared" si="2"/>
        <v>1033397</v>
      </c>
      <c r="K19" s="30">
        <f t="shared" si="3"/>
        <v>334620</v>
      </c>
      <c r="L19" s="37">
        <f>((L$6)-SUM(L$8:L18))/($A$38-$A18)</f>
        <v>0</v>
      </c>
      <c r="M19" s="37">
        <f>((M$6)-SUM(M$8:M18))/($A$38-$A18)</f>
        <v>0</v>
      </c>
      <c r="N19" s="61">
        <f>[5]May!$K27</f>
        <v>55246</v>
      </c>
      <c r="O19" s="4">
        <f t="shared" si="4"/>
        <v>55246</v>
      </c>
      <c r="P19" s="5"/>
      <c r="Q19" s="5">
        <f t="shared" si="5"/>
        <v>213387.09677419355</v>
      </c>
      <c r="R19" s="64">
        <f t="shared" si="0"/>
        <v>-25246</v>
      </c>
      <c r="S19" s="5">
        <f t="shared" si="6"/>
        <v>-886918.09677419357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</v>
      </c>
      <c r="J20" s="54">
        <f t="shared" si="2"/>
        <v>33397</v>
      </c>
      <c r="K20" s="30">
        <f t="shared" si="3"/>
        <v>345354</v>
      </c>
      <c r="L20" s="37">
        <f>((L$6)-SUM(L$8:L19))/($A$38-$A19)</f>
        <v>0</v>
      </c>
      <c r="M20" s="37">
        <f>((M$6)-SUM(M$8:M19))/($A$38-$A19)</f>
        <v>0</v>
      </c>
      <c r="N20" s="61">
        <f>[5]May!$K28</f>
        <v>55040</v>
      </c>
      <c r="O20" s="4">
        <f t="shared" si="4"/>
        <v>55040</v>
      </c>
      <c r="P20" s="5"/>
      <c r="Q20" s="5">
        <f t="shared" si="5"/>
        <v>213387.09677419355</v>
      </c>
      <c r="R20" s="64">
        <f t="shared" si="0"/>
        <v>-25040</v>
      </c>
      <c r="S20" s="5">
        <f t="shared" si="6"/>
        <v>123609.90322580645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</v>
      </c>
      <c r="J21" s="54">
        <f t="shared" si="2"/>
        <v>33397</v>
      </c>
      <c r="K21" s="30">
        <f t="shared" si="3"/>
        <v>336769</v>
      </c>
      <c r="L21" s="37">
        <f>((L$6)-SUM(L$8:L20))/($A$38-$A20)</f>
        <v>0</v>
      </c>
      <c r="M21" s="37">
        <f>((M$6)-SUM(M$8:M20))/($A$38-$A20)</f>
        <v>0</v>
      </c>
      <c r="N21" s="61">
        <f>[5]May!$K29</f>
        <v>40000</v>
      </c>
      <c r="O21" s="4">
        <f t="shared" si="4"/>
        <v>40000</v>
      </c>
      <c r="P21" s="5"/>
      <c r="Q21" s="5">
        <f t="shared" si="5"/>
        <v>213387.09677419355</v>
      </c>
      <c r="R21" s="64">
        <f t="shared" si="0"/>
        <v>-10000</v>
      </c>
      <c r="S21" s="5">
        <f t="shared" si="6"/>
        <v>99984.903225806454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</v>
      </c>
      <c r="J22" s="54">
        <f t="shared" si="2"/>
        <v>33751</v>
      </c>
      <c r="K22" s="30">
        <f t="shared" si="3"/>
        <v>237826</v>
      </c>
      <c r="L22" s="37">
        <f>((L$6)-SUM(L$8:L21))/($A$38-$A21)</f>
        <v>0</v>
      </c>
      <c r="M22" s="37">
        <f>((M$6)-SUM(M$8:M21))/($A$38-$A21)</f>
        <v>0</v>
      </c>
      <c r="N22" s="61">
        <f>[5]May!$K30</f>
        <v>0</v>
      </c>
      <c r="O22" s="4">
        <f t="shared" si="4"/>
        <v>0</v>
      </c>
      <c r="P22" s="5"/>
      <c r="Q22" s="5">
        <f t="shared" si="5"/>
        <v>213387.09677419355</v>
      </c>
      <c r="R22" s="64">
        <f t="shared" si="0"/>
        <v>30000</v>
      </c>
      <c r="S22" s="5">
        <f t="shared" si="6"/>
        <v>-39312.096774193546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</v>
      </c>
      <c r="J23" s="54">
        <f t="shared" si="2"/>
        <v>33751</v>
      </c>
      <c r="K23" s="30">
        <f t="shared" si="3"/>
        <v>203777</v>
      </c>
      <c r="L23" s="37">
        <f>((L$6)-SUM(L$8:L22))/($A$38-$A22)</f>
        <v>0</v>
      </c>
      <c r="M23" s="37">
        <f>((M$6)-SUM(M$8:M22))/($A$38-$A22)</f>
        <v>0</v>
      </c>
      <c r="N23" s="61">
        <f>[5]May!$K31</f>
        <v>39000</v>
      </c>
      <c r="O23" s="4">
        <f t="shared" si="4"/>
        <v>39000</v>
      </c>
      <c r="P23" s="5"/>
      <c r="Q23" s="5">
        <f t="shared" si="5"/>
        <v>213387.09677419355</v>
      </c>
      <c r="R23" s="64">
        <f t="shared" si="0"/>
        <v>-9000</v>
      </c>
      <c r="S23" s="5">
        <f t="shared" si="6"/>
        <v>-34361.096774193546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33751</v>
      </c>
      <c r="J24" s="54">
        <f t="shared" si="2"/>
        <v>2033751</v>
      </c>
      <c r="K24" s="30">
        <f t="shared" si="3"/>
        <v>196090</v>
      </c>
      <c r="L24" s="37">
        <f>((L$6)-SUM(L$8:L23))/($A$38-$A23)</f>
        <v>0</v>
      </c>
      <c r="M24" s="37">
        <f>((M$6)-SUM(M$8:M23))/($A$38-$A23)</f>
        <v>0</v>
      </c>
      <c r="N24" s="61">
        <f>[5]May!$K32</f>
        <v>30000</v>
      </c>
      <c r="O24" s="4">
        <f t="shared" si="4"/>
        <v>30000</v>
      </c>
      <c r="P24" s="5"/>
      <c r="Q24" s="5">
        <f t="shared" si="5"/>
        <v>213387.09677419355</v>
      </c>
      <c r="R24" s="64">
        <f t="shared" si="0"/>
        <v>0</v>
      </c>
      <c r="S24" s="5">
        <f t="shared" si="6"/>
        <v>-2051048.0967741935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196090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</v>
      </c>
      <c r="J25" s="54">
        <f t="shared" si="2"/>
        <v>35876</v>
      </c>
      <c r="K25" s="30">
        <f t="shared" si="3"/>
        <v>250830</v>
      </c>
      <c r="L25" s="37">
        <f>((L$6)-SUM(L$8:L24))/($A$38-$A24)</f>
        <v>0</v>
      </c>
      <c r="M25" s="37">
        <f>((M$6)-SUM(M$8:M24))/($A$38-$A24)</f>
        <v>0</v>
      </c>
      <c r="N25" s="61">
        <f>[5]May!$K33</f>
        <v>17500</v>
      </c>
      <c r="O25" s="4">
        <f t="shared" si="4"/>
        <v>17500</v>
      </c>
      <c r="P25" s="5"/>
      <c r="Q25" s="5">
        <f t="shared" si="5"/>
        <v>213387.09677419355</v>
      </c>
      <c r="R25" s="64">
        <f t="shared" si="0"/>
        <v>12500</v>
      </c>
      <c r="S25" s="5">
        <f t="shared" si="6"/>
        <v>-10933.096774193546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</v>
      </c>
      <c r="J26" s="54">
        <f t="shared" si="2"/>
        <v>35876</v>
      </c>
      <c r="K26" s="30">
        <f t="shared" si="3"/>
        <v>245860</v>
      </c>
      <c r="L26" s="37">
        <f>((L$6)-SUM(L$8:L25))/($A$38-$A25)</f>
        <v>0</v>
      </c>
      <c r="M26" s="37">
        <f>((M$6)-SUM(M$8:M25))/($A$38-$A25)</f>
        <v>0</v>
      </c>
      <c r="N26" s="61">
        <f>[5]May!$K34</f>
        <v>30000</v>
      </c>
      <c r="O26" s="4">
        <f t="shared" si="4"/>
        <v>30000</v>
      </c>
      <c r="P26" s="5"/>
      <c r="Q26" s="5">
        <f t="shared" si="5"/>
        <v>213387.09677419355</v>
      </c>
      <c r="R26" s="64">
        <f t="shared" si="0"/>
        <v>0</v>
      </c>
      <c r="S26" s="5">
        <f t="shared" si="6"/>
        <v>-3403.0967741935456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</v>
      </c>
      <c r="J27" s="54">
        <f t="shared" si="2"/>
        <v>35876</v>
      </c>
      <c r="K27" s="30">
        <f t="shared" si="3"/>
        <v>251613</v>
      </c>
      <c r="L27" s="37">
        <f>((L$6)-SUM(L$8:L26))/($A$38-$A26)</f>
        <v>0</v>
      </c>
      <c r="M27" s="37">
        <f>((M$6)-SUM(M$8:M26))/($A$38-$A26)</f>
        <v>0</v>
      </c>
      <c r="N27" s="61">
        <f>[5]May!$K35</f>
        <v>30000</v>
      </c>
      <c r="O27" s="4">
        <f t="shared" si="4"/>
        <v>30000</v>
      </c>
      <c r="P27" s="5"/>
      <c r="Q27" s="5">
        <f t="shared" si="5"/>
        <v>213387.09677419355</v>
      </c>
      <c r="R27" s="64">
        <f t="shared" si="0"/>
        <v>0</v>
      </c>
      <c r="S27" s="5">
        <f t="shared" si="6"/>
        <v>2349.9032258064544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</v>
      </c>
      <c r="J28" s="54">
        <f t="shared" si="2"/>
        <v>35876</v>
      </c>
      <c r="K28" s="30">
        <f t="shared" si="3"/>
        <v>248352</v>
      </c>
      <c r="L28" s="37">
        <f>((L$6)-SUM(L$8:L27))/($A$38-$A27)</f>
        <v>0</v>
      </c>
      <c r="M28" s="37">
        <f>((M$6)-SUM(M$8:M27))/($A$38-$A27)</f>
        <v>0</v>
      </c>
      <c r="N28" s="61">
        <f>[5]May!$K36</f>
        <v>0</v>
      </c>
      <c r="O28" s="4">
        <f t="shared" si="4"/>
        <v>0</v>
      </c>
      <c r="P28" s="5"/>
      <c r="Q28" s="5">
        <f t="shared" si="5"/>
        <v>213387.09677419355</v>
      </c>
      <c r="R28" s="64">
        <f t="shared" si="0"/>
        <v>30000</v>
      </c>
      <c r="S28" s="5">
        <f t="shared" si="6"/>
        <v>-30911.096774193546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</v>
      </c>
      <c r="J29" s="54">
        <f t="shared" si="2"/>
        <v>34941</v>
      </c>
      <c r="K29" s="30">
        <f t="shared" si="3"/>
        <v>267122</v>
      </c>
      <c r="L29" s="37">
        <f>((L$6)-SUM(L$8:L28))/($A$38-$A28)</f>
        <v>0</v>
      </c>
      <c r="M29" s="37">
        <f>((M$6)-SUM(M$8:M28))/($A$38-$A28)</f>
        <v>0</v>
      </c>
      <c r="N29" s="61">
        <f>[5]May!$K37</f>
        <v>20000</v>
      </c>
      <c r="O29" s="4">
        <f t="shared" si="4"/>
        <v>20000</v>
      </c>
      <c r="P29" s="5"/>
      <c r="Q29" s="5">
        <f t="shared" si="5"/>
        <v>213387.09677419355</v>
      </c>
      <c r="R29" s="64">
        <f t="shared" si="0"/>
        <v>10000</v>
      </c>
      <c r="S29" s="5">
        <f t="shared" si="6"/>
        <v>8793.9032258064544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264338</v>
      </c>
      <c r="F30" s="49"/>
      <c r="G30" s="28"/>
      <c r="H30" s="54">
        <f>+'[2]BAM-EGS'!$BC34</f>
        <v>0</v>
      </c>
      <c r="I30" s="29">
        <f>'[1]BAM-3RD'!$BK2501</f>
        <v>34941</v>
      </c>
      <c r="J30" s="54">
        <f t="shared" si="2"/>
        <v>34941</v>
      </c>
      <c r="K30" s="30">
        <f t="shared" si="3"/>
        <v>299279</v>
      </c>
      <c r="L30" s="37">
        <f>((L$6)-SUM(L$8:L29))/($A$38-$A29)</f>
        <v>0</v>
      </c>
      <c r="M30" s="37">
        <f>((M$6)-SUM(M$8:M29))/($A$38-$A29)</f>
        <v>0</v>
      </c>
      <c r="N30" s="61">
        <f>[5]May!$K38</f>
        <v>10000</v>
      </c>
      <c r="O30" s="4">
        <f t="shared" si="4"/>
        <v>10000</v>
      </c>
      <c r="P30" s="5"/>
      <c r="Q30" s="5">
        <f t="shared" si="5"/>
        <v>213387.09677419355</v>
      </c>
      <c r="R30" s="64">
        <f t="shared" si="0"/>
        <v>20000</v>
      </c>
      <c r="S30" s="5">
        <f t="shared" si="6"/>
        <v>30950.903225806454</v>
      </c>
      <c r="T30" s="5"/>
      <c r="U30" s="5">
        <f t="shared" si="7"/>
        <v>264338</v>
      </c>
      <c r="V30" s="19">
        <f t="shared" si="8"/>
        <v>0</v>
      </c>
      <c r="W30" s="19">
        <f t="shared" si="9"/>
        <v>264338</v>
      </c>
      <c r="X30" s="4">
        <f t="shared" si="10"/>
        <v>299279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-721400</v>
      </c>
      <c r="F31" s="49"/>
      <c r="G31" s="28"/>
      <c r="H31" s="54">
        <f>+'[2]BAM-EGS'!$BC35</f>
        <v>1000000</v>
      </c>
      <c r="I31" s="29">
        <f>'[1]BAM-3RD'!$BK2502</f>
        <v>30000</v>
      </c>
      <c r="J31" s="54">
        <f t="shared" si="2"/>
        <v>1030000</v>
      </c>
      <c r="K31" s="30">
        <f t="shared" si="3"/>
        <v>308600</v>
      </c>
      <c r="L31" s="37">
        <f>((L$6)-SUM(L$8:L30))/($A$38-$A30)</f>
        <v>0</v>
      </c>
      <c r="M31" s="37">
        <f>((M$6)-SUM(M$8:M30))/($A$38-$A30)</f>
        <v>0</v>
      </c>
      <c r="N31" s="61">
        <f>[5]May!$K39</f>
        <v>33750</v>
      </c>
      <c r="O31" s="4">
        <f t="shared" si="4"/>
        <v>33750</v>
      </c>
      <c r="P31" s="5"/>
      <c r="Q31" s="5">
        <f t="shared" si="5"/>
        <v>213387.09677419355</v>
      </c>
      <c r="R31" s="64">
        <f t="shared" si="0"/>
        <v>-3750</v>
      </c>
      <c r="S31" s="5">
        <f t="shared" si="6"/>
        <v>-931037.09677419357</v>
      </c>
      <c r="T31" s="5"/>
      <c r="U31" s="5">
        <f t="shared" si="7"/>
        <v>-721400</v>
      </c>
      <c r="V31" s="19">
        <f t="shared" si="8"/>
        <v>1000000</v>
      </c>
      <c r="W31" s="19">
        <f t="shared" si="9"/>
        <v>278600</v>
      </c>
      <c r="X31" s="4">
        <f t="shared" si="10"/>
        <v>308600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308990</v>
      </c>
      <c r="F32" s="49"/>
      <c r="G32" s="28"/>
      <c r="H32" s="54">
        <f>+'[2]BAM-EGS'!$BC36</f>
        <v>0</v>
      </c>
      <c r="I32" s="29">
        <f>'[1]BAM-3RD'!$BK2503</f>
        <v>30000</v>
      </c>
      <c r="J32" s="54">
        <f t="shared" si="2"/>
        <v>30000</v>
      </c>
      <c r="K32" s="30">
        <f t="shared" si="3"/>
        <v>338990</v>
      </c>
      <c r="L32" s="37">
        <f>((L$6)-SUM(L$8:L31))/($A$38-$A31)</f>
        <v>0</v>
      </c>
      <c r="M32" s="37">
        <f>((M$6)-SUM(M$8:M31))/($A$38-$A31)</f>
        <v>0</v>
      </c>
      <c r="N32" s="61">
        <f>[5]May!$K40</f>
        <v>0</v>
      </c>
      <c r="O32" s="4">
        <f t="shared" si="4"/>
        <v>0</v>
      </c>
      <c r="P32" s="5"/>
      <c r="Q32" s="5">
        <f t="shared" si="5"/>
        <v>213387.09677419355</v>
      </c>
      <c r="R32" s="65">
        <f>((R$6)-SUM(R$8:R31))/($A$38-$A31)</f>
        <v>3350.4285714285716</v>
      </c>
      <c r="S32" s="5">
        <f t="shared" si="6"/>
        <v>92252.474654377889</v>
      </c>
      <c r="T32" s="5"/>
      <c r="U32" s="5">
        <f t="shared" si="7"/>
        <v>308990</v>
      </c>
      <c r="V32" s="19">
        <f t="shared" si="8"/>
        <v>0</v>
      </c>
      <c r="W32" s="19">
        <f t="shared" si="9"/>
        <v>308990</v>
      </c>
      <c r="X32" s="4">
        <f t="shared" si="10"/>
        <v>338990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301160</v>
      </c>
      <c r="F33" s="49"/>
      <c r="G33" s="28"/>
      <c r="H33" s="54">
        <f>+'[2]BAM-EGS'!$BC37</f>
        <v>0</v>
      </c>
      <c r="I33" s="29">
        <f>'[1]BAM-3RD'!$BK2504</f>
        <v>30000</v>
      </c>
      <c r="J33" s="54">
        <f t="shared" si="2"/>
        <v>30000</v>
      </c>
      <c r="K33" s="30">
        <f t="shared" si="3"/>
        <v>331160</v>
      </c>
      <c r="L33" s="37">
        <f>((L$6)-SUM(L$8:L32))/($A$38-$A32)</f>
        <v>0</v>
      </c>
      <c r="M33" s="37">
        <f>((M$6)-SUM(M$8:M32))/($A$38-$A32)</f>
        <v>0</v>
      </c>
      <c r="N33" s="61">
        <f>[5]May!$K41</f>
        <v>10000</v>
      </c>
      <c r="O33" s="4">
        <f t="shared" si="4"/>
        <v>10000</v>
      </c>
      <c r="P33" s="5"/>
      <c r="Q33" s="5">
        <f t="shared" si="5"/>
        <v>213387.09677419355</v>
      </c>
      <c r="R33" s="65">
        <f>((R$6)-SUM(R$8:R32))/($A$38-$A32)</f>
        <v>3350.4285714285711</v>
      </c>
      <c r="S33" s="5">
        <f t="shared" si="6"/>
        <v>84422.474654377889</v>
      </c>
      <c r="T33" s="5"/>
      <c r="U33" s="5">
        <f t="shared" si="7"/>
        <v>301160</v>
      </c>
      <c r="V33" s="19">
        <f t="shared" si="8"/>
        <v>0</v>
      </c>
      <c r="W33" s="19">
        <f t="shared" si="9"/>
        <v>301160</v>
      </c>
      <c r="X33" s="4">
        <f t="shared" si="10"/>
        <v>331160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310200</v>
      </c>
      <c r="F34" s="49"/>
      <c r="G34" s="28"/>
      <c r="H34" s="54">
        <f>+'[2]BAM-EGS'!$BC38</f>
        <v>0</v>
      </c>
      <c r="I34" s="29">
        <f>'[1]BAM-3RD'!$BK2505</f>
        <v>30000</v>
      </c>
      <c r="J34" s="54">
        <f t="shared" si="2"/>
        <v>30000</v>
      </c>
      <c r="K34" s="30">
        <f t="shared" si="3"/>
        <v>340200</v>
      </c>
      <c r="L34" s="37">
        <f>((L$6)-SUM(L$8:L33))/($A$38-$A33)</f>
        <v>0</v>
      </c>
      <c r="M34" s="37">
        <f>((M$6)-SUM(M$8:M33))/($A$38-$A33)</f>
        <v>0</v>
      </c>
      <c r="N34" s="61">
        <f>[5]May!$K42</f>
        <v>10000</v>
      </c>
      <c r="O34" s="4">
        <f t="shared" si="4"/>
        <v>10000</v>
      </c>
      <c r="P34" s="5"/>
      <c r="Q34" s="5">
        <f t="shared" si="5"/>
        <v>213387.09677419355</v>
      </c>
      <c r="R34" s="65">
        <f>((R$6)-SUM(R$8:R33))/($A$38-$A33)</f>
        <v>3350.4285714285711</v>
      </c>
      <c r="S34" s="5">
        <f t="shared" si="6"/>
        <v>93462.474654377889</v>
      </c>
      <c r="T34" s="5"/>
      <c r="U34" s="5">
        <f t="shared" si="7"/>
        <v>310200</v>
      </c>
      <c r="V34" s="19">
        <f t="shared" si="8"/>
        <v>0</v>
      </c>
      <c r="W34" s="19">
        <f t="shared" si="9"/>
        <v>310200</v>
      </c>
      <c r="X34" s="4">
        <f t="shared" si="10"/>
        <v>340200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236664</v>
      </c>
      <c r="F35" s="49"/>
      <c r="G35" s="28"/>
      <c r="H35" s="54">
        <f>+'[2]BAM-EGS'!$BC39</f>
        <v>0</v>
      </c>
      <c r="I35" s="29">
        <f>'[1]BAM-3RD'!$BK2506</f>
        <v>30000</v>
      </c>
      <c r="J35" s="54">
        <f t="shared" si="2"/>
        <v>30000</v>
      </c>
      <c r="K35" s="30">
        <f t="shared" si="3"/>
        <v>266664</v>
      </c>
      <c r="L35" s="37">
        <f>((L$6)-SUM(L$8:L34))/($A$38-$A34)</f>
        <v>0</v>
      </c>
      <c r="M35" s="37">
        <f>((M$6)-SUM(M$8:M34))/($A$38-$A34)</f>
        <v>0</v>
      </c>
      <c r="N35" s="61">
        <f>[5]May!$K43</f>
        <v>20000</v>
      </c>
      <c r="O35" s="4">
        <f t="shared" si="4"/>
        <v>20000</v>
      </c>
      <c r="P35" s="5"/>
      <c r="Q35" s="5">
        <f t="shared" si="5"/>
        <v>213387.09677419355</v>
      </c>
      <c r="R35" s="65">
        <f>((R$6)-SUM(R$8:R34))/($A$38-$A34)</f>
        <v>3350.4285714285711</v>
      </c>
      <c r="S35" s="5">
        <f t="shared" si="6"/>
        <v>19926.474654377882</v>
      </c>
      <c r="T35" s="5"/>
      <c r="U35" s="5">
        <f t="shared" si="7"/>
        <v>236664</v>
      </c>
      <c r="V35" s="19">
        <f t="shared" si="8"/>
        <v>0</v>
      </c>
      <c r="W35" s="19">
        <f t="shared" si="9"/>
        <v>236664</v>
      </c>
      <c r="X35" s="4">
        <f t="shared" si="10"/>
        <v>266664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189307</v>
      </c>
      <c r="F36" s="49"/>
      <c r="G36" s="28"/>
      <c r="H36" s="54">
        <f>+'[2]BAM-EGS'!$BC40</f>
        <v>0</v>
      </c>
      <c r="I36" s="29">
        <f>'[1]BAM-3RD'!$BK2507</f>
        <v>30000</v>
      </c>
      <c r="J36" s="54">
        <f t="shared" si="2"/>
        <v>30000</v>
      </c>
      <c r="K36" s="30">
        <f t="shared" si="3"/>
        <v>219307</v>
      </c>
      <c r="L36" s="37">
        <f>((L$6)-SUM(L$8:L35))/($A$38-$A35)</f>
        <v>0</v>
      </c>
      <c r="M36" s="37">
        <f>((M$6)-SUM(M$8:M35))/($A$38-$A35)</f>
        <v>0</v>
      </c>
      <c r="N36" s="61">
        <f>[5]May!$K44</f>
        <v>40000</v>
      </c>
      <c r="O36" s="4">
        <f t="shared" si="4"/>
        <v>40000</v>
      </c>
      <c r="P36" s="5"/>
      <c r="Q36" s="5">
        <f t="shared" si="5"/>
        <v>213387.09677419355</v>
      </c>
      <c r="R36" s="65">
        <f>((R$6)-SUM(R$8:R35))/($A$38-$A35)</f>
        <v>3350.4285714285711</v>
      </c>
      <c r="S36" s="5">
        <f t="shared" si="6"/>
        <v>-27430.525345622118</v>
      </c>
      <c r="T36" s="5"/>
      <c r="U36" s="5">
        <f t="shared" si="7"/>
        <v>189307</v>
      </c>
      <c r="V36" s="19">
        <f t="shared" si="8"/>
        <v>0</v>
      </c>
      <c r="W36" s="19">
        <f t="shared" si="9"/>
        <v>189307</v>
      </c>
      <c r="X36" s="4">
        <f t="shared" si="10"/>
        <v>219307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59818</v>
      </c>
      <c r="F37" s="49"/>
      <c r="G37" s="28"/>
      <c r="H37" s="54">
        <f>+'[2]BAM-EGS'!$BC41</f>
        <v>0</v>
      </c>
      <c r="I37" s="29">
        <f>'[1]BAM-3RD'!$BK2508</f>
        <v>30000</v>
      </c>
      <c r="J37" s="54">
        <f>SUM(H37:I37)</f>
        <v>30000</v>
      </c>
      <c r="K37" s="30">
        <f>SUM(E37,H37,I37)</f>
        <v>89818</v>
      </c>
      <c r="L37" s="37">
        <f>((L$6)-SUM(L$8:L36))/($A$38-$A36)</f>
        <v>0</v>
      </c>
      <c r="M37" s="37">
        <f>((M$6)-SUM(M$8:M36))/($A$38-$A36)</f>
        <v>0</v>
      </c>
      <c r="N37" s="61">
        <f>[5]May!$K45</f>
        <v>16014</v>
      </c>
      <c r="O37" s="4">
        <f>SUM(L37:N37)</f>
        <v>16014</v>
      </c>
      <c r="P37" s="5"/>
      <c r="Q37" s="5">
        <f t="shared" si="5"/>
        <v>213387.09677419355</v>
      </c>
      <c r="R37" s="65">
        <f>((R$6)-SUM(R$8:R36))/($A$38-$A36)</f>
        <v>3350.4285714285716</v>
      </c>
      <c r="S37" s="5">
        <f>E37-Q37-R37</f>
        <v>-156919.52534562213</v>
      </c>
      <c r="T37" s="5"/>
      <c r="U37" s="5">
        <f>SUM(Q37:S37)</f>
        <v>59818</v>
      </c>
      <c r="V37" s="19">
        <f>SUM(H37)</f>
        <v>0</v>
      </c>
      <c r="W37" s="19">
        <f>SUM(U37:V37)</f>
        <v>59818</v>
      </c>
      <c r="X37" s="4">
        <f>IF(K37&gt;0,K37,0)</f>
        <v>89818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37</v>
      </c>
      <c r="C38" s="49"/>
      <c r="D38" s="49"/>
      <c r="E38" s="55">
        <f>+'[3]BAM-EGS'!$BC42</f>
        <v>-45137</v>
      </c>
      <c r="F38" s="49"/>
      <c r="G38" s="28"/>
      <c r="H38" s="54">
        <f>+'[2]BAM-EGS'!$BC42</f>
        <v>115000</v>
      </c>
      <c r="I38" s="29">
        <f>'[1]BAM-3RD'!$BK2509</f>
        <v>30000</v>
      </c>
      <c r="J38" s="54">
        <f>SUM(H38:I38)</f>
        <v>145000</v>
      </c>
      <c r="K38" s="30">
        <f>SUM(E38,H38,I38)</f>
        <v>99863</v>
      </c>
      <c r="L38" s="37">
        <f>((L$6)-SUM(L$8:L37))/($A$38-$A37)</f>
        <v>0</v>
      </c>
      <c r="M38" s="37">
        <f>((M$6)-SUM(M$8:M37))/($A$38-$A37)</f>
        <v>0</v>
      </c>
      <c r="N38" s="61">
        <f>[5]May!$K46</f>
        <v>0</v>
      </c>
      <c r="O38" s="4">
        <f>SUM(L38:N38)</f>
        <v>0</v>
      </c>
      <c r="P38" s="5"/>
      <c r="Q38" s="5">
        <f>$Q$6/31</f>
        <v>213387.09677419355</v>
      </c>
      <c r="R38" s="65">
        <f>((R$6)-SUM(R$8:R37))/($A$38-$A37)</f>
        <v>3350.4285714285716</v>
      </c>
      <c r="S38" s="5">
        <f>E38-Q38-R38</f>
        <v>-261874.52534562213</v>
      </c>
      <c r="T38" s="5"/>
      <c r="U38" s="5">
        <f>SUM(Q38:S38)</f>
        <v>-45137</v>
      </c>
      <c r="V38" s="19">
        <f>SUM(H38)</f>
        <v>115000</v>
      </c>
      <c r="W38" s="19">
        <f>SUM(U38:V38)</f>
        <v>69863</v>
      </c>
      <c r="X38" s="4">
        <f>IF(K38&gt;0,K38,0)</f>
        <v>99863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453754</v>
      </c>
      <c r="F40" s="41">
        <f>SUM(F8:F38)</f>
        <v>0</v>
      </c>
      <c r="G40" s="41">
        <f>SUM(G8:G38)</f>
        <v>0</v>
      </c>
      <c r="H40" s="41">
        <f>SUM(H8:H39)</f>
        <v>6115000</v>
      </c>
      <c r="I40" s="41">
        <f>SUM(I8:I39)</f>
        <v>1022369</v>
      </c>
      <c r="J40" s="41">
        <f>SUM(J8:J39)</f>
        <v>7137369</v>
      </c>
      <c r="K40" s="42">
        <f>SUM(K8:K38)</f>
        <v>7591123</v>
      </c>
      <c r="L40" s="42">
        <f>SUM(L8:L38)</f>
        <v>0</v>
      </c>
      <c r="M40" s="42">
        <f>SUM(M8:M38)</f>
        <v>0</v>
      </c>
      <c r="N40" s="42">
        <f>SUM(N8:N38)</f>
        <v>839467</v>
      </c>
      <c r="O40" s="42">
        <f>SUM(O8:O38)</f>
        <v>839467</v>
      </c>
      <c r="P40" s="43"/>
      <c r="Q40" s="42">
        <f>SUM(Q8:Q38)</f>
        <v>6614999.9999999981</v>
      </c>
      <c r="R40" s="42">
        <f>SUM(R8:R38)</f>
        <v>0</v>
      </c>
      <c r="S40" s="42">
        <f>SUM(S8:S38)</f>
        <v>-6161246.0000000019</v>
      </c>
      <c r="T40" s="42"/>
      <c r="U40" s="42">
        <f>SUM(U8:U38)</f>
        <v>453754</v>
      </c>
      <c r="V40" s="42">
        <f>SUM(V8:V38)</f>
        <v>6115000</v>
      </c>
      <c r="W40" s="42">
        <f>SUM(W8:W38)</f>
        <v>6568754</v>
      </c>
      <c r="X40" s="43">
        <f>SUM(X8:X39)</f>
        <v>7591123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-46246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-46246</v>
      </c>
      <c r="L42" s="42">
        <f>L40-L6</f>
        <v>0</v>
      </c>
      <c r="M42" s="42">
        <f>M40-M6</f>
        <v>0</v>
      </c>
      <c r="N42" s="42">
        <f>N40-N6</f>
        <v>-90533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SUM(C32:C38)</f>
        <v>0</v>
      </c>
      <c r="D43" s="63">
        <f t="shared" ref="D43:V43" si="11">SUM(D32:D38)</f>
        <v>0</v>
      </c>
      <c r="E43" s="63">
        <f t="shared" si="11"/>
        <v>1361002</v>
      </c>
      <c r="F43" s="63">
        <f t="shared" si="11"/>
        <v>0</v>
      </c>
      <c r="G43" s="63">
        <f t="shared" si="11"/>
        <v>0</v>
      </c>
      <c r="H43" s="63">
        <f t="shared" si="11"/>
        <v>115000</v>
      </c>
      <c r="I43" s="63">
        <f t="shared" si="11"/>
        <v>210000</v>
      </c>
      <c r="J43" s="63">
        <f t="shared" si="11"/>
        <v>325000</v>
      </c>
      <c r="K43" s="63">
        <f t="shared" si="11"/>
        <v>1686002</v>
      </c>
      <c r="L43" s="63">
        <f t="shared" si="11"/>
        <v>0</v>
      </c>
      <c r="M43" s="63">
        <f t="shared" si="11"/>
        <v>0</v>
      </c>
      <c r="N43" s="63">
        <f t="shared" si="11"/>
        <v>96014</v>
      </c>
      <c r="O43" s="63">
        <f t="shared" si="11"/>
        <v>96014</v>
      </c>
      <c r="P43" s="63"/>
      <c r="Q43" s="63">
        <f t="shared" si="11"/>
        <v>1493709.6774193547</v>
      </c>
      <c r="R43" s="63">
        <f t="shared" si="11"/>
        <v>23453</v>
      </c>
      <c r="S43" s="63">
        <f t="shared" si="11"/>
        <v>-156160.67741935479</v>
      </c>
      <c r="T43" s="63"/>
      <c r="U43" s="63">
        <f t="shared" si="11"/>
        <v>1361002</v>
      </c>
      <c r="V43" s="63">
        <f t="shared" si="11"/>
        <v>115000</v>
      </c>
      <c r="W43" s="63">
        <f>SUM(W38:W38)</f>
        <v>69863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SUM([4]BMSPT066!$K$34:$K$37)+SUM(K8:K10)</f>
        <v>1725900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SHORT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48043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1898536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-21820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1871656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Soignet&amp;C&amp;"Arial,Bold"&amp;14Estimated
05/31/2001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2001-05-30T17:44:09Z</cp:lastPrinted>
  <dcterms:created xsi:type="dcterms:W3CDTF">1997-02-03T15:25:11Z</dcterms:created>
  <dcterms:modified xsi:type="dcterms:W3CDTF">2014-09-03T13:46:18Z</dcterms:modified>
</cp:coreProperties>
</file>