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Master" sheetId="1" r:id="rId1"/>
    <sheet name="Summary" sheetId="2" r:id="rId2"/>
    <sheet name="v" sheetId="3" r:id="rId3"/>
  </sheets>
  <definedNames>
    <definedName name="_xlnm.Print_Area" localSheetId="0">Master!$A$1:$Z$93</definedName>
    <definedName name="_xlnm.Print_Area" localSheetId="1">Summary!$A$1:$G$52</definedName>
  </definedNames>
  <calcPr calcId="152511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F17" i="1"/>
  <c r="K17" i="1"/>
  <c r="L17" i="1"/>
  <c r="Q17" i="1"/>
  <c r="R17" i="1"/>
  <c r="S17" i="1"/>
  <c r="Z17" i="1"/>
  <c r="F18" i="1"/>
  <c r="K18" i="1"/>
  <c r="L18" i="1"/>
  <c r="Q18" i="1"/>
  <c r="R18" i="1"/>
  <c r="S18" i="1"/>
  <c r="V18" i="1"/>
  <c r="Y20" i="2" s="1"/>
  <c r="Z18" i="1"/>
  <c r="F19" i="1"/>
  <c r="K19" i="1"/>
  <c r="L19" i="1"/>
  <c r="Q19" i="1"/>
  <c r="R19" i="1"/>
  <c r="S19" i="1"/>
  <c r="V19" i="1"/>
  <c r="Z19" i="1"/>
  <c r="D20" i="1"/>
  <c r="H22" i="2" s="1"/>
  <c r="E20" i="1"/>
  <c r="F20" i="1"/>
  <c r="K20" i="1"/>
  <c r="L20" i="1"/>
  <c r="Q20" i="1"/>
  <c r="R20" i="1"/>
  <c r="S20" i="1"/>
  <c r="V20" i="1"/>
  <c r="Y22" i="2" s="1"/>
  <c r="Z20" i="1"/>
  <c r="F21" i="1"/>
  <c r="K21" i="1"/>
  <c r="L21" i="1"/>
  <c r="Q21" i="1"/>
  <c r="R21" i="1"/>
  <c r="S21" i="1"/>
  <c r="Z21" i="1"/>
  <c r="F22" i="1"/>
  <c r="K22" i="1"/>
  <c r="L22" i="1"/>
  <c r="Q22" i="1"/>
  <c r="R22" i="1"/>
  <c r="S22" i="1"/>
  <c r="Z22" i="1"/>
  <c r="D23" i="1"/>
  <c r="F23" i="1"/>
  <c r="K23" i="1"/>
  <c r="L23" i="1"/>
  <c r="Q23" i="1"/>
  <c r="R23" i="1"/>
  <c r="S23" i="1"/>
  <c r="V23" i="1"/>
  <c r="Z23" i="1"/>
  <c r="D24" i="1"/>
  <c r="H26" i="2" s="1"/>
  <c r="F24" i="1"/>
  <c r="K24" i="1"/>
  <c r="L24" i="1"/>
  <c r="Q24" i="1"/>
  <c r="R24" i="1"/>
  <c r="S24" i="1"/>
  <c r="V24" i="1"/>
  <c r="Y26" i="2" s="1"/>
  <c r="Z24" i="1"/>
  <c r="F25" i="1"/>
  <c r="K25" i="1"/>
  <c r="L25" i="1"/>
  <c r="Q25" i="1"/>
  <c r="R25" i="1"/>
  <c r="S25" i="1"/>
  <c r="U25" i="1" s="1"/>
  <c r="V25" i="1"/>
  <c r="Y27" i="2" s="1"/>
  <c r="W25" i="1"/>
  <c r="Z27" i="2" s="1"/>
  <c r="Z25" i="1"/>
  <c r="F26" i="1"/>
  <c r="K26" i="1"/>
  <c r="L26" i="1"/>
  <c r="Q26" i="1"/>
  <c r="R26" i="1"/>
  <c r="S26" i="1"/>
  <c r="Z26" i="1"/>
  <c r="F27" i="1"/>
  <c r="K27" i="1"/>
  <c r="L27" i="1"/>
  <c r="Q27" i="1"/>
  <c r="R27" i="1"/>
  <c r="S27" i="1"/>
  <c r="V27" i="1"/>
  <c r="Z27" i="1"/>
  <c r="F28" i="1"/>
  <c r="K28" i="1"/>
  <c r="L28" i="1"/>
  <c r="Q28" i="1"/>
  <c r="R28" i="1"/>
  <c r="S28" i="1"/>
  <c r="V28" i="1"/>
  <c r="Y30" i="2" s="1"/>
  <c r="Z28" i="1"/>
  <c r="F29" i="1"/>
  <c r="K29" i="1"/>
  <c r="L29" i="1"/>
  <c r="Q29" i="1"/>
  <c r="R29" i="1"/>
  <c r="S29" i="1"/>
  <c r="Z29" i="1"/>
  <c r="D30" i="1"/>
  <c r="E30" i="1"/>
  <c r="J30" i="1" s="1"/>
  <c r="M30" i="1" s="1"/>
  <c r="F30" i="1"/>
  <c r="I30" i="1"/>
  <c r="K30" i="1"/>
  <c r="L30" i="1"/>
  <c r="N30" i="1"/>
  <c r="Q30" i="1"/>
  <c r="R30" i="1"/>
  <c r="T30" i="1" s="1"/>
  <c r="S30" i="1"/>
  <c r="U30" i="1" s="1"/>
  <c r="X32" i="2" s="1"/>
  <c r="Z30" i="1"/>
  <c r="D31" i="1"/>
  <c r="H33" i="2" s="1"/>
  <c r="E31" i="1"/>
  <c r="J31" i="1" s="1"/>
  <c r="F31" i="1"/>
  <c r="K31" i="1"/>
  <c r="L31" i="1"/>
  <c r="M31" i="1"/>
  <c r="Q31" i="1"/>
  <c r="R31" i="1"/>
  <c r="T31" i="1" s="1"/>
  <c r="S31" i="1"/>
  <c r="U31" i="1" s="1"/>
  <c r="V31" i="1"/>
  <c r="Z31" i="1"/>
  <c r="F32" i="1"/>
  <c r="K32" i="1"/>
  <c r="L32" i="1"/>
  <c r="Q32" i="1"/>
  <c r="R32" i="1"/>
  <c r="T32" i="1" s="1"/>
  <c r="W34" i="2" s="1"/>
  <c r="S32" i="1"/>
  <c r="V32" i="1"/>
  <c r="Y34" i="2" s="1"/>
  <c r="Z32" i="1"/>
  <c r="F33" i="1"/>
  <c r="K33" i="1"/>
  <c r="L33" i="1"/>
  <c r="Q33" i="1"/>
  <c r="R33" i="1"/>
  <c r="S33" i="1"/>
  <c r="V33" i="1"/>
  <c r="Z33" i="1"/>
  <c r="F34" i="1"/>
  <c r="K34" i="1"/>
  <c r="L34" i="1"/>
  <c r="Q34" i="1"/>
  <c r="R34" i="1"/>
  <c r="S34" i="1"/>
  <c r="V34" i="1"/>
  <c r="Y36" i="2" s="1"/>
  <c r="Z34" i="1"/>
  <c r="F35" i="1"/>
  <c r="K35" i="1"/>
  <c r="L35" i="1"/>
  <c r="Q35" i="1"/>
  <c r="R35" i="1"/>
  <c r="S35" i="1"/>
  <c r="V35" i="1"/>
  <c r="Y37" i="2" s="1"/>
  <c r="W35" i="1"/>
  <c r="Z35" i="1"/>
  <c r="D36" i="1"/>
  <c r="E36" i="1"/>
  <c r="F36" i="1"/>
  <c r="K36" i="1"/>
  <c r="L36" i="1"/>
  <c r="Q36" i="1"/>
  <c r="R36" i="1"/>
  <c r="S36" i="1"/>
  <c r="V36" i="1"/>
  <c r="Z36" i="1"/>
  <c r="F37" i="1"/>
  <c r="K37" i="1"/>
  <c r="L37" i="1"/>
  <c r="Q37" i="1"/>
  <c r="R37" i="1"/>
  <c r="S37" i="1"/>
  <c r="Z37" i="1"/>
  <c r="F38" i="1"/>
  <c r="K38" i="1"/>
  <c r="L38" i="1"/>
  <c r="Q38" i="1"/>
  <c r="R38" i="1"/>
  <c r="S38" i="1"/>
  <c r="Z38" i="1"/>
  <c r="F39" i="1"/>
  <c r="K39" i="1"/>
  <c r="L39" i="1"/>
  <c r="Q39" i="1"/>
  <c r="R39" i="1"/>
  <c r="S39" i="1"/>
  <c r="V41" i="2" s="1"/>
  <c r="V39" i="1"/>
  <c r="Z39" i="1"/>
  <c r="D40" i="1"/>
  <c r="E40" i="1"/>
  <c r="I40" i="1" s="1"/>
  <c r="N40" i="1" s="1"/>
  <c r="Q42" i="2" s="1"/>
  <c r="F40" i="1"/>
  <c r="K40" i="1"/>
  <c r="L40" i="1"/>
  <c r="Q40" i="1"/>
  <c r="R40" i="1"/>
  <c r="T40" i="1" s="1"/>
  <c r="W42" i="2" s="1"/>
  <c r="S40" i="1"/>
  <c r="U40" i="1" s="1"/>
  <c r="V40" i="1"/>
  <c r="Z40" i="1"/>
  <c r="F41" i="1"/>
  <c r="K41" i="1"/>
  <c r="L41" i="1"/>
  <c r="Q41" i="1"/>
  <c r="R41" i="1"/>
  <c r="T41" i="1" s="1"/>
  <c r="W43" i="2" s="1"/>
  <c r="S41" i="1"/>
  <c r="U41" i="1" s="1"/>
  <c r="V41" i="1"/>
  <c r="Y43" i="2" s="1"/>
  <c r="W41" i="1"/>
  <c r="Z43" i="2" s="1"/>
  <c r="Z41" i="1"/>
  <c r="F42" i="1"/>
  <c r="K42" i="1"/>
  <c r="L42" i="1"/>
  <c r="Q42" i="1"/>
  <c r="R42" i="1"/>
  <c r="S42" i="1"/>
  <c r="Z42" i="1"/>
  <c r="F43" i="1"/>
  <c r="K43" i="1"/>
  <c r="L43" i="1"/>
  <c r="Q43" i="1"/>
  <c r="R43" i="1"/>
  <c r="S43" i="1"/>
  <c r="U43" i="1" s="1"/>
  <c r="V43" i="1"/>
  <c r="Y45" i="2" s="1"/>
  <c r="W43" i="1"/>
  <c r="Z43" i="1"/>
  <c r="F44" i="1"/>
  <c r="K44" i="1"/>
  <c r="L44" i="1"/>
  <c r="Q44" i="1"/>
  <c r="R44" i="1"/>
  <c r="S44" i="1"/>
  <c r="V44" i="1"/>
  <c r="Z44" i="1"/>
  <c r="F45" i="1"/>
  <c r="K45" i="1"/>
  <c r="L45" i="1"/>
  <c r="Q45" i="1"/>
  <c r="R45" i="1"/>
  <c r="S45" i="1"/>
  <c r="Z45" i="1"/>
  <c r="D46" i="1"/>
  <c r="E46" i="1"/>
  <c r="J46" i="1" s="1"/>
  <c r="M46" i="1" s="1"/>
  <c r="O46" i="1" s="1"/>
  <c r="R48" i="2" s="1"/>
  <c r="F46" i="1"/>
  <c r="I46" i="1"/>
  <c r="L48" i="2" s="1"/>
  <c r="K46" i="1"/>
  <c r="L46" i="1"/>
  <c r="N46" i="1"/>
  <c r="Q48" i="2" s="1"/>
  <c r="Q46" i="1"/>
  <c r="R46" i="1"/>
  <c r="T46" i="1" s="1"/>
  <c r="S46" i="1"/>
  <c r="Z46" i="1"/>
  <c r="D47" i="1"/>
  <c r="E47" i="1"/>
  <c r="F47" i="1"/>
  <c r="K47" i="1"/>
  <c r="L47" i="1"/>
  <c r="Q47" i="1"/>
  <c r="R47" i="1"/>
  <c r="T47" i="1" s="1"/>
  <c r="S47" i="1"/>
  <c r="U47" i="1" s="1"/>
  <c r="V47" i="1"/>
  <c r="Z47" i="1"/>
  <c r="B48" i="1"/>
  <c r="X48" i="1"/>
  <c r="Y48" i="1"/>
  <c r="Z48" i="1"/>
  <c r="F49" i="1"/>
  <c r="V50" i="1"/>
  <c r="M53" i="1"/>
  <c r="N53" i="1"/>
  <c r="C60" i="1"/>
  <c r="G60" i="1"/>
  <c r="H60" i="1"/>
  <c r="N60" i="1"/>
  <c r="P60" i="1"/>
  <c r="Q60" i="1"/>
  <c r="C61" i="1"/>
  <c r="G61" i="1"/>
  <c r="H61" i="1"/>
  <c r="N61" i="1"/>
  <c r="P61" i="1"/>
  <c r="Q61" i="1"/>
  <c r="C18" i="1" s="1"/>
  <c r="R61" i="1"/>
  <c r="W18" i="1" s="1"/>
  <c r="Z20" i="2" s="1"/>
  <c r="C62" i="1"/>
  <c r="G62" i="1"/>
  <c r="H62" i="1"/>
  <c r="R62" i="1" s="1"/>
  <c r="W19" i="1" s="1"/>
  <c r="Z21" i="2" s="1"/>
  <c r="N62" i="1"/>
  <c r="P62" i="1"/>
  <c r="Q62" i="1"/>
  <c r="C19" i="1" s="1"/>
  <c r="C63" i="1"/>
  <c r="G63" i="1"/>
  <c r="H63" i="1"/>
  <c r="N63" i="1"/>
  <c r="P63" i="1"/>
  <c r="Q63" i="1"/>
  <c r="C20" i="1" s="1"/>
  <c r="H20" i="1" s="1"/>
  <c r="C64" i="1"/>
  <c r="R64" i="1" s="1"/>
  <c r="W21" i="1" s="1"/>
  <c r="Z23" i="2" s="1"/>
  <c r="G64" i="1"/>
  <c r="H64" i="1"/>
  <c r="N64" i="1"/>
  <c r="P64" i="1"/>
  <c r="Q64" i="1"/>
  <c r="C65" i="1"/>
  <c r="G65" i="1"/>
  <c r="H65" i="1"/>
  <c r="R65" i="1" s="1"/>
  <c r="W22" i="1" s="1"/>
  <c r="Z24" i="2" s="1"/>
  <c r="N65" i="1"/>
  <c r="P65" i="1"/>
  <c r="Q65" i="1"/>
  <c r="C66" i="1"/>
  <c r="G66" i="1"/>
  <c r="H66" i="1"/>
  <c r="N66" i="1"/>
  <c r="R66" i="1" s="1"/>
  <c r="W23" i="1" s="1"/>
  <c r="Z25" i="2" s="1"/>
  <c r="P66" i="1"/>
  <c r="Q66" i="1"/>
  <c r="C23" i="1" s="1"/>
  <c r="C67" i="1"/>
  <c r="G67" i="1"/>
  <c r="H67" i="1"/>
  <c r="N67" i="1"/>
  <c r="P67" i="1"/>
  <c r="Q67" i="1"/>
  <c r="C24" i="1" s="1"/>
  <c r="H24" i="1" s="1"/>
  <c r="C68" i="1"/>
  <c r="R68" i="1" s="1"/>
  <c r="G68" i="1"/>
  <c r="H68" i="1"/>
  <c r="N68" i="1"/>
  <c r="P68" i="1"/>
  <c r="Q68" i="1"/>
  <c r="C25" i="1" s="1"/>
  <c r="H25" i="1" s="1"/>
  <c r="C69" i="1"/>
  <c r="G69" i="1"/>
  <c r="H69" i="1"/>
  <c r="R69" i="1" s="1"/>
  <c r="W26" i="1" s="1"/>
  <c r="N69" i="1"/>
  <c r="P69" i="1"/>
  <c r="Q69" i="1"/>
  <c r="C26" i="1" s="1"/>
  <c r="C70" i="1"/>
  <c r="G70" i="1"/>
  <c r="H70" i="1"/>
  <c r="R70" i="1" s="1"/>
  <c r="W27" i="1" s="1"/>
  <c r="Z29" i="2" s="1"/>
  <c r="N70" i="1"/>
  <c r="P70" i="1"/>
  <c r="Q70" i="1"/>
  <c r="C27" i="1" s="1"/>
  <c r="C71" i="1"/>
  <c r="G71" i="1"/>
  <c r="H71" i="1"/>
  <c r="N71" i="1"/>
  <c r="P71" i="1"/>
  <c r="Q71" i="1"/>
  <c r="C28" i="1" s="1"/>
  <c r="H28" i="1" s="1"/>
  <c r="C72" i="1"/>
  <c r="R72" i="1" s="1"/>
  <c r="W29" i="1" s="1"/>
  <c r="G72" i="1"/>
  <c r="H72" i="1"/>
  <c r="N72" i="1"/>
  <c r="P72" i="1"/>
  <c r="Q72" i="1"/>
  <c r="C73" i="1"/>
  <c r="G73" i="1"/>
  <c r="H73" i="1"/>
  <c r="R73" i="1" s="1"/>
  <c r="W30" i="1" s="1"/>
  <c r="Z32" i="2" s="1"/>
  <c r="N73" i="1"/>
  <c r="P73" i="1"/>
  <c r="Q73" i="1"/>
  <c r="C30" i="1" s="1"/>
  <c r="H30" i="1" s="1"/>
  <c r="C74" i="1"/>
  <c r="G74" i="1"/>
  <c r="H74" i="1"/>
  <c r="N74" i="1"/>
  <c r="P74" i="1"/>
  <c r="Q74" i="1"/>
  <c r="C31" i="1" s="1"/>
  <c r="H31" i="1" s="1"/>
  <c r="C75" i="1"/>
  <c r="R75" i="1" s="1"/>
  <c r="W32" i="1" s="1"/>
  <c r="G75" i="1"/>
  <c r="H75" i="1"/>
  <c r="N75" i="1"/>
  <c r="P75" i="1"/>
  <c r="Q75" i="1"/>
  <c r="C32" i="1" s="1"/>
  <c r="H32" i="1" s="1"/>
  <c r="C76" i="1"/>
  <c r="G76" i="1"/>
  <c r="H76" i="1"/>
  <c r="N76" i="1"/>
  <c r="P76" i="1"/>
  <c r="Q76" i="1"/>
  <c r="C33" i="1" s="1"/>
  <c r="C77" i="1"/>
  <c r="G77" i="1"/>
  <c r="H77" i="1"/>
  <c r="N77" i="1"/>
  <c r="P77" i="1"/>
  <c r="Q77" i="1"/>
  <c r="C34" i="1" s="1"/>
  <c r="R77" i="1"/>
  <c r="W34" i="1" s="1"/>
  <c r="Z36" i="2" s="1"/>
  <c r="C78" i="1"/>
  <c r="G78" i="1"/>
  <c r="H78" i="1"/>
  <c r="R78" i="1" s="1"/>
  <c r="N78" i="1"/>
  <c r="P78" i="1"/>
  <c r="Q78" i="1"/>
  <c r="C35" i="1" s="1"/>
  <c r="C79" i="1"/>
  <c r="R79" i="1" s="1"/>
  <c r="W36" i="1" s="1"/>
  <c r="G79" i="1"/>
  <c r="H79" i="1"/>
  <c r="N79" i="1"/>
  <c r="P79" i="1"/>
  <c r="Q79" i="1"/>
  <c r="C36" i="1" s="1"/>
  <c r="H36" i="1" s="1"/>
  <c r="C80" i="1"/>
  <c r="R80" i="1" s="1"/>
  <c r="W37" i="1" s="1"/>
  <c r="G80" i="1"/>
  <c r="H80" i="1"/>
  <c r="N80" i="1"/>
  <c r="P80" i="1"/>
  <c r="Q80" i="1"/>
  <c r="C81" i="1"/>
  <c r="G81" i="1"/>
  <c r="H81" i="1"/>
  <c r="R81" i="1" s="1"/>
  <c r="W38" i="1" s="1"/>
  <c r="N81" i="1"/>
  <c r="P81" i="1"/>
  <c r="Q81" i="1"/>
  <c r="C82" i="1"/>
  <c r="G82" i="1"/>
  <c r="H82" i="1"/>
  <c r="N82" i="1"/>
  <c r="R82" i="1" s="1"/>
  <c r="W39" i="1" s="1"/>
  <c r="Z41" i="2" s="1"/>
  <c r="P82" i="1"/>
  <c r="Q82" i="1"/>
  <c r="C39" i="1" s="1"/>
  <c r="D39" i="1" s="1"/>
  <c r="C83" i="1"/>
  <c r="G83" i="1"/>
  <c r="H83" i="1"/>
  <c r="N83" i="1"/>
  <c r="P83" i="1"/>
  <c r="Q83" i="1"/>
  <c r="C40" i="1" s="1"/>
  <c r="H40" i="1" s="1"/>
  <c r="K42" i="2" s="1"/>
  <c r="C84" i="1"/>
  <c r="R84" i="1" s="1"/>
  <c r="G84" i="1"/>
  <c r="H84" i="1"/>
  <c r="N84" i="1"/>
  <c r="P84" i="1"/>
  <c r="Q84" i="1"/>
  <c r="C41" i="1" s="1"/>
  <c r="H41" i="1" s="1"/>
  <c r="C85" i="1"/>
  <c r="G85" i="1"/>
  <c r="H85" i="1"/>
  <c r="R85" i="1" s="1"/>
  <c r="W42" i="1" s="1"/>
  <c r="N85" i="1"/>
  <c r="P85" i="1"/>
  <c r="Q85" i="1"/>
  <c r="C42" i="1" s="1"/>
  <c r="C44" i="2" s="1"/>
  <c r="C86" i="1"/>
  <c r="G86" i="1"/>
  <c r="H86" i="1"/>
  <c r="R86" i="1" s="1"/>
  <c r="N86" i="1"/>
  <c r="P86" i="1"/>
  <c r="Q86" i="1"/>
  <c r="C43" i="1" s="1"/>
  <c r="H43" i="1" s="1"/>
  <c r="C87" i="1"/>
  <c r="G87" i="1"/>
  <c r="H87" i="1"/>
  <c r="N87" i="1"/>
  <c r="P87" i="1"/>
  <c r="Q87" i="1"/>
  <c r="C44" i="1" s="1"/>
  <c r="C88" i="1"/>
  <c r="G88" i="1"/>
  <c r="H88" i="1"/>
  <c r="N88" i="1"/>
  <c r="P88" i="1"/>
  <c r="Q88" i="1"/>
  <c r="C89" i="1"/>
  <c r="G89" i="1"/>
  <c r="H89" i="1"/>
  <c r="N89" i="1"/>
  <c r="P89" i="1"/>
  <c r="Q89" i="1"/>
  <c r="C46" i="1" s="1"/>
  <c r="H46" i="1" s="1"/>
  <c r="R89" i="1"/>
  <c r="W46" i="1" s="1"/>
  <c r="Z48" i="2" s="1"/>
  <c r="C90" i="1"/>
  <c r="G90" i="1"/>
  <c r="H90" i="1"/>
  <c r="R90" i="1" s="1"/>
  <c r="W47" i="1" s="1"/>
  <c r="Z49" i="2" s="1"/>
  <c r="F49" i="2" s="1"/>
  <c r="N90" i="1"/>
  <c r="P90" i="1"/>
  <c r="Q90" i="1"/>
  <c r="C47" i="1" s="1"/>
  <c r="H47" i="1" s="1"/>
  <c r="B91" i="1"/>
  <c r="C91" i="1" s="1"/>
  <c r="D91" i="1"/>
  <c r="E91" i="1"/>
  <c r="F91" i="1"/>
  <c r="H91" i="1" s="1"/>
  <c r="I91" i="1"/>
  <c r="J91" i="1"/>
  <c r="K91" i="1"/>
  <c r="L91" i="1"/>
  <c r="M91" i="1"/>
  <c r="N91" i="1"/>
  <c r="O91" i="1"/>
  <c r="B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Z17" i="2"/>
  <c r="AA17" i="2"/>
  <c r="AB17" i="2"/>
  <c r="B18" i="2"/>
  <c r="C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J19" i="2"/>
  <c r="N19" i="2"/>
  <c r="O19" i="2"/>
  <c r="S19" i="2"/>
  <c r="T19" i="2"/>
  <c r="AA19" i="2"/>
  <c r="AB19" i="2"/>
  <c r="B20" i="2"/>
  <c r="J20" i="2"/>
  <c r="N20" i="2"/>
  <c r="O20" i="2"/>
  <c r="S20" i="2"/>
  <c r="T20" i="2"/>
  <c r="U20" i="2"/>
  <c r="AA20" i="2"/>
  <c r="AB20" i="2"/>
  <c r="B21" i="2"/>
  <c r="J21" i="2"/>
  <c r="N21" i="2"/>
  <c r="O21" i="2"/>
  <c r="S21" i="2"/>
  <c r="T21" i="2"/>
  <c r="U21" i="2"/>
  <c r="V21" i="2"/>
  <c r="Y21" i="2"/>
  <c r="AA21" i="2"/>
  <c r="AB21" i="2"/>
  <c r="B22" i="2"/>
  <c r="C22" i="2"/>
  <c r="J22" i="2"/>
  <c r="K22" i="2"/>
  <c r="N22" i="2"/>
  <c r="O22" i="2"/>
  <c r="S22" i="2"/>
  <c r="T22" i="2"/>
  <c r="V22" i="2"/>
  <c r="AA22" i="2"/>
  <c r="AB22" i="2"/>
  <c r="B23" i="2"/>
  <c r="J23" i="2"/>
  <c r="N23" i="2"/>
  <c r="O23" i="2"/>
  <c r="S23" i="2"/>
  <c r="T23" i="2"/>
  <c r="AA23" i="2"/>
  <c r="AB23" i="2"/>
  <c r="B24" i="2"/>
  <c r="J24" i="2"/>
  <c r="N24" i="2"/>
  <c r="O24" i="2"/>
  <c r="S24" i="2"/>
  <c r="T24" i="2"/>
  <c r="AA24" i="2"/>
  <c r="AB24" i="2"/>
  <c r="B25" i="2"/>
  <c r="J25" i="2"/>
  <c r="N25" i="2"/>
  <c r="O25" i="2"/>
  <c r="S25" i="2"/>
  <c r="T25" i="2"/>
  <c r="U25" i="2"/>
  <c r="V25" i="2"/>
  <c r="Y25" i="2"/>
  <c r="AA25" i="2"/>
  <c r="AB25" i="2"/>
  <c r="B26" i="2"/>
  <c r="C26" i="2"/>
  <c r="J26" i="2"/>
  <c r="K26" i="2"/>
  <c r="N26" i="2"/>
  <c r="O26" i="2"/>
  <c r="S26" i="2"/>
  <c r="T26" i="2"/>
  <c r="AA26" i="2"/>
  <c r="AB26" i="2"/>
  <c r="B27" i="2"/>
  <c r="C27" i="2"/>
  <c r="D27" i="2" s="1"/>
  <c r="J27" i="2"/>
  <c r="K27" i="2"/>
  <c r="N27" i="2"/>
  <c r="O27" i="2"/>
  <c r="S27" i="2"/>
  <c r="T27" i="2"/>
  <c r="V27" i="2"/>
  <c r="X27" i="2"/>
  <c r="AA27" i="2"/>
  <c r="AB27" i="2"/>
  <c r="B28" i="2"/>
  <c r="J28" i="2"/>
  <c r="N28" i="2"/>
  <c r="O28" i="2"/>
  <c r="S28" i="2"/>
  <c r="T28" i="2"/>
  <c r="Z28" i="2"/>
  <c r="AA28" i="2"/>
  <c r="AB28" i="2"/>
  <c r="B29" i="2"/>
  <c r="J29" i="2"/>
  <c r="N29" i="2"/>
  <c r="O29" i="2"/>
  <c r="S29" i="2"/>
  <c r="T29" i="2"/>
  <c r="U29" i="2"/>
  <c r="Y29" i="2"/>
  <c r="AA29" i="2"/>
  <c r="AB29" i="2"/>
  <c r="B30" i="2"/>
  <c r="C30" i="2"/>
  <c r="J30" i="2"/>
  <c r="K30" i="2"/>
  <c r="N30" i="2"/>
  <c r="O30" i="2"/>
  <c r="S30" i="2"/>
  <c r="T30" i="2"/>
  <c r="U30" i="2"/>
  <c r="V30" i="2"/>
  <c r="AA30" i="2"/>
  <c r="AB30" i="2"/>
  <c r="B31" i="2"/>
  <c r="J31" i="2"/>
  <c r="N31" i="2"/>
  <c r="O31" i="2"/>
  <c r="S31" i="2"/>
  <c r="T31" i="2"/>
  <c r="Z31" i="2"/>
  <c r="AA31" i="2"/>
  <c r="AB31" i="2"/>
  <c r="B32" i="2"/>
  <c r="C32" i="2"/>
  <c r="D32" i="2"/>
  <c r="H32" i="2"/>
  <c r="I32" i="2"/>
  <c r="J32" i="2"/>
  <c r="K32" i="2"/>
  <c r="L32" i="2"/>
  <c r="M32" i="2"/>
  <c r="N32" i="2"/>
  <c r="O32" i="2"/>
  <c r="Q32" i="2"/>
  <c r="S32" i="2"/>
  <c r="T32" i="2"/>
  <c r="U32" i="2"/>
  <c r="V32" i="2"/>
  <c r="W32" i="2"/>
  <c r="AA32" i="2"/>
  <c r="AB32" i="2"/>
  <c r="B33" i="2"/>
  <c r="C33" i="2"/>
  <c r="D33" i="2"/>
  <c r="I33" i="2"/>
  <c r="J33" i="2"/>
  <c r="K33" i="2"/>
  <c r="M33" i="2"/>
  <c r="N33" i="2"/>
  <c r="O33" i="2"/>
  <c r="S33" i="2"/>
  <c r="T33" i="2"/>
  <c r="U33" i="2"/>
  <c r="W33" i="2"/>
  <c r="X33" i="2"/>
  <c r="Y33" i="2"/>
  <c r="AA33" i="2"/>
  <c r="AB33" i="2"/>
  <c r="B34" i="2"/>
  <c r="J34" i="2"/>
  <c r="K34" i="2"/>
  <c r="N34" i="2"/>
  <c r="O34" i="2"/>
  <c r="S34" i="2"/>
  <c r="T34" i="2"/>
  <c r="V34" i="2"/>
  <c r="Z34" i="2"/>
  <c r="AA34" i="2"/>
  <c r="AB34" i="2"/>
  <c r="B35" i="2"/>
  <c r="D35" i="2" s="1"/>
  <c r="C35" i="2"/>
  <c r="J35" i="2"/>
  <c r="N35" i="2"/>
  <c r="O35" i="2"/>
  <c r="S35" i="2"/>
  <c r="T35" i="2"/>
  <c r="U35" i="2"/>
  <c r="V35" i="2"/>
  <c r="Y35" i="2"/>
  <c r="AA35" i="2"/>
  <c r="AB35" i="2"/>
  <c r="B36" i="2"/>
  <c r="D36" i="2" s="1"/>
  <c r="C36" i="2"/>
  <c r="J36" i="2"/>
  <c r="N36" i="2"/>
  <c r="O36" i="2"/>
  <c r="S36" i="2"/>
  <c r="T36" i="2"/>
  <c r="U36" i="2"/>
  <c r="V36" i="2"/>
  <c r="AA36" i="2"/>
  <c r="AB36" i="2"/>
  <c r="B37" i="2"/>
  <c r="C37" i="2"/>
  <c r="D37" i="2"/>
  <c r="J37" i="2"/>
  <c r="N37" i="2"/>
  <c r="O37" i="2"/>
  <c r="S37" i="2"/>
  <c r="T37" i="2"/>
  <c r="U37" i="2"/>
  <c r="Z37" i="2"/>
  <c r="AA37" i="2"/>
  <c r="AB37" i="2"/>
  <c r="B38" i="2"/>
  <c r="D38" i="2" s="1"/>
  <c r="C38" i="2"/>
  <c r="H38" i="2"/>
  <c r="I38" i="2"/>
  <c r="J38" i="2"/>
  <c r="K38" i="2"/>
  <c r="N38" i="2"/>
  <c r="O38" i="2"/>
  <c r="S38" i="2"/>
  <c r="T38" i="2"/>
  <c r="U38" i="2"/>
  <c r="V38" i="2"/>
  <c r="Y38" i="2"/>
  <c r="Z38" i="2"/>
  <c r="AA38" i="2"/>
  <c r="AB38" i="2"/>
  <c r="B39" i="2"/>
  <c r="J39" i="2"/>
  <c r="N39" i="2"/>
  <c r="O39" i="2"/>
  <c r="S39" i="2"/>
  <c r="T39" i="2"/>
  <c r="V39" i="2"/>
  <c r="Z39" i="2"/>
  <c r="AA39" i="2"/>
  <c r="AB39" i="2"/>
  <c r="B40" i="2"/>
  <c r="J40" i="2"/>
  <c r="N40" i="2"/>
  <c r="O40" i="2"/>
  <c r="S40" i="2"/>
  <c r="T40" i="2"/>
  <c r="Z40" i="2"/>
  <c r="AA40" i="2"/>
  <c r="AB40" i="2"/>
  <c r="B41" i="2"/>
  <c r="J41" i="2"/>
  <c r="N41" i="2"/>
  <c r="O41" i="2"/>
  <c r="S41" i="2"/>
  <c r="T41" i="2"/>
  <c r="U41" i="2"/>
  <c r="Y41" i="2"/>
  <c r="AA41" i="2"/>
  <c r="AB41" i="2"/>
  <c r="B42" i="2"/>
  <c r="C42" i="2"/>
  <c r="D42" i="2"/>
  <c r="H42" i="2"/>
  <c r="J42" i="2"/>
  <c r="L42" i="2"/>
  <c r="N42" i="2"/>
  <c r="O42" i="2"/>
  <c r="S42" i="2"/>
  <c r="T42" i="2"/>
  <c r="U42" i="2"/>
  <c r="X42" i="2"/>
  <c r="Y42" i="2"/>
  <c r="AA42" i="2"/>
  <c r="AB42" i="2"/>
  <c r="B43" i="2"/>
  <c r="C43" i="2"/>
  <c r="D43" i="2" s="1"/>
  <c r="J43" i="2"/>
  <c r="K43" i="2"/>
  <c r="N43" i="2"/>
  <c r="O43" i="2"/>
  <c r="S43" i="2"/>
  <c r="T43" i="2"/>
  <c r="V43" i="2"/>
  <c r="X43" i="2"/>
  <c r="AA43" i="2"/>
  <c r="AB43" i="2"/>
  <c r="B44" i="2"/>
  <c r="J44" i="2"/>
  <c r="N44" i="2"/>
  <c r="O44" i="2"/>
  <c r="S44" i="2"/>
  <c r="T44" i="2"/>
  <c r="U44" i="2"/>
  <c r="Z44" i="2"/>
  <c r="AA44" i="2"/>
  <c r="AB44" i="2"/>
  <c r="B45" i="2"/>
  <c r="C45" i="2"/>
  <c r="D45" i="2"/>
  <c r="F45" i="2"/>
  <c r="J45" i="2"/>
  <c r="K45" i="2"/>
  <c r="N45" i="2"/>
  <c r="O45" i="2"/>
  <c r="S45" i="2"/>
  <c r="T45" i="2"/>
  <c r="U45" i="2"/>
  <c r="V45" i="2"/>
  <c r="X45" i="2"/>
  <c r="Z45" i="2"/>
  <c r="AA45" i="2"/>
  <c r="AB45" i="2"/>
  <c r="B46" i="2"/>
  <c r="J46" i="2"/>
  <c r="N46" i="2"/>
  <c r="O46" i="2"/>
  <c r="S46" i="2"/>
  <c r="T46" i="2"/>
  <c r="U46" i="2"/>
  <c r="V46" i="2"/>
  <c r="Y46" i="2"/>
  <c r="AA46" i="2"/>
  <c r="AB46" i="2"/>
  <c r="B47" i="2"/>
  <c r="J47" i="2"/>
  <c r="N47" i="2"/>
  <c r="O47" i="2"/>
  <c r="S47" i="2"/>
  <c r="T47" i="2"/>
  <c r="V47" i="2"/>
  <c r="AA47" i="2"/>
  <c r="AB47" i="2"/>
  <c r="B48" i="2"/>
  <c r="C48" i="2"/>
  <c r="D48" i="2"/>
  <c r="I48" i="2"/>
  <c r="J48" i="2"/>
  <c r="K48" i="2"/>
  <c r="M48" i="2"/>
  <c r="N48" i="2"/>
  <c r="O48" i="2"/>
  <c r="S48" i="2"/>
  <c r="T48" i="2"/>
  <c r="U48" i="2"/>
  <c r="W48" i="2"/>
  <c r="AA48" i="2"/>
  <c r="AB48" i="2"/>
  <c r="B49" i="2"/>
  <c r="D49" i="2" s="1"/>
  <c r="C49" i="2"/>
  <c r="J49" i="2"/>
  <c r="K49" i="2"/>
  <c r="N49" i="2"/>
  <c r="O49" i="2"/>
  <c r="S49" i="2"/>
  <c r="T49" i="2"/>
  <c r="U49" i="2"/>
  <c r="V49" i="2"/>
  <c r="W49" i="2"/>
  <c r="X49" i="2"/>
  <c r="Y49" i="2"/>
  <c r="AA49" i="2"/>
  <c r="AB49" i="2"/>
  <c r="B50" i="2"/>
  <c r="I50" i="2"/>
  <c r="J50" i="2"/>
  <c r="N50" i="2"/>
  <c r="O50" i="2"/>
  <c r="S50" i="2"/>
  <c r="T50" i="2"/>
  <c r="U50" i="2"/>
  <c r="V50" i="2"/>
  <c r="AA50" i="2"/>
  <c r="AB50" i="2"/>
  <c r="C1" i="3"/>
  <c r="C2" i="3"/>
  <c r="C3" i="3"/>
  <c r="C4" i="3"/>
  <c r="C5" i="3"/>
  <c r="C6" i="3"/>
  <c r="A7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A32" i="3"/>
  <c r="B32" i="3"/>
  <c r="C22" i="1" l="1"/>
  <c r="V22" i="1"/>
  <c r="Y24" i="2" s="1"/>
  <c r="P48" i="2"/>
  <c r="E48" i="2" s="1"/>
  <c r="H27" i="1"/>
  <c r="K29" i="2" s="1"/>
  <c r="C29" i="2"/>
  <c r="D29" i="2" s="1"/>
  <c r="D27" i="1"/>
  <c r="V42" i="1"/>
  <c r="Y44" i="2" s="1"/>
  <c r="F43" i="2"/>
  <c r="U28" i="2"/>
  <c r="H25" i="2"/>
  <c r="E23" i="1"/>
  <c r="C29" i="1"/>
  <c r="V29" i="1"/>
  <c r="Y31" i="2" s="1"/>
  <c r="U46" i="1"/>
  <c r="X48" i="2" s="1"/>
  <c r="F48" i="2" s="1"/>
  <c r="V48" i="2"/>
  <c r="H41" i="2"/>
  <c r="E39" i="1"/>
  <c r="F20" i="2"/>
  <c r="H44" i="1"/>
  <c r="K46" i="2" s="1"/>
  <c r="D44" i="1"/>
  <c r="C46" i="2"/>
  <c r="D46" i="2" s="1"/>
  <c r="F32" i="2"/>
  <c r="J47" i="1"/>
  <c r="I49" i="2"/>
  <c r="I47" i="1"/>
  <c r="H42" i="1"/>
  <c r="K44" i="2" s="1"/>
  <c r="D42" i="1"/>
  <c r="F29" i="2"/>
  <c r="U31" i="2"/>
  <c r="U34" i="2"/>
  <c r="U42" i="1"/>
  <c r="X44" i="2" s="1"/>
  <c r="F44" i="2" s="1"/>
  <c r="V44" i="2"/>
  <c r="I36" i="1"/>
  <c r="J36" i="1"/>
  <c r="U34" i="1"/>
  <c r="X36" i="2" s="1"/>
  <c r="F36" i="2" s="1"/>
  <c r="V26" i="1"/>
  <c r="Y28" i="2" s="1"/>
  <c r="U23" i="1"/>
  <c r="X25" i="2" s="1"/>
  <c r="F25" i="2" s="1"/>
  <c r="V42" i="2"/>
  <c r="D30" i="2"/>
  <c r="C45" i="1"/>
  <c r="V45" i="1"/>
  <c r="Y47" i="2" s="1"/>
  <c r="C37" i="1"/>
  <c r="V37" i="1"/>
  <c r="Y39" i="2" s="1"/>
  <c r="H19" i="1"/>
  <c r="K21" i="2" s="1"/>
  <c r="C21" i="2"/>
  <c r="D19" i="1"/>
  <c r="T42" i="1"/>
  <c r="W44" i="2" s="1"/>
  <c r="T34" i="1"/>
  <c r="W36" i="2" s="1"/>
  <c r="V28" i="2"/>
  <c r="F27" i="2"/>
  <c r="I22" i="2"/>
  <c r="I20" i="1"/>
  <c r="J20" i="1"/>
  <c r="U18" i="1"/>
  <c r="X20" i="2" s="1"/>
  <c r="V20" i="2"/>
  <c r="J40" i="1"/>
  <c r="I42" i="2"/>
  <c r="V40" i="2"/>
  <c r="P33" i="2"/>
  <c r="O30" i="1"/>
  <c r="R32" i="2" s="1"/>
  <c r="P32" i="2"/>
  <c r="E32" i="2" s="1"/>
  <c r="U19" i="2"/>
  <c r="C32" i="3"/>
  <c r="U43" i="2"/>
  <c r="U32" i="1"/>
  <c r="X34" i="2" s="1"/>
  <c r="F34" i="2" s="1"/>
  <c r="D32" i="1"/>
  <c r="T25" i="1"/>
  <c r="W27" i="2" s="1"/>
  <c r="U27" i="2"/>
  <c r="E24" i="1"/>
  <c r="V24" i="2"/>
  <c r="V33" i="2"/>
  <c r="H39" i="1"/>
  <c r="K41" i="2" s="1"/>
  <c r="C41" i="2"/>
  <c r="D41" i="2" s="1"/>
  <c r="H35" i="1"/>
  <c r="K37" i="2" s="1"/>
  <c r="D35" i="1"/>
  <c r="H26" i="1"/>
  <c r="K28" i="2" s="1"/>
  <c r="D26" i="1"/>
  <c r="C28" i="2"/>
  <c r="D28" i="2" s="1"/>
  <c r="C21" i="1"/>
  <c r="V21" i="1"/>
  <c r="Y23" i="2" s="1"/>
  <c r="U39" i="2"/>
  <c r="U35" i="1"/>
  <c r="X37" i="2" s="1"/>
  <c r="F37" i="2" s="1"/>
  <c r="V37" i="2"/>
  <c r="U24" i="1"/>
  <c r="X26" i="2" s="1"/>
  <c r="V26" i="2"/>
  <c r="D44" i="2"/>
  <c r="C34" i="2"/>
  <c r="D34" i="2" s="1"/>
  <c r="R67" i="1"/>
  <c r="W24" i="1" s="1"/>
  <c r="Z26" i="2" s="1"/>
  <c r="F26" i="2" s="1"/>
  <c r="C17" i="1"/>
  <c r="Q91" i="1"/>
  <c r="V48" i="1" s="1"/>
  <c r="Y50" i="2" s="1"/>
  <c r="V17" i="1"/>
  <c r="Y19" i="2" s="1"/>
  <c r="U47" i="2"/>
  <c r="I31" i="1"/>
  <c r="U27" i="1"/>
  <c r="X29" i="2" s="1"/>
  <c r="V29" i="2"/>
  <c r="T24" i="1"/>
  <c r="W26" i="2" s="1"/>
  <c r="U26" i="2"/>
  <c r="U23" i="2"/>
  <c r="U19" i="1"/>
  <c r="X21" i="2" s="1"/>
  <c r="F21" i="2" s="1"/>
  <c r="R83" i="1"/>
  <c r="W40" i="1" s="1"/>
  <c r="Z42" i="2" s="1"/>
  <c r="F42" i="2" s="1"/>
  <c r="R74" i="1"/>
  <c r="W31" i="1" s="1"/>
  <c r="Z33" i="2" s="1"/>
  <c r="F33" i="2" s="1"/>
  <c r="C25" i="2"/>
  <c r="D25" i="2" s="1"/>
  <c r="H23" i="1"/>
  <c r="K25" i="2" s="1"/>
  <c r="R63" i="1"/>
  <c r="W20" i="1" s="1"/>
  <c r="Z22" i="2" s="1"/>
  <c r="F22" i="2" s="1"/>
  <c r="P91" i="1"/>
  <c r="U40" i="2"/>
  <c r="U24" i="2"/>
  <c r="R88" i="1"/>
  <c r="W45" i="1" s="1"/>
  <c r="Z47" i="2" s="1"/>
  <c r="C38" i="1"/>
  <c r="V38" i="1"/>
  <c r="Y40" i="2" s="1"/>
  <c r="H33" i="1"/>
  <c r="K35" i="2" s="1"/>
  <c r="D33" i="1"/>
  <c r="C20" i="2"/>
  <c r="D20" i="2" s="1"/>
  <c r="H18" i="1"/>
  <c r="K20" i="2" s="1"/>
  <c r="D18" i="1"/>
  <c r="D43" i="1"/>
  <c r="V19" i="2"/>
  <c r="D22" i="2"/>
  <c r="D21" i="2"/>
  <c r="H34" i="1"/>
  <c r="K36" i="2" s="1"/>
  <c r="D34" i="1"/>
  <c r="T39" i="1"/>
  <c r="W41" i="2" s="1"/>
  <c r="D28" i="1"/>
  <c r="T23" i="1"/>
  <c r="W25" i="2" s="1"/>
  <c r="G91" i="1"/>
  <c r="U44" i="1"/>
  <c r="X46" i="2" s="1"/>
  <c r="T43" i="1"/>
  <c r="W45" i="2" s="1"/>
  <c r="D41" i="1"/>
  <c r="U36" i="1"/>
  <c r="X38" i="2" s="1"/>
  <c r="F38" i="2" s="1"/>
  <c r="T35" i="1"/>
  <c r="W37" i="2" s="1"/>
  <c r="U28" i="1"/>
  <c r="X30" i="2" s="1"/>
  <c r="T27" i="1"/>
  <c r="W29" i="2" s="1"/>
  <c r="D25" i="1"/>
  <c r="U20" i="1"/>
  <c r="X22" i="2" s="1"/>
  <c r="T19" i="1"/>
  <c r="W21" i="2" s="1"/>
  <c r="D26" i="2"/>
  <c r="R87" i="1"/>
  <c r="W44" i="1" s="1"/>
  <c r="Z46" i="2" s="1"/>
  <c r="F46" i="2" s="1"/>
  <c r="R76" i="1"/>
  <c r="W33" i="1" s="1"/>
  <c r="Z35" i="2" s="1"/>
  <c r="R71" i="1"/>
  <c r="W28" i="1" s="1"/>
  <c r="Z30" i="2" s="1"/>
  <c r="F30" i="2" s="1"/>
  <c r="R60" i="1"/>
  <c r="V46" i="1"/>
  <c r="Y48" i="2" s="1"/>
  <c r="T44" i="1"/>
  <c r="W46" i="2" s="1"/>
  <c r="T36" i="1"/>
  <c r="W38" i="2" s="1"/>
  <c r="V30" i="1"/>
  <c r="Y32" i="2" s="1"/>
  <c r="V31" i="2"/>
  <c r="T28" i="1"/>
  <c r="W30" i="2" s="1"/>
  <c r="V23" i="2"/>
  <c r="T20" i="1"/>
  <c r="W22" i="2" s="1"/>
  <c r="U22" i="2"/>
  <c r="W17" i="1" l="1"/>
  <c r="Z19" i="2" s="1"/>
  <c r="R91" i="1"/>
  <c r="E35" i="1"/>
  <c r="H37" i="2"/>
  <c r="J24" i="1"/>
  <c r="I26" i="2"/>
  <c r="I24" i="1"/>
  <c r="H37" i="1"/>
  <c r="C39" i="2"/>
  <c r="D39" i="2" s="1"/>
  <c r="D37" i="1"/>
  <c r="M36" i="1"/>
  <c r="M38" i="2"/>
  <c r="N47" i="1"/>
  <c r="Q49" i="2" s="1"/>
  <c r="L49" i="2"/>
  <c r="I41" i="2"/>
  <c r="J39" i="1"/>
  <c r="I39" i="1"/>
  <c r="H22" i="1"/>
  <c r="C24" i="2"/>
  <c r="D24" i="2" s="1"/>
  <c r="D22" i="1"/>
  <c r="H30" i="2"/>
  <c r="E28" i="1"/>
  <c r="U33" i="1"/>
  <c r="X35" i="2" s="1"/>
  <c r="F35" i="2" s="1"/>
  <c r="H38" i="1"/>
  <c r="D38" i="1"/>
  <c r="C40" i="2"/>
  <c r="D40" i="2" s="1"/>
  <c r="H17" i="1"/>
  <c r="D17" i="1"/>
  <c r="C48" i="1"/>
  <c r="C19" i="2"/>
  <c r="D19" i="2" s="1"/>
  <c r="G32" i="2"/>
  <c r="M40" i="1"/>
  <c r="M42" i="2"/>
  <c r="U26" i="1"/>
  <c r="X28" i="2" s="1"/>
  <c r="F28" i="2" s="1"/>
  <c r="L38" i="2"/>
  <c r="N36" i="1"/>
  <c r="Q38" i="2" s="1"/>
  <c r="T18" i="1"/>
  <c r="W20" i="2" s="1"/>
  <c r="T26" i="1"/>
  <c r="W28" i="2" s="1"/>
  <c r="E27" i="1"/>
  <c r="H29" i="2"/>
  <c r="E34" i="1"/>
  <c r="H36" i="2"/>
  <c r="H34" i="2"/>
  <c r="E32" i="1"/>
  <c r="U39" i="1"/>
  <c r="X41" i="2" s="1"/>
  <c r="F41" i="2" s="1"/>
  <c r="E41" i="1"/>
  <c r="H43" i="2"/>
  <c r="L33" i="2"/>
  <c r="N31" i="1"/>
  <c r="H21" i="1"/>
  <c r="D21" i="1"/>
  <c r="C23" i="2"/>
  <c r="D23" i="2" s="1"/>
  <c r="M22" i="2"/>
  <c r="M20" i="1"/>
  <c r="H21" i="2"/>
  <c r="E19" i="1"/>
  <c r="I25" i="2"/>
  <c r="J23" i="1"/>
  <c r="I23" i="1"/>
  <c r="E43" i="1"/>
  <c r="H45" i="2"/>
  <c r="H45" i="1"/>
  <c r="C47" i="2"/>
  <c r="D47" i="2" s="1"/>
  <c r="D45" i="1"/>
  <c r="T33" i="1"/>
  <c r="W35" i="2" s="1"/>
  <c r="L22" i="2"/>
  <c r="N20" i="1"/>
  <c r="Q22" i="2" s="1"/>
  <c r="E42" i="1"/>
  <c r="H44" i="2"/>
  <c r="H46" i="2"/>
  <c r="E44" i="1"/>
  <c r="H27" i="2"/>
  <c r="E25" i="1"/>
  <c r="M49" i="2"/>
  <c r="M47" i="1"/>
  <c r="H29" i="1"/>
  <c r="D29" i="1"/>
  <c r="C31" i="2"/>
  <c r="D31" i="2" s="1"/>
  <c r="E18" i="1"/>
  <c r="H20" i="2"/>
  <c r="E33" i="1"/>
  <c r="H35" i="2"/>
  <c r="E26" i="1"/>
  <c r="H28" i="2"/>
  <c r="G48" i="2"/>
  <c r="O20" i="1" l="1"/>
  <c r="R22" i="2" s="1"/>
  <c r="P22" i="2"/>
  <c r="E22" i="2" s="1"/>
  <c r="G22" i="2" s="1"/>
  <c r="O40" i="1"/>
  <c r="R42" i="2" s="1"/>
  <c r="P42" i="2"/>
  <c r="E42" i="2" s="1"/>
  <c r="G42" i="2" s="1"/>
  <c r="M41" i="2"/>
  <c r="M39" i="1"/>
  <c r="J26" i="1"/>
  <c r="I26" i="1"/>
  <c r="I28" i="2"/>
  <c r="I30" i="2"/>
  <c r="I28" i="1"/>
  <c r="J28" i="1"/>
  <c r="H31" i="2"/>
  <c r="E29" i="1"/>
  <c r="I43" i="2"/>
  <c r="I41" i="1"/>
  <c r="J41" i="1"/>
  <c r="I29" i="2"/>
  <c r="I27" i="1"/>
  <c r="J27" i="1"/>
  <c r="K40" i="2"/>
  <c r="T38" i="1"/>
  <c r="W40" i="2" s="1"/>
  <c r="U38" i="1"/>
  <c r="X40" i="2" s="1"/>
  <c r="F40" i="2" s="1"/>
  <c r="K39" i="2"/>
  <c r="T37" i="1"/>
  <c r="W39" i="2" s="1"/>
  <c r="U37" i="1"/>
  <c r="X39" i="2" s="1"/>
  <c r="F39" i="2" s="1"/>
  <c r="K31" i="2"/>
  <c r="T29" i="1"/>
  <c r="W31" i="2" s="1"/>
  <c r="U29" i="1"/>
  <c r="X31" i="2" s="1"/>
  <c r="F31" i="2" s="1"/>
  <c r="J42" i="1"/>
  <c r="I42" i="1"/>
  <c r="I44" i="2"/>
  <c r="I45" i="2"/>
  <c r="I43" i="1"/>
  <c r="J43" i="1"/>
  <c r="L26" i="2"/>
  <c r="N24" i="1"/>
  <c r="Q26" i="2" s="1"/>
  <c r="O47" i="1"/>
  <c r="R49" i="2" s="1"/>
  <c r="P49" i="2"/>
  <c r="E49" i="2" s="1"/>
  <c r="G49" i="2" s="1"/>
  <c r="N23" i="1"/>
  <c r="Q25" i="2" s="1"/>
  <c r="L25" i="2"/>
  <c r="H23" i="2"/>
  <c r="E21" i="1"/>
  <c r="J32" i="1"/>
  <c r="I32" i="1"/>
  <c r="I34" i="2"/>
  <c r="M50" i="1"/>
  <c r="C50" i="2"/>
  <c r="D50" i="2" s="1"/>
  <c r="M26" i="2"/>
  <c r="M24" i="1"/>
  <c r="E17" i="1"/>
  <c r="H19" i="2"/>
  <c r="E22" i="1"/>
  <c r="H24" i="2"/>
  <c r="I27" i="2"/>
  <c r="I25" i="1"/>
  <c r="J25" i="1"/>
  <c r="K23" i="2"/>
  <c r="U21" i="1"/>
  <c r="X23" i="2" s="1"/>
  <c r="F23" i="2" s="1"/>
  <c r="T21" i="1"/>
  <c r="W23" i="2" s="1"/>
  <c r="Q33" i="2"/>
  <c r="E33" i="2" s="1"/>
  <c r="G33" i="2" s="1"/>
  <c r="O31" i="1"/>
  <c r="R33" i="2" s="1"/>
  <c r="I35" i="1"/>
  <c r="J35" i="1"/>
  <c r="I37" i="2"/>
  <c r="I44" i="1"/>
  <c r="J44" i="1"/>
  <c r="I46" i="2"/>
  <c r="I21" i="2"/>
  <c r="I19" i="1"/>
  <c r="J19" i="1"/>
  <c r="I36" i="2"/>
  <c r="J34" i="1"/>
  <c r="I34" i="1"/>
  <c r="K24" i="2"/>
  <c r="U22" i="1"/>
  <c r="X24" i="2" s="1"/>
  <c r="F24" i="2" s="1"/>
  <c r="T22" i="1"/>
  <c r="W24" i="2" s="1"/>
  <c r="H39" i="2"/>
  <c r="E37" i="1"/>
  <c r="R93" i="1"/>
  <c r="W50" i="1" s="1"/>
  <c r="W48" i="1"/>
  <c r="I35" i="2"/>
  <c r="I33" i="1"/>
  <c r="J33" i="1"/>
  <c r="M23" i="1"/>
  <c r="M25" i="2"/>
  <c r="E45" i="1"/>
  <c r="H47" i="2"/>
  <c r="H48" i="1"/>
  <c r="K19" i="2"/>
  <c r="T17" i="1"/>
  <c r="U17" i="1"/>
  <c r="O36" i="1"/>
  <c r="R38" i="2" s="1"/>
  <c r="P38" i="2"/>
  <c r="E38" i="2" s="1"/>
  <c r="G38" i="2" s="1"/>
  <c r="I20" i="2"/>
  <c r="J18" i="1"/>
  <c r="I18" i="1"/>
  <c r="K47" i="2"/>
  <c r="T45" i="1"/>
  <c r="W47" i="2" s="1"/>
  <c r="U45" i="1"/>
  <c r="X47" i="2" s="1"/>
  <c r="F47" i="2" s="1"/>
  <c r="E38" i="1"/>
  <c r="H40" i="2"/>
  <c r="N39" i="1"/>
  <c r="Q41" i="2" s="1"/>
  <c r="L41" i="2"/>
  <c r="L37" i="2" l="1"/>
  <c r="N35" i="1"/>
  <c r="Q37" i="2" s="1"/>
  <c r="N42" i="1"/>
  <c r="Q44" i="2" s="1"/>
  <c r="L44" i="2"/>
  <c r="M28" i="2"/>
  <c r="M26" i="1"/>
  <c r="L21" i="2"/>
  <c r="N19" i="1"/>
  <c r="Q21" i="2" s="1"/>
  <c r="M42" i="1"/>
  <c r="M44" i="2"/>
  <c r="I29" i="1"/>
  <c r="J29" i="1"/>
  <c r="I31" i="2"/>
  <c r="O39" i="1"/>
  <c r="R41" i="2" s="1"/>
  <c r="P41" i="2"/>
  <c r="E41" i="2" s="1"/>
  <c r="G41" i="2" s="1"/>
  <c r="M18" i="1"/>
  <c r="M20" i="2"/>
  <c r="N41" i="1"/>
  <c r="Q43" i="2" s="1"/>
  <c r="L43" i="2"/>
  <c r="I45" i="1"/>
  <c r="J45" i="1"/>
  <c r="I47" i="2"/>
  <c r="M33" i="1"/>
  <c r="M35" i="2"/>
  <c r="M32" i="1"/>
  <c r="M34" i="2"/>
  <c r="M27" i="1"/>
  <c r="M29" i="2"/>
  <c r="M30" i="2"/>
  <c r="M28" i="1"/>
  <c r="T48" i="1"/>
  <c r="W19" i="2"/>
  <c r="L35" i="2"/>
  <c r="N33" i="1"/>
  <c r="Q35" i="2" s="1"/>
  <c r="M46" i="2"/>
  <c r="M44" i="1"/>
  <c r="I19" i="2"/>
  <c r="I17" i="1"/>
  <c r="J17" i="1"/>
  <c r="I23" i="2"/>
  <c r="I21" i="1"/>
  <c r="J21" i="1"/>
  <c r="M43" i="1"/>
  <c r="M45" i="2"/>
  <c r="L29" i="2"/>
  <c r="N27" i="1"/>
  <c r="Q29" i="2" s="1"/>
  <c r="N28" i="1"/>
  <c r="Q30" i="2" s="1"/>
  <c r="L30" i="2"/>
  <c r="N26" i="1"/>
  <c r="Q28" i="2" s="1"/>
  <c r="L28" i="2"/>
  <c r="M19" i="1"/>
  <c r="M21" i="2"/>
  <c r="J38" i="1"/>
  <c r="I40" i="2"/>
  <c r="I38" i="1"/>
  <c r="O23" i="1"/>
  <c r="R25" i="2" s="1"/>
  <c r="P25" i="2"/>
  <c r="E25" i="2" s="1"/>
  <c r="G25" i="2" s="1"/>
  <c r="J22" i="1"/>
  <c r="I24" i="2"/>
  <c r="I22" i="1"/>
  <c r="X19" i="2"/>
  <c r="F19" i="2" s="1"/>
  <c r="U48" i="1"/>
  <c r="N34" i="1"/>
  <c r="Q36" i="2" s="1"/>
  <c r="L36" i="2"/>
  <c r="N44" i="1"/>
  <c r="Q46" i="2" s="1"/>
  <c r="L46" i="2"/>
  <c r="P26" i="2"/>
  <c r="E26" i="2" s="1"/>
  <c r="G26" i="2" s="1"/>
  <c r="O24" i="1"/>
  <c r="R26" i="2" s="1"/>
  <c r="L45" i="2"/>
  <c r="N43" i="1"/>
  <c r="Q45" i="2" s="1"/>
  <c r="M35" i="1"/>
  <c r="M37" i="2"/>
  <c r="N25" i="1"/>
  <c r="Q27" i="2" s="1"/>
  <c r="L27" i="2"/>
  <c r="I37" i="1"/>
  <c r="J37" i="1"/>
  <c r="I39" i="2"/>
  <c r="N32" i="1"/>
  <c r="Q34" i="2" s="1"/>
  <c r="L34" i="2"/>
  <c r="N18" i="1"/>
  <c r="Q20" i="2" s="1"/>
  <c r="L20" i="2"/>
  <c r="M51" i="1"/>
  <c r="M52" i="1" s="1"/>
  <c r="M54" i="1" s="1"/>
  <c r="K50" i="2"/>
  <c r="N50" i="1"/>
  <c r="Z50" i="2"/>
  <c r="M34" i="1"/>
  <c r="M36" i="2"/>
  <c r="M27" i="2"/>
  <c r="M25" i="1"/>
  <c r="M41" i="1"/>
  <c r="M43" i="2"/>
  <c r="O35" i="1" l="1"/>
  <c r="R37" i="2" s="1"/>
  <c r="P37" i="2"/>
  <c r="E37" i="2" s="1"/>
  <c r="G37" i="2" s="1"/>
  <c r="K52" i="1"/>
  <c r="W50" i="2"/>
  <c r="X50" i="2"/>
  <c r="F50" i="2" s="1"/>
  <c r="N51" i="1"/>
  <c r="N52" i="1" s="1"/>
  <c r="N54" i="1" s="1"/>
  <c r="O26" i="1"/>
  <c r="R28" i="2" s="1"/>
  <c r="P28" i="2"/>
  <c r="E28" i="2" s="1"/>
  <c r="G28" i="2" s="1"/>
  <c r="M40" i="2"/>
  <c r="M38" i="1"/>
  <c r="M47" i="2"/>
  <c r="M45" i="1"/>
  <c r="I48" i="1"/>
  <c r="N17" i="1"/>
  <c r="L19" i="2"/>
  <c r="M37" i="1"/>
  <c r="M39" i="2"/>
  <c r="L24" i="2"/>
  <c r="N22" i="1"/>
  <c r="Q24" i="2" s="1"/>
  <c r="O44" i="1"/>
  <c r="R46" i="2" s="1"/>
  <c r="P46" i="2"/>
  <c r="E46" i="2" s="1"/>
  <c r="G46" i="2" s="1"/>
  <c r="L47" i="2"/>
  <c r="N45" i="1"/>
  <c r="Q47" i="2" s="1"/>
  <c r="M31" i="2"/>
  <c r="M29" i="1"/>
  <c r="O33" i="1"/>
  <c r="R35" i="2" s="1"/>
  <c r="P35" i="2"/>
  <c r="E35" i="2" s="1"/>
  <c r="G35" i="2" s="1"/>
  <c r="O34" i="1"/>
  <c r="R36" i="2" s="1"/>
  <c r="P36" i="2"/>
  <c r="E36" i="2" s="1"/>
  <c r="G36" i="2" s="1"/>
  <c r="L39" i="2"/>
  <c r="N37" i="1"/>
  <c r="Q39" i="2" s="1"/>
  <c r="O27" i="1"/>
  <c r="R29" i="2" s="1"/>
  <c r="P29" i="2"/>
  <c r="E29" i="2" s="1"/>
  <c r="G29" i="2" s="1"/>
  <c r="N29" i="1"/>
  <c r="Q31" i="2" s="1"/>
  <c r="L31" i="2"/>
  <c r="O25" i="1"/>
  <c r="R27" i="2" s="1"/>
  <c r="P27" i="2"/>
  <c r="E27" i="2" s="1"/>
  <c r="G27" i="2" s="1"/>
  <c r="L40" i="2"/>
  <c r="N38" i="1"/>
  <c r="Q40" i="2" s="1"/>
  <c r="M19" i="2"/>
  <c r="J48" i="1"/>
  <c r="M17" i="1"/>
  <c r="O28" i="1"/>
  <c r="R30" i="2" s="1"/>
  <c r="P30" i="2"/>
  <c r="E30" i="2" s="1"/>
  <c r="G30" i="2" s="1"/>
  <c r="O19" i="1"/>
  <c r="R21" i="2" s="1"/>
  <c r="P21" i="2"/>
  <c r="E21" i="2" s="1"/>
  <c r="G21" i="2" s="1"/>
  <c r="O43" i="1"/>
  <c r="R45" i="2" s="1"/>
  <c r="P45" i="2"/>
  <c r="E45" i="2" s="1"/>
  <c r="G45" i="2" s="1"/>
  <c r="O41" i="1"/>
  <c r="R43" i="2" s="1"/>
  <c r="P43" i="2"/>
  <c r="E43" i="2" s="1"/>
  <c r="G43" i="2" s="1"/>
  <c r="M22" i="1"/>
  <c r="M24" i="2"/>
  <c r="M23" i="2"/>
  <c r="M21" i="1"/>
  <c r="L23" i="2"/>
  <c r="N21" i="1"/>
  <c r="Q23" i="2" s="1"/>
  <c r="O32" i="1"/>
  <c r="R34" i="2" s="1"/>
  <c r="P34" i="2"/>
  <c r="E34" i="2" s="1"/>
  <c r="G34" i="2" s="1"/>
  <c r="O42" i="1"/>
  <c r="R44" i="2" s="1"/>
  <c r="P44" i="2"/>
  <c r="E44" i="2" s="1"/>
  <c r="G44" i="2" s="1"/>
  <c r="O18" i="1"/>
  <c r="R20" i="2" s="1"/>
  <c r="P20" i="2"/>
  <c r="E20" i="2" s="1"/>
  <c r="G20" i="2" s="1"/>
  <c r="J53" i="1" l="1"/>
  <c r="Q52" i="1" s="1"/>
  <c r="J50" i="1"/>
  <c r="L50" i="2"/>
  <c r="O21" i="1"/>
  <c r="R23" i="2" s="1"/>
  <c r="P23" i="2"/>
  <c r="E23" i="2" s="1"/>
  <c r="G23" i="2" s="1"/>
  <c r="O22" i="1"/>
  <c r="R24" i="2" s="1"/>
  <c r="P24" i="2"/>
  <c r="E24" i="2" s="1"/>
  <c r="G24" i="2" s="1"/>
  <c r="O45" i="1"/>
  <c r="R47" i="2" s="1"/>
  <c r="P47" i="2"/>
  <c r="E47" i="2" s="1"/>
  <c r="G47" i="2" s="1"/>
  <c r="J51" i="1"/>
  <c r="M50" i="2"/>
  <c r="O29" i="1"/>
  <c r="R31" i="2" s="1"/>
  <c r="P31" i="2"/>
  <c r="E31" i="2" s="1"/>
  <c r="G31" i="2" s="1"/>
  <c r="O38" i="1"/>
  <c r="R40" i="2" s="1"/>
  <c r="P40" i="2"/>
  <c r="E40" i="2" s="1"/>
  <c r="G40" i="2" s="1"/>
  <c r="Q19" i="2"/>
  <c r="N48" i="1"/>
  <c r="O17" i="1"/>
  <c r="P19" i="2"/>
  <c r="E19" i="2" s="1"/>
  <c r="G19" i="2" s="1"/>
  <c r="M48" i="1"/>
  <c r="O37" i="1"/>
  <c r="R39" i="2" s="1"/>
  <c r="P39" i="2"/>
  <c r="E39" i="2" s="1"/>
  <c r="G39" i="2" s="1"/>
  <c r="O48" i="1" l="1"/>
  <c r="R50" i="2" s="1"/>
  <c r="R19" i="2"/>
  <c r="Q50" i="2"/>
  <c r="K50" i="1"/>
  <c r="K51" i="1"/>
  <c r="P50" i="2"/>
  <c r="E50" i="2" s="1"/>
  <c r="G50" i="2" s="1"/>
  <c r="K53" i="1" l="1"/>
  <c r="R52" i="1" s="1"/>
</calcChain>
</file>

<file path=xl/sharedStrings.xml><?xml version="1.0" encoding="utf-8"?>
<sst xmlns="http://schemas.openxmlformats.org/spreadsheetml/2006/main" count="146" uniqueCount="94">
  <si>
    <t>Texoma Summary Sheet Texoma Processing</t>
  </si>
  <si>
    <t>Total Sales</t>
  </si>
  <si>
    <t xml:space="preserve">T1 </t>
  </si>
  <si>
    <t>Total Pur</t>
  </si>
  <si>
    <t>T2</t>
  </si>
  <si>
    <t xml:space="preserve">Total </t>
  </si>
  <si>
    <t>Dollars</t>
  </si>
  <si>
    <t>T2 103%</t>
  </si>
  <si>
    <t xml:space="preserve">TOTAL </t>
  </si>
  <si>
    <t>VOL</t>
  </si>
  <si>
    <t>T1</t>
  </si>
  <si>
    <t xml:space="preserve"> </t>
  </si>
  <si>
    <t>103% T1</t>
  </si>
  <si>
    <t>Over-Del</t>
  </si>
  <si>
    <t>Quantity</t>
  </si>
  <si>
    <t>T1 Gas</t>
  </si>
  <si>
    <t>Daily Sales</t>
  </si>
  <si>
    <t>GD-.02</t>
  </si>
  <si>
    <t>T1 sales</t>
  </si>
  <si>
    <t>GD - .02</t>
  </si>
  <si>
    <t>HSC -.04</t>
  </si>
  <si>
    <t>HSC =</t>
  </si>
  <si>
    <t>GD mid</t>
  </si>
  <si>
    <t>less $0.02</t>
  </si>
  <si>
    <t>T1 Transaction</t>
  </si>
  <si>
    <t xml:space="preserve">Dollars </t>
  </si>
  <si>
    <t xml:space="preserve">GD </t>
  </si>
  <si>
    <t>HSC Sale</t>
  </si>
  <si>
    <t>Due</t>
  </si>
  <si>
    <t>Company</t>
  </si>
  <si>
    <t>Customer</t>
  </si>
  <si>
    <t>HSC</t>
  </si>
  <si>
    <t xml:space="preserve">HSC </t>
  </si>
  <si>
    <t>GD less</t>
  </si>
  <si>
    <t>Diff</t>
  </si>
  <si>
    <t>due</t>
  </si>
  <si>
    <t>Transaction T2</t>
  </si>
  <si>
    <t>Fuel</t>
  </si>
  <si>
    <t>Cotton</t>
  </si>
  <si>
    <t>Oak Hill</t>
  </si>
  <si>
    <t>PGE</t>
  </si>
  <si>
    <t>Tx Eastern</t>
  </si>
  <si>
    <t>Interfin</t>
  </si>
  <si>
    <t xml:space="preserve">Tenn </t>
  </si>
  <si>
    <t>Sabine</t>
  </si>
  <si>
    <t>Mobil Bea</t>
  </si>
  <si>
    <t>Carthage tail</t>
  </si>
  <si>
    <t>CONTRACT:  96033214</t>
  </si>
  <si>
    <t>Prepared by:  Katherine Herrera   (713) 345-8643</t>
  </si>
  <si>
    <t>PRODUCTION MONTH, 2000:</t>
  </si>
  <si>
    <t>CURRENT MONTH INDEX - HSC (MID)</t>
  </si>
  <si>
    <t>Carth Tail</t>
  </si>
  <si>
    <t>Index</t>
  </si>
  <si>
    <t>Purchases</t>
  </si>
  <si>
    <t>Volumes</t>
  </si>
  <si>
    <t>Avg. Price</t>
  </si>
  <si>
    <t xml:space="preserve">                                       </t>
  </si>
  <si>
    <t xml:space="preserve">     T2 Cash out Calculation</t>
  </si>
  <si>
    <t>T2 Transaction</t>
  </si>
  <si>
    <t>Houston Pipe Line Company</t>
  </si>
  <si>
    <t xml:space="preserve">Company: </t>
  </si>
  <si>
    <r>
      <t xml:space="preserve">Customer: </t>
    </r>
    <r>
      <rPr>
        <sz val="10"/>
        <rFont val="Arial"/>
        <family val="2"/>
      </rPr>
      <t>Pan Energy Marketing Company</t>
    </r>
  </si>
  <si>
    <t>Volume</t>
  </si>
  <si>
    <t>T1 Sales Volume</t>
  </si>
  <si>
    <t>T1 Excess of 103%</t>
  </si>
  <si>
    <t>Total  Sales</t>
  </si>
  <si>
    <t>T2 Purchase Volume</t>
  </si>
  <si>
    <t>T2 Purchase Over-delivery</t>
  </si>
  <si>
    <t>Over delivery</t>
  </si>
  <si>
    <t>Total Purchase</t>
  </si>
  <si>
    <t>Difference</t>
  </si>
  <si>
    <t>HPLC (Duke)</t>
  </si>
  <si>
    <t>ENRON NORTH AMERICA CORP.</t>
  </si>
  <si>
    <t xml:space="preserve">Volume </t>
  </si>
  <si>
    <t>Billed</t>
  </si>
  <si>
    <t xml:space="preserve">to </t>
  </si>
  <si>
    <t>Duke</t>
  </si>
  <si>
    <t>Total Purchases</t>
  </si>
  <si>
    <t>HPLC</t>
  </si>
  <si>
    <t xml:space="preserve">Due </t>
  </si>
  <si>
    <t>HPLC/(Duke)</t>
  </si>
  <si>
    <r>
      <t>Company:</t>
    </r>
    <r>
      <rPr>
        <sz val="10"/>
        <rFont val="Arial"/>
        <family val="2"/>
      </rPr>
      <t xml:space="preserve"> Houston Pipe Line Company</t>
    </r>
  </si>
  <si>
    <r>
      <t xml:space="preserve">Customer: </t>
    </r>
    <r>
      <rPr>
        <sz val="10"/>
        <rFont val="Arial"/>
        <family val="2"/>
      </rPr>
      <t>Pan Energy Marketing Company (a.k.a.- Duke)</t>
    </r>
  </si>
  <si>
    <t>By</t>
  </si>
  <si>
    <t>T2 Fuel</t>
  </si>
  <si>
    <t>Total Fuel</t>
  </si>
  <si>
    <t>at PG&amp;E</t>
  </si>
  <si>
    <t>T1 Over-delivery</t>
  </si>
  <si>
    <t>Total Redelivery</t>
  </si>
  <si>
    <t>Cipco</t>
  </si>
  <si>
    <t>Cashout Due</t>
  </si>
  <si>
    <t xml:space="preserve">Duke </t>
  </si>
  <si>
    <t>allocations</t>
  </si>
  <si>
    <t>Less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</si>
</sst>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80" formatCode="&quot;$&quot;#,##0.0000_);[Red]\(&quot;$&quot;#,##0.0000\)"/>
    <numFmt numFmtId="182" formatCode="_(&quot;$&quot;* #,##0.0000_);_(&quot;$&quot;* \(#,##0.00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name val="Arial Narrow"/>
      <family val="2"/>
    </font>
    <font>
      <b/>
      <sz val="16"/>
      <name val="Arial Narrow"/>
      <family val="2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3" fillId="0" borderId="0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44" fontId="2" fillId="0" borderId="0" xfId="2" applyFont="1" applyAlignment="1" applyProtection="1">
      <alignment horizontal="left"/>
      <protection locked="0"/>
    </xf>
    <xf numFmtId="0" fontId="6" fillId="0" borderId="8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horizontal="center" wrapText="1"/>
      <protection locked="0"/>
    </xf>
    <xf numFmtId="0" fontId="6" fillId="0" borderId="10" xfId="0" applyFont="1" applyFill="1" applyBorder="1" applyAlignment="1" applyProtection="1">
      <alignment horizontal="center" wrapText="1"/>
      <protection locked="0"/>
    </xf>
    <xf numFmtId="3" fontId="3" fillId="0" borderId="11" xfId="0" applyNumberFormat="1" applyFont="1" applyFill="1" applyBorder="1" applyAlignment="1" applyProtection="1">
      <alignment horizontal="center"/>
      <protection locked="0"/>
    </xf>
    <xf numFmtId="8" fontId="6" fillId="0" borderId="10" xfId="0" applyNumberFormat="1" applyFont="1" applyFill="1" applyBorder="1" applyAlignment="1" applyProtection="1">
      <alignment horizontal="center" wrapText="1"/>
      <protection locked="0"/>
    </xf>
    <xf numFmtId="0" fontId="0" fillId="0" borderId="9" xfId="0" applyBorder="1" applyAlignment="1">
      <alignment horizontal="center"/>
    </xf>
    <xf numFmtId="44" fontId="0" fillId="0" borderId="6" xfId="2" applyFont="1" applyBorder="1" applyAlignment="1" applyProtection="1">
      <alignment horizontal="center"/>
      <protection locked="0"/>
    </xf>
    <xf numFmtId="44" fontId="0" fillId="0" borderId="7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3" fontId="3" fillId="0" borderId="11" xfId="1" applyFont="1" applyFill="1" applyBorder="1" applyAlignment="1" applyProtection="1">
      <alignment horizontal="center"/>
      <protection locked="0"/>
    </xf>
    <xf numFmtId="44" fontId="0" fillId="0" borderId="12" xfId="2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0" fontId="0" fillId="0" borderId="13" xfId="0" applyBorder="1"/>
    <xf numFmtId="0" fontId="0" fillId="0" borderId="14" xfId="0" applyBorder="1"/>
    <xf numFmtId="0" fontId="6" fillId="0" borderId="15" xfId="0" applyFont="1" applyFill="1" applyBorder="1" applyAlignment="1" applyProtection="1">
      <alignment horizontal="center" wrapText="1"/>
      <protection locked="0"/>
    </xf>
    <xf numFmtId="0" fontId="2" fillId="0" borderId="16" xfId="0" applyFont="1" applyBorder="1" applyAlignment="1">
      <alignment horizontal="center"/>
    </xf>
    <xf numFmtId="8" fontId="6" fillId="0" borderId="17" xfId="0" applyNumberFormat="1" applyFont="1" applyFill="1" applyBorder="1" applyAlignment="1" applyProtection="1">
      <alignment horizontal="center" wrapText="1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3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8" fontId="6" fillId="0" borderId="13" xfId="0" applyNumberFormat="1" applyFont="1" applyFill="1" applyBorder="1" applyAlignment="1" applyProtection="1">
      <alignment horizontal="center" wrapText="1"/>
      <protection locked="0"/>
    </xf>
    <xf numFmtId="0" fontId="4" fillId="0" borderId="13" xfId="0" applyFont="1" applyBorder="1"/>
    <xf numFmtId="0" fontId="2" fillId="0" borderId="22" xfId="0" applyFont="1" applyBorder="1"/>
    <xf numFmtId="44" fontId="3" fillId="0" borderId="22" xfId="2" applyFont="1" applyFill="1" applyBorder="1" applyAlignment="1" applyProtection="1">
      <alignment horizontal="center"/>
      <protection locked="0"/>
    </xf>
    <xf numFmtId="43" fontId="0" fillId="0" borderId="7" xfId="1" applyFont="1" applyBorder="1" applyAlignment="1" applyProtection="1">
      <alignment horizontal="center"/>
      <protection locked="0"/>
    </xf>
    <xf numFmtId="167" fontId="0" fillId="0" borderId="6" xfId="1" applyNumberFormat="1" applyFont="1" applyBorder="1" applyAlignment="1" applyProtection="1">
      <alignment horizontal="left" indent="2"/>
      <protection locked="0"/>
    </xf>
    <xf numFmtId="167" fontId="0" fillId="0" borderId="7" xfId="1" applyNumberFormat="1" applyFont="1" applyBorder="1" applyAlignment="1" applyProtection="1">
      <alignment horizontal="left" indent="2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3" fillId="0" borderId="20" xfId="0" applyNumberFormat="1" applyFont="1" applyFill="1" applyBorder="1" applyAlignment="1" applyProtection="1">
      <alignment horizontal="right"/>
      <protection locked="0"/>
    </xf>
    <xf numFmtId="3" fontId="0" fillId="0" borderId="23" xfId="0" applyNumberFormat="1" applyBorder="1" applyAlignment="1" applyProtection="1">
      <alignment horizontal="right"/>
      <protection locked="0"/>
    </xf>
    <xf numFmtId="3" fontId="0" fillId="0" borderId="24" xfId="0" applyNumberFormat="1" applyBorder="1" applyAlignment="1" applyProtection="1">
      <alignment horizontal="right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165" fontId="0" fillId="0" borderId="6" xfId="1" applyNumberFormat="1" applyFont="1" applyBorder="1" applyAlignment="1" applyProtection="1">
      <alignment horizontal="center"/>
      <protection locked="0"/>
    </xf>
    <xf numFmtId="165" fontId="0" fillId="0" borderId="7" xfId="1" applyNumberFormat="1" applyFont="1" applyBorder="1" applyAlignment="1" applyProtection="1">
      <alignment horizontal="center"/>
      <protection locked="0"/>
    </xf>
    <xf numFmtId="44" fontId="0" fillId="0" borderId="23" xfId="2" applyFont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center"/>
      <protection locked="0"/>
    </xf>
    <xf numFmtId="44" fontId="7" fillId="0" borderId="11" xfId="2" applyFont="1" applyFill="1" applyBorder="1" applyAlignment="1" applyProtection="1">
      <alignment horizontal="center"/>
      <protection locked="0"/>
    </xf>
    <xf numFmtId="167" fontId="7" fillId="0" borderId="11" xfId="1" applyNumberFormat="1" applyFont="1" applyFill="1" applyBorder="1" applyAlignment="1" applyProtection="1">
      <alignment horizontal="left" indent="2"/>
      <protection locked="0"/>
    </xf>
    <xf numFmtId="3" fontId="0" fillId="0" borderId="0" xfId="0" applyNumberFormat="1" applyBorder="1"/>
    <xf numFmtId="167" fontId="0" fillId="0" borderId="0" xfId="0" applyNumberFormat="1" applyBorder="1"/>
    <xf numFmtId="44" fontId="0" fillId="0" borderId="0" xfId="0" applyNumberFormat="1" applyBorder="1"/>
    <xf numFmtId="167" fontId="0" fillId="0" borderId="25" xfId="0" applyNumberFormat="1" applyBorder="1"/>
    <xf numFmtId="3" fontId="0" fillId="0" borderId="0" xfId="0" applyNumberFormat="1" applyBorder="1" applyAlignment="1">
      <alignment horizontal="right"/>
    </xf>
    <xf numFmtId="167" fontId="2" fillId="0" borderId="25" xfId="1" applyNumberFormat="1" applyFont="1" applyBorder="1"/>
    <xf numFmtId="167" fontId="2" fillId="0" borderId="25" xfId="0" applyNumberFormat="1" applyFont="1" applyBorder="1"/>
    <xf numFmtId="44" fontId="0" fillId="0" borderId="25" xfId="0" applyNumberFormat="1" applyBorder="1"/>
    <xf numFmtId="180" fontId="6" fillId="0" borderId="10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0" fillId="0" borderId="7" xfId="0" applyBorder="1"/>
    <xf numFmtId="44" fontId="3" fillId="0" borderId="20" xfId="2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>
      <alignment horizontal="center"/>
    </xf>
    <xf numFmtId="17" fontId="3" fillId="0" borderId="26" xfId="0" applyNumberFormat="1" applyFont="1" applyBorder="1" applyAlignment="1" applyProtection="1">
      <alignment horizontal="center"/>
      <protection locked="0"/>
    </xf>
    <xf numFmtId="8" fontId="3" fillId="0" borderId="26" xfId="0" applyNumberFormat="1" applyFont="1" applyBorder="1" applyAlignment="1" applyProtection="1">
      <alignment horizontal="center"/>
      <protection locked="0"/>
    </xf>
    <xf numFmtId="38" fontId="3" fillId="0" borderId="26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17" fontId="0" fillId="0" borderId="7" xfId="0" applyNumberFormat="1" applyBorder="1"/>
    <xf numFmtId="44" fontId="0" fillId="0" borderId="7" xfId="2" applyFont="1" applyBorder="1"/>
    <xf numFmtId="0" fontId="9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27" xfId="0" applyFont="1" applyFill="1" applyBorder="1" applyAlignment="1" applyProtection="1">
      <alignment horizontal="center" wrapText="1"/>
      <protection locked="0"/>
    </xf>
    <xf numFmtId="0" fontId="6" fillId="0" borderId="28" xfId="0" applyFont="1" applyFill="1" applyBorder="1" applyAlignment="1" applyProtection="1">
      <alignment horizontal="center" wrapText="1"/>
      <protection locked="0"/>
    </xf>
    <xf numFmtId="0" fontId="6" fillId="2" borderId="0" xfId="0" applyFont="1" applyFill="1" applyBorder="1" applyAlignment="1" applyProtection="1">
      <alignment horizontal="center" wrapText="1"/>
      <protection locked="0"/>
    </xf>
    <xf numFmtId="167" fontId="0" fillId="0" borderId="18" xfId="1" applyNumberFormat="1" applyFont="1" applyBorder="1" applyAlignment="1" applyProtection="1">
      <alignment horizontal="center"/>
      <protection locked="0"/>
    </xf>
    <xf numFmtId="167" fontId="0" fillId="0" borderId="19" xfId="1" applyNumberFormat="1" applyFont="1" applyBorder="1" applyAlignment="1" applyProtection="1">
      <alignment horizontal="center"/>
      <protection locked="0"/>
    </xf>
    <xf numFmtId="167" fontId="3" fillId="0" borderId="20" xfId="1" applyNumberFormat="1" applyFont="1" applyFill="1" applyBorder="1" applyAlignment="1" applyProtection="1">
      <alignment horizontal="center"/>
      <protection locked="0"/>
    </xf>
    <xf numFmtId="182" fontId="3" fillId="0" borderId="20" xfId="2" applyNumberFormat="1" applyFont="1" applyFill="1" applyBorder="1" applyAlignment="1" applyProtection="1">
      <alignment horizontal="center"/>
      <protection locked="0"/>
    </xf>
    <xf numFmtId="182" fontId="0" fillId="0" borderId="6" xfId="2" applyNumberFormat="1" applyFont="1" applyBorder="1" applyAlignment="1" applyProtection="1">
      <alignment horizontal="center"/>
      <protection locked="0"/>
    </xf>
    <xf numFmtId="182" fontId="0" fillId="0" borderId="7" xfId="2" applyNumberFormat="1" applyFont="1" applyBorder="1" applyAlignment="1" applyProtection="1">
      <alignment horizontal="center"/>
      <protection locked="0"/>
    </xf>
    <xf numFmtId="3" fontId="7" fillId="0" borderId="22" xfId="0" applyNumberFormat="1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 applyProtection="1">
      <alignment horizontal="center" wrapText="1"/>
      <protection locked="0"/>
    </xf>
    <xf numFmtId="0" fontId="2" fillId="0" borderId="30" xfId="0" applyFont="1" applyBorder="1" applyAlignment="1">
      <alignment horizontal="center"/>
    </xf>
    <xf numFmtId="8" fontId="6" fillId="0" borderId="31" xfId="0" applyNumberFormat="1" applyFont="1" applyFill="1" applyBorder="1" applyAlignment="1" applyProtection="1">
      <alignment horizontal="center" wrapText="1"/>
      <protection locked="0"/>
    </xf>
    <xf numFmtId="44" fontId="0" fillId="0" borderId="32" xfId="2" applyFont="1" applyBorder="1" applyAlignment="1" applyProtection="1">
      <alignment horizontal="center"/>
      <protection locked="0"/>
    </xf>
    <xf numFmtId="44" fontId="0" fillId="0" borderId="33" xfId="2" applyFont="1" applyBorder="1" applyAlignment="1" applyProtection="1">
      <alignment horizontal="center"/>
      <protection locked="0"/>
    </xf>
    <xf numFmtId="44" fontId="3" fillId="0" borderId="34" xfId="2" applyFont="1" applyFill="1" applyBorder="1" applyAlignment="1" applyProtection="1">
      <alignment horizontal="center"/>
      <protection locked="0"/>
    </xf>
    <xf numFmtId="3" fontId="0" fillId="3" borderId="18" xfId="0" applyNumberFormat="1" applyFill="1" applyBorder="1" applyAlignment="1" applyProtection="1">
      <alignment horizontal="center"/>
      <protection locked="0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19" xfId="0" applyNumberFormat="1" applyFill="1" applyBorder="1" applyAlignment="1" applyProtection="1">
      <alignment horizontal="center"/>
      <protection locked="0"/>
    </xf>
    <xf numFmtId="3" fontId="0" fillId="3" borderId="7" xfId="0" applyNumberFormat="1" applyFill="1" applyBorder="1" applyAlignment="1" applyProtection="1">
      <alignment horizontal="center"/>
      <protection locked="0"/>
    </xf>
    <xf numFmtId="2" fontId="0" fillId="3" borderId="2" xfId="0" applyNumberFormat="1" applyFill="1" applyBorder="1"/>
    <xf numFmtId="17" fontId="3" fillId="3" borderId="35" xfId="0" applyNumberFormat="1" applyFont="1" applyFill="1" applyBorder="1" applyAlignment="1" applyProtection="1">
      <alignment horizontal="left"/>
      <protection locked="0"/>
    </xf>
    <xf numFmtId="8" fontId="3" fillId="3" borderId="26" xfId="0" applyNumberFormat="1" applyFont="1" applyFill="1" applyBorder="1" applyAlignment="1" applyProtection="1">
      <alignment horizontal="left"/>
      <protection locked="0"/>
    </xf>
    <xf numFmtId="182" fontId="0" fillId="3" borderId="18" xfId="2" applyNumberFormat="1" applyFont="1" applyFill="1" applyBorder="1" applyAlignment="1" applyProtection="1">
      <alignment horizontal="center"/>
      <protection locked="0"/>
    </xf>
    <xf numFmtId="182" fontId="0" fillId="3" borderId="19" xfId="2" applyNumberFormat="1" applyFont="1" applyFill="1" applyBorder="1" applyAlignment="1" applyProtection="1">
      <alignment horizontal="center"/>
      <protection locked="0"/>
    </xf>
    <xf numFmtId="3" fontId="0" fillId="0" borderId="12" xfId="0" applyNumberFormat="1" applyBorder="1" applyAlignment="1" applyProtection="1">
      <alignment horizontal="center"/>
      <protection locked="0"/>
    </xf>
    <xf numFmtId="44" fontId="1" fillId="0" borderId="6" xfId="2" applyBorder="1" applyAlignment="1" applyProtection="1">
      <alignment horizontal="center"/>
      <protection locked="0"/>
    </xf>
    <xf numFmtId="44" fontId="1" fillId="0" borderId="7" xfId="2" applyBorder="1" applyAlignment="1" applyProtection="1">
      <alignment horizontal="center"/>
      <protection locked="0"/>
    </xf>
    <xf numFmtId="8" fontId="3" fillId="0" borderId="11" xfId="2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8" fillId="0" borderId="0" xfId="0" applyFont="1" applyBorder="1" applyAlignment="1"/>
    <xf numFmtId="0" fontId="3" fillId="0" borderId="0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6" fontId="0" fillId="0" borderId="0" xfId="0" applyNumberFormat="1" applyBorder="1" applyAlignment="1"/>
    <xf numFmtId="167" fontId="3" fillId="0" borderId="11" xfId="1" applyNumberFormat="1" applyFont="1" applyFill="1" applyBorder="1" applyAlignment="1" applyProtection="1">
      <alignment horizontal="center"/>
      <protection locked="0"/>
    </xf>
    <xf numFmtId="4" fontId="0" fillId="0" borderId="6" xfId="0" applyNumberFormat="1" applyBorder="1" applyAlignment="1" applyProtection="1">
      <alignment horizontal="center"/>
      <protection locked="0"/>
    </xf>
    <xf numFmtId="4" fontId="0" fillId="0" borderId="12" xfId="0" applyNumberFormat="1" applyBorder="1" applyAlignment="1" applyProtection="1">
      <alignment horizontal="center"/>
      <protection locked="0"/>
    </xf>
    <xf numFmtId="0" fontId="2" fillId="3" borderId="9" xfId="0" applyFont="1" applyFill="1" applyBorder="1" applyAlignment="1">
      <alignment horizontal="center"/>
    </xf>
    <xf numFmtId="182" fontId="0" fillId="3" borderId="6" xfId="2" applyNumberFormat="1" applyFont="1" applyFill="1" applyBorder="1" applyAlignment="1" applyProtection="1">
      <alignment horizontal="center"/>
      <protection locked="0"/>
    </xf>
    <xf numFmtId="182" fontId="0" fillId="3" borderId="7" xfId="2" applyNumberFormat="1" applyFont="1" applyFill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24" xfId="0" applyNumberFormat="1" applyBorder="1" applyAlignment="1" applyProtection="1">
      <alignment horizontal="center"/>
      <protection locked="0"/>
    </xf>
    <xf numFmtId="3" fontId="3" fillId="0" borderId="22" xfId="0" applyNumberFormat="1" applyFont="1" applyFill="1" applyBorder="1" applyAlignment="1" applyProtection="1">
      <alignment horizontal="center"/>
      <protection locked="0"/>
    </xf>
    <xf numFmtId="0" fontId="6" fillId="4" borderId="8" xfId="0" applyFont="1" applyFill="1" applyBorder="1" applyAlignment="1" applyProtection="1">
      <alignment horizontal="center" wrapText="1"/>
      <protection locked="0"/>
    </xf>
    <xf numFmtId="0" fontId="6" fillId="4" borderId="0" xfId="0" applyFont="1" applyFill="1" applyBorder="1" applyAlignment="1" applyProtection="1">
      <alignment horizontal="center" wrapText="1"/>
      <protection locked="0"/>
    </xf>
    <xf numFmtId="0" fontId="6" fillId="4" borderId="10" xfId="0" applyFont="1" applyFill="1" applyBorder="1" applyAlignment="1" applyProtection="1">
      <alignment horizontal="center" wrapText="1"/>
      <protection locked="0"/>
    </xf>
    <xf numFmtId="3" fontId="3" fillId="4" borderId="11" xfId="0" applyNumberFormat="1" applyFont="1" applyFill="1" applyBorder="1" applyAlignment="1" applyProtection="1">
      <alignment horizontal="center"/>
      <protection locked="0"/>
    </xf>
    <xf numFmtId="3" fontId="2" fillId="0" borderId="11" xfId="0" applyNumberFormat="1" applyFont="1" applyBorder="1" applyAlignment="1" applyProtection="1">
      <alignment horizontal="center"/>
      <protection locked="0"/>
    </xf>
    <xf numFmtId="3" fontId="0" fillId="3" borderId="12" xfId="0" applyNumberFormat="1" applyFill="1" applyBorder="1" applyAlignment="1" applyProtection="1">
      <alignment horizontal="center"/>
      <protection locked="0"/>
    </xf>
    <xf numFmtId="3" fontId="0" fillId="0" borderId="0" xfId="0" applyNumberFormat="1"/>
    <xf numFmtId="8" fontId="0" fillId="0" borderId="0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A13" zoomScale="75" zoomScaleNormal="75" workbookViewId="0">
      <pane xSplit="1215" ySplit="930" topLeftCell="J65" activePane="bottomRight"/>
      <selection activeCell="A13" sqref="A1:IV65536"/>
      <selection pane="topRight" activeCell="B7" sqref="B7"/>
      <selection pane="bottomLeft" activeCell="A11" sqref="A11"/>
      <selection pane="bottomRight" activeCell="O55" sqref="O55"/>
    </sheetView>
  </sheetViews>
  <sheetFormatPr defaultRowHeight="12.75" x14ac:dyDescent="0.2"/>
  <cols>
    <col min="1" max="1" width="10.85546875" style="115" customWidth="1"/>
    <col min="2" max="2" width="27" bestFit="1" customWidth="1"/>
    <col min="3" max="3" width="22.28515625" customWidth="1"/>
    <col min="4" max="4" width="13" customWidth="1"/>
    <col min="5" max="5" width="10.28515625" customWidth="1"/>
    <col min="6" max="6" width="10.85546875" customWidth="1"/>
    <col min="7" max="7" width="12.42578125" hidden="1" customWidth="1"/>
    <col min="8" max="8" width="17.140625" customWidth="1"/>
    <col min="9" max="9" width="16" customWidth="1"/>
    <col min="10" max="10" width="15.85546875" customWidth="1"/>
    <col min="11" max="11" width="15.5703125" customWidth="1"/>
    <col min="12" max="12" width="22.28515625" customWidth="1"/>
    <col min="13" max="13" width="17.28515625" customWidth="1"/>
    <col min="14" max="14" width="16.140625" bestFit="1" customWidth="1"/>
    <col min="15" max="15" width="20.5703125" customWidth="1"/>
    <col min="16" max="16" width="15.5703125" customWidth="1"/>
    <col min="17" max="17" width="15" customWidth="1"/>
    <col min="18" max="18" width="22.140625" customWidth="1"/>
    <col min="19" max="19" width="12" customWidth="1"/>
    <col min="20" max="20" width="14.28515625" customWidth="1"/>
    <col min="21" max="21" width="15.7109375" customWidth="1"/>
    <col min="22" max="22" width="11.7109375" customWidth="1"/>
    <col min="23" max="23" width="19.85546875" customWidth="1"/>
    <col min="24" max="24" width="13.85546875" customWidth="1"/>
    <col min="25" max="25" width="11.5703125" customWidth="1"/>
    <col min="26" max="26" width="14.42578125" customWidth="1"/>
  </cols>
  <sheetData>
    <row r="1" spans="1:63" ht="6.75" customHeight="1" x14ac:dyDescent="0.2"/>
    <row r="2" spans="1:63" s="85" customFormat="1" ht="12.75" customHeight="1" x14ac:dyDescent="0.25">
      <c r="A2" s="116" t="s">
        <v>0</v>
      </c>
      <c r="B2" s="84"/>
      <c r="C2" s="84"/>
      <c r="D2" s="84"/>
      <c r="E2" s="84"/>
    </row>
    <row r="3" spans="1:63" ht="12.75" customHeight="1" x14ac:dyDescent="0.2">
      <c r="A3" s="117" t="s">
        <v>47</v>
      </c>
      <c r="B3" s="9"/>
      <c r="C3" s="9"/>
      <c r="D3" s="9"/>
      <c r="E3" s="9"/>
    </row>
    <row r="4" spans="1:63" ht="12.75" customHeight="1" x14ac:dyDescent="0.2">
      <c r="A4" s="117" t="s">
        <v>48</v>
      </c>
      <c r="B4" s="9"/>
      <c r="C4" s="9"/>
      <c r="D4" s="9"/>
      <c r="E4" s="9"/>
    </row>
    <row r="5" spans="1:63" ht="12.75" customHeight="1" x14ac:dyDescent="0.25">
      <c r="A5" s="118" t="s">
        <v>59</v>
      </c>
      <c r="B5" s="9"/>
      <c r="C5" s="9"/>
      <c r="D5" s="9"/>
      <c r="E5" s="9"/>
    </row>
    <row r="6" spans="1:63" ht="12.75" customHeight="1" x14ac:dyDescent="0.2">
      <c r="A6" s="119" t="s">
        <v>49</v>
      </c>
      <c r="B6" s="12"/>
      <c r="C6" s="5"/>
      <c r="D6" s="5"/>
      <c r="E6" s="107">
        <v>36586</v>
      </c>
    </row>
    <row r="7" spans="1:63" ht="12.75" customHeight="1" x14ac:dyDescent="0.2">
      <c r="A7" s="120" t="s">
        <v>50</v>
      </c>
      <c r="B7" s="13"/>
      <c r="C7" s="1"/>
      <c r="D7" s="1"/>
      <c r="E7" s="108">
        <v>2.6</v>
      </c>
    </row>
    <row r="8" spans="1:63" ht="12.75" customHeight="1" x14ac:dyDescent="0.2">
      <c r="A8" s="117"/>
      <c r="B8" s="10"/>
      <c r="C8" s="6"/>
      <c r="D8" s="6"/>
      <c r="E8" s="11"/>
    </row>
    <row r="9" spans="1:63" ht="12.75" customHeight="1" x14ac:dyDescent="0.2">
      <c r="A9" s="117" t="s">
        <v>61</v>
      </c>
      <c r="B9" s="10"/>
      <c r="C9" s="6"/>
      <c r="D9" s="6"/>
      <c r="E9" s="11"/>
    </row>
    <row r="10" spans="1:63" ht="12.75" customHeight="1" x14ac:dyDescent="0.2">
      <c r="A10" s="117" t="s">
        <v>60</v>
      </c>
      <c r="B10" s="10" t="s">
        <v>59</v>
      </c>
      <c r="C10" s="6"/>
      <c r="D10" s="6"/>
      <c r="E10" s="11"/>
      <c r="F10" s="6"/>
      <c r="G10" s="6"/>
    </row>
    <row r="11" spans="1:63" x14ac:dyDescent="0.2"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106">
        <v>2.6</v>
      </c>
      <c r="M11" s="2"/>
      <c r="N11" s="2"/>
      <c r="O11" s="2"/>
      <c r="P11" s="2"/>
      <c r="Q11" s="2">
        <v>0.05</v>
      </c>
      <c r="R11" s="2"/>
      <c r="S11" s="2"/>
      <c r="T11" s="2"/>
      <c r="U11" s="2"/>
      <c r="V11" s="2"/>
      <c r="W11" s="2"/>
      <c r="X11" s="2"/>
      <c r="Y11" s="2"/>
    </row>
    <row r="12" spans="1:63" ht="15.75" thickBot="1" x14ac:dyDescent="0.25">
      <c r="B12" s="43" t="s">
        <v>15</v>
      </c>
      <c r="C12" s="6"/>
      <c r="D12" s="6"/>
      <c r="E12" s="6"/>
      <c r="F12" s="6"/>
      <c r="G12" s="6"/>
      <c r="H12" s="6"/>
      <c r="I12" s="6"/>
      <c r="J12" s="43" t="s">
        <v>24</v>
      </c>
      <c r="K12" s="6"/>
      <c r="L12" s="6"/>
      <c r="M12" s="6"/>
      <c r="N12" s="6"/>
      <c r="O12" s="6"/>
      <c r="P12" s="44" t="s">
        <v>57</v>
      </c>
      <c r="R12" s="33"/>
      <c r="S12" s="33"/>
      <c r="T12" s="33"/>
      <c r="U12" s="33"/>
      <c r="V12" s="32" t="s">
        <v>58</v>
      </c>
      <c r="X12" s="32" t="s">
        <v>84</v>
      </c>
      <c r="Y12" s="6"/>
    </row>
    <row r="13" spans="1:63" ht="7.5" customHeight="1" thickTop="1" x14ac:dyDescent="0.2">
      <c r="B13" s="34"/>
      <c r="C13" s="18"/>
      <c r="D13" s="18"/>
      <c r="E13" s="18"/>
      <c r="F13" s="18" t="s">
        <v>11</v>
      </c>
      <c r="G13" s="40"/>
      <c r="H13" s="40"/>
      <c r="I13" s="34"/>
      <c r="J13" s="18"/>
      <c r="K13" s="18"/>
      <c r="L13" s="18"/>
      <c r="M13" s="18"/>
      <c r="N13" s="18"/>
      <c r="O13" s="40" t="s">
        <v>5</v>
      </c>
      <c r="P13" s="34"/>
      <c r="Q13" s="18" t="s">
        <v>56</v>
      </c>
      <c r="R13" s="18"/>
      <c r="S13" s="18"/>
      <c r="T13" s="18" t="s">
        <v>68</v>
      </c>
      <c r="U13" s="40" t="s">
        <v>68</v>
      </c>
      <c r="V13" s="34" t="str">
        <f>Q57</f>
        <v xml:space="preserve">Total </v>
      </c>
      <c r="W13" s="18" t="str">
        <f>R57</f>
        <v xml:space="preserve">Total </v>
      </c>
      <c r="X13" s="34" t="s">
        <v>88</v>
      </c>
      <c r="Y13" s="34" t="s">
        <v>85</v>
      </c>
      <c r="Z13" s="18" t="s">
        <v>5</v>
      </c>
    </row>
    <row r="14" spans="1:63" x14ac:dyDescent="0.2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/>
      <c r="H14" s="41" t="s">
        <v>13</v>
      </c>
      <c r="I14" s="35" t="s">
        <v>18</v>
      </c>
      <c r="J14" s="29" t="s">
        <v>10</v>
      </c>
      <c r="K14" s="125" t="s">
        <v>20</v>
      </c>
      <c r="L14" s="29" t="s">
        <v>22</v>
      </c>
      <c r="M14" s="29" t="s">
        <v>25</v>
      </c>
      <c r="N14" s="29" t="s">
        <v>6</v>
      </c>
      <c r="O14" s="41" t="s">
        <v>6</v>
      </c>
      <c r="P14" s="35" t="s">
        <v>32</v>
      </c>
      <c r="Q14" s="29" t="s">
        <v>31</v>
      </c>
      <c r="R14" s="29" t="s">
        <v>34</v>
      </c>
      <c r="S14" s="29" t="s">
        <v>34</v>
      </c>
      <c r="T14" s="29" t="s">
        <v>6</v>
      </c>
      <c r="U14" s="41" t="s">
        <v>6</v>
      </c>
      <c r="V14" s="35" t="str">
        <f>Q58</f>
        <v>Purchases</v>
      </c>
      <c r="W14" s="29" t="str">
        <f>R58</f>
        <v>Dollars</v>
      </c>
      <c r="X14" s="35" t="s">
        <v>86</v>
      </c>
      <c r="Y14" s="35" t="s">
        <v>86</v>
      </c>
      <c r="Z14" s="29" t="s">
        <v>25</v>
      </c>
    </row>
    <row r="15" spans="1:63" x14ac:dyDescent="0.2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/>
      <c r="H15" s="41" t="s">
        <v>14</v>
      </c>
      <c r="I15" s="35"/>
      <c r="J15" s="29" t="s">
        <v>19</v>
      </c>
      <c r="K15" s="29"/>
      <c r="L15" s="29" t="s">
        <v>23</v>
      </c>
      <c r="M15" s="29" t="s">
        <v>26</v>
      </c>
      <c r="N15" s="29" t="s">
        <v>27</v>
      </c>
      <c r="O15" s="41" t="s">
        <v>10</v>
      </c>
      <c r="P15" s="35" t="s">
        <v>22</v>
      </c>
      <c r="Q15" s="29" t="s">
        <v>33</v>
      </c>
      <c r="R15" s="29" t="s">
        <v>35</v>
      </c>
      <c r="S15" s="29" t="s">
        <v>28</v>
      </c>
      <c r="T15" s="29" t="s">
        <v>28</v>
      </c>
      <c r="U15" s="41" t="s">
        <v>28</v>
      </c>
      <c r="V15" s="35"/>
      <c r="W15" s="29" t="s">
        <v>53</v>
      </c>
      <c r="X15" s="35"/>
      <c r="Y15" s="35"/>
      <c r="Z15" s="29" t="s">
        <v>37</v>
      </c>
    </row>
    <row r="16" spans="1:63" ht="13.5" thickBot="1" x14ac:dyDescent="0.25">
      <c r="B16" s="36" t="s">
        <v>2</v>
      </c>
      <c r="C16" s="22" t="s">
        <v>4</v>
      </c>
      <c r="D16" s="22" t="s">
        <v>9</v>
      </c>
      <c r="E16" s="22" t="s">
        <v>11</v>
      </c>
      <c r="F16" s="22"/>
      <c r="G16" s="42"/>
      <c r="H16" s="42"/>
      <c r="I16" s="36"/>
      <c r="J16" s="22" t="s">
        <v>62</v>
      </c>
      <c r="K16" s="22"/>
      <c r="L16" s="22"/>
      <c r="M16" s="22"/>
      <c r="N16" s="22"/>
      <c r="O16" s="42"/>
      <c r="P16" s="36" t="s">
        <v>11</v>
      </c>
      <c r="Q16" s="22">
        <v>0.05</v>
      </c>
      <c r="R16" s="22" t="s">
        <v>29</v>
      </c>
      <c r="S16" s="22" t="s">
        <v>30</v>
      </c>
      <c r="T16" s="22" t="s">
        <v>29</v>
      </c>
      <c r="U16" s="42" t="s">
        <v>30</v>
      </c>
      <c r="V16" s="36" t="str">
        <f t="shared" ref="V16:V47" si="0">Q59</f>
        <v>Volumes</v>
      </c>
      <c r="W16" s="22"/>
      <c r="X16" s="36" t="s">
        <v>73</v>
      </c>
      <c r="Y16" s="36" t="s">
        <v>73</v>
      </c>
      <c r="Z16" s="22">
        <v>0.01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6" ht="13.5" thickTop="1" x14ac:dyDescent="0.2">
      <c r="A17" s="121">
        <v>36586</v>
      </c>
      <c r="B17" s="102">
        <v>57224.99</v>
      </c>
      <c r="C17" s="103">
        <f>Q60</f>
        <v>60250</v>
      </c>
      <c r="D17" s="14">
        <f>ROUND(C17*1.03,0)</f>
        <v>62058</v>
      </c>
      <c r="E17" s="14">
        <f>IF(B17-D17&gt;0,B17-D17,0)</f>
        <v>0</v>
      </c>
      <c r="F17" s="14">
        <f>ROUND(B17*1.03,0)</f>
        <v>58942</v>
      </c>
      <c r="G17" s="128"/>
      <c r="H17" s="52">
        <f t="shared" ref="H17:H47" si="1">IF(C17-F17&gt;0,C17-F17,0)</f>
        <v>1308</v>
      </c>
      <c r="I17" s="49">
        <f>(B17-E17)</f>
        <v>57224.99</v>
      </c>
      <c r="J17" s="47">
        <f>E17</f>
        <v>0</v>
      </c>
      <c r="K17" s="126">
        <f>SUM($L$11-0.04)</f>
        <v>2.56</v>
      </c>
      <c r="L17" s="93">
        <f>P17-0.02</f>
        <v>2.64</v>
      </c>
      <c r="M17" s="24">
        <f>ROUND(L17*J17,2)</f>
        <v>0</v>
      </c>
      <c r="N17" s="24">
        <f>ROUND(K17*I17,2)</f>
        <v>146495.97</v>
      </c>
      <c r="O17" s="52">
        <f>SUM(M17:N17)</f>
        <v>146495.97</v>
      </c>
      <c r="P17" s="109">
        <v>2.66</v>
      </c>
      <c r="Q17" s="93">
        <f>P17-0.05</f>
        <v>2.6100000000000003</v>
      </c>
      <c r="R17" s="14">
        <f>IF($L$11-Q17&gt;0,$L$11-Q17,0)</f>
        <v>0</v>
      </c>
      <c r="S17" s="56">
        <f>IF(Q17-$L$11&gt;0,Q17-$L$11,0)</f>
        <v>1.0000000000000231E-2</v>
      </c>
      <c r="T17" s="24">
        <f t="shared" ref="T17:T47" si="2">ROUND(R17*H17,2)</f>
        <v>0</v>
      </c>
      <c r="U17" s="58">
        <f t="shared" ref="U17:U47" si="3">ROUND(S17*H17,2)</f>
        <v>13.08</v>
      </c>
      <c r="V17" s="37">
        <f t="shared" si="0"/>
        <v>60250</v>
      </c>
      <c r="W17" s="24">
        <f t="shared" ref="W17:W48" si="4">R60</f>
        <v>153037.5</v>
      </c>
      <c r="X17" s="102">
        <v>50250</v>
      </c>
      <c r="Y17" s="102">
        <v>201</v>
      </c>
      <c r="Z17" s="112">
        <f>($E$7+$H$59)*Y17</f>
        <v>510.54</v>
      </c>
    </row>
    <row r="18" spans="1:26" x14ac:dyDescent="0.2">
      <c r="A18" s="121">
        <v>36587</v>
      </c>
      <c r="B18" s="104">
        <v>61134.71</v>
      </c>
      <c r="C18" s="136">
        <f>Q61</f>
        <v>59554</v>
      </c>
      <c r="D18" s="15">
        <f t="shared" ref="D18:D47" si="5">ROUND(C18*1.03,0)</f>
        <v>61341</v>
      </c>
      <c r="E18" s="15">
        <f t="shared" ref="E18:E47" si="6">IF(B18-D18&gt;0,B18-D18,0)</f>
        <v>0</v>
      </c>
      <c r="F18" s="15">
        <f t="shared" ref="F18:F47" si="7">ROUND(B18*1.03,0)</f>
        <v>62969</v>
      </c>
      <c r="G18" s="129"/>
      <c r="H18" s="53">
        <f t="shared" si="1"/>
        <v>0</v>
      </c>
      <c r="I18" s="50">
        <f t="shared" ref="I18:I47" si="8">(B18-E18)</f>
        <v>61134.71</v>
      </c>
      <c r="J18" s="48">
        <f t="shared" ref="J18:J47" si="9">E18</f>
        <v>0</v>
      </c>
      <c r="K18" s="127">
        <f t="shared" ref="K18:K47" si="10">SUM($L$11-0.04)</f>
        <v>2.56</v>
      </c>
      <c r="L18" s="94">
        <f t="shared" ref="L18:L47" si="11">P18-0.02</f>
        <v>2.72</v>
      </c>
      <c r="M18" s="25">
        <f t="shared" ref="M18:M47" si="12">ROUND(L18*J18,2)</f>
        <v>0</v>
      </c>
      <c r="N18" s="25">
        <f t="shared" ref="N18:N47" si="13">ROUND(K18*I18,2)</f>
        <v>156504.85999999999</v>
      </c>
      <c r="O18" s="53">
        <f t="shared" ref="O18:O47" si="14">SUM(M18:N18)</f>
        <v>156504.85999999999</v>
      </c>
      <c r="P18" s="110">
        <v>2.74</v>
      </c>
      <c r="Q18" s="94">
        <f t="shared" ref="Q18:Q47" si="15">P18-0.05</f>
        <v>2.6900000000000004</v>
      </c>
      <c r="R18" s="46">
        <f t="shared" ref="R18:R47" si="16">IF($L$11-Q18&gt;0,$L$11-Q18,0)</f>
        <v>0</v>
      </c>
      <c r="S18" s="57">
        <f t="shared" ref="S18:S47" si="17">IF(Q18-$L$11&gt;0,Q18-$L$11,0)</f>
        <v>9.0000000000000302E-2</v>
      </c>
      <c r="T18" s="25">
        <f t="shared" si="2"/>
        <v>0</v>
      </c>
      <c r="U18" s="59">
        <f t="shared" si="3"/>
        <v>0</v>
      </c>
      <c r="V18" s="38">
        <f t="shared" si="0"/>
        <v>59554</v>
      </c>
      <c r="W18" s="25">
        <f t="shared" si="4"/>
        <v>151269.66</v>
      </c>
      <c r="X18" s="104">
        <v>49554</v>
      </c>
      <c r="Y18" s="104">
        <v>163</v>
      </c>
      <c r="Z18" s="113">
        <f t="shared" ref="Z18:Z47" si="18">($E$7+$H$59)*Y18</f>
        <v>414.02</v>
      </c>
    </row>
    <row r="19" spans="1:26" x14ac:dyDescent="0.2">
      <c r="A19" s="121">
        <v>36588</v>
      </c>
      <c r="B19" s="104">
        <v>60403.4</v>
      </c>
      <c r="C19" s="105">
        <f t="shared" ref="C19:C47" si="19">Q62</f>
        <v>61107</v>
      </c>
      <c r="D19" s="15">
        <f t="shared" si="5"/>
        <v>62940</v>
      </c>
      <c r="E19" s="15">
        <f t="shared" si="6"/>
        <v>0</v>
      </c>
      <c r="F19" s="15">
        <f t="shared" si="7"/>
        <v>62216</v>
      </c>
      <c r="G19" s="129"/>
      <c r="H19" s="53">
        <f t="shared" si="1"/>
        <v>0</v>
      </c>
      <c r="I19" s="50">
        <f t="shared" si="8"/>
        <v>60403.4</v>
      </c>
      <c r="J19" s="48">
        <f t="shared" si="9"/>
        <v>0</v>
      </c>
      <c r="K19" s="127">
        <f t="shared" si="10"/>
        <v>2.56</v>
      </c>
      <c r="L19" s="94">
        <f t="shared" si="11"/>
        <v>2.8050000000000002</v>
      </c>
      <c r="M19" s="25">
        <f t="shared" si="12"/>
        <v>0</v>
      </c>
      <c r="N19" s="25">
        <f t="shared" si="13"/>
        <v>154632.70000000001</v>
      </c>
      <c r="O19" s="53">
        <f t="shared" si="14"/>
        <v>154632.70000000001</v>
      </c>
      <c r="P19" s="110">
        <v>2.8250000000000002</v>
      </c>
      <c r="Q19" s="94">
        <f t="shared" si="15"/>
        <v>2.7750000000000004</v>
      </c>
      <c r="R19" s="46">
        <f t="shared" si="16"/>
        <v>0</v>
      </c>
      <c r="S19" s="57">
        <f t="shared" si="17"/>
        <v>0.17500000000000027</v>
      </c>
      <c r="T19" s="25">
        <f t="shared" si="2"/>
        <v>0</v>
      </c>
      <c r="U19" s="59">
        <f t="shared" si="3"/>
        <v>0</v>
      </c>
      <c r="V19" s="38">
        <f t="shared" si="0"/>
        <v>61107</v>
      </c>
      <c r="W19" s="25">
        <f t="shared" si="4"/>
        <v>155214.28</v>
      </c>
      <c r="X19" s="104">
        <v>51107</v>
      </c>
      <c r="Y19" s="104">
        <v>216</v>
      </c>
      <c r="Z19" s="113">
        <f t="shared" si="18"/>
        <v>548.64</v>
      </c>
    </row>
    <row r="20" spans="1:26" x14ac:dyDescent="0.2">
      <c r="A20" s="121">
        <v>36589</v>
      </c>
      <c r="B20" s="104">
        <v>60434.01</v>
      </c>
      <c r="C20" s="105">
        <f t="shared" si="19"/>
        <v>60098</v>
      </c>
      <c r="D20" s="15">
        <f t="shared" si="5"/>
        <v>61901</v>
      </c>
      <c r="E20" s="15">
        <f t="shared" si="6"/>
        <v>0</v>
      </c>
      <c r="F20" s="15">
        <f t="shared" si="7"/>
        <v>62247</v>
      </c>
      <c r="G20" s="129"/>
      <c r="H20" s="53">
        <f t="shared" si="1"/>
        <v>0</v>
      </c>
      <c r="I20" s="50">
        <f t="shared" si="8"/>
        <v>60434.01</v>
      </c>
      <c r="J20" s="48">
        <f t="shared" si="9"/>
        <v>0</v>
      </c>
      <c r="K20" s="127">
        <f t="shared" si="10"/>
        <v>2.56</v>
      </c>
      <c r="L20" s="94">
        <f t="shared" si="11"/>
        <v>2.73</v>
      </c>
      <c r="M20" s="25">
        <f t="shared" si="12"/>
        <v>0</v>
      </c>
      <c r="N20" s="25">
        <f t="shared" si="13"/>
        <v>154711.07</v>
      </c>
      <c r="O20" s="53">
        <f t="shared" si="14"/>
        <v>154711.07</v>
      </c>
      <c r="P20" s="110">
        <v>2.75</v>
      </c>
      <c r="Q20" s="94">
        <f t="shared" si="15"/>
        <v>2.7</v>
      </c>
      <c r="R20" s="46">
        <f t="shared" si="16"/>
        <v>0</v>
      </c>
      <c r="S20" s="57">
        <f t="shared" si="17"/>
        <v>0.10000000000000009</v>
      </c>
      <c r="T20" s="25">
        <f t="shared" si="2"/>
        <v>0</v>
      </c>
      <c r="U20" s="59">
        <f t="shared" si="3"/>
        <v>0</v>
      </c>
      <c r="V20" s="38">
        <f t="shared" si="0"/>
        <v>60098</v>
      </c>
      <c r="W20" s="25">
        <f t="shared" si="4"/>
        <v>152651.42000000001</v>
      </c>
      <c r="X20" s="104">
        <v>50098</v>
      </c>
      <c r="Y20" s="104">
        <v>210</v>
      </c>
      <c r="Z20" s="113">
        <f t="shared" si="18"/>
        <v>533.4</v>
      </c>
    </row>
    <row r="21" spans="1:26" x14ac:dyDescent="0.2">
      <c r="A21" s="121">
        <v>36590</v>
      </c>
      <c r="B21" s="104">
        <v>60364.800000000003</v>
      </c>
      <c r="C21" s="105">
        <f t="shared" si="19"/>
        <v>60403</v>
      </c>
      <c r="D21" s="15">
        <f t="shared" si="5"/>
        <v>62215</v>
      </c>
      <c r="E21" s="15">
        <f t="shared" si="6"/>
        <v>0</v>
      </c>
      <c r="F21" s="15">
        <f t="shared" si="7"/>
        <v>62176</v>
      </c>
      <c r="G21" s="129"/>
      <c r="H21" s="53">
        <f t="shared" si="1"/>
        <v>0</v>
      </c>
      <c r="I21" s="50">
        <f t="shared" si="8"/>
        <v>60364.800000000003</v>
      </c>
      <c r="J21" s="48">
        <f t="shared" si="9"/>
        <v>0</v>
      </c>
      <c r="K21" s="127">
        <f t="shared" si="10"/>
        <v>2.56</v>
      </c>
      <c r="L21" s="94">
        <f t="shared" si="11"/>
        <v>2.73</v>
      </c>
      <c r="M21" s="25">
        <f t="shared" si="12"/>
        <v>0</v>
      </c>
      <c r="N21" s="25">
        <f t="shared" si="13"/>
        <v>154533.89000000001</v>
      </c>
      <c r="O21" s="53">
        <f t="shared" si="14"/>
        <v>154533.89000000001</v>
      </c>
      <c r="P21" s="110">
        <v>2.75</v>
      </c>
      <c r="Q21" s="94">
        <f t="shared" si="15"/>
        <v>2.7</v>
      </c>
      <c r="R21" s="46">
        <f t="shared" si="16"/>
        <v>0</v>
      </c>
      <c r="S21" s="57">
        <f t="shared" si="17"/>
        <v>0.10000000000000009</v>
      </c>
      <c r="T21" s="25">
        <f t="shared" si="2"/>
        <v>0</v>
      </c>
      <c r="U21" s="59">
        <f t="shared" si="3"/>
        <v>0</v>
      </c>
      <c r="V21" s="38">
        <f t="shared" si="0"/>
        <v>60403</v>
      </c>
      <c r="W21" s="25">
        <f t="shared" si="4"/>
        <v>153426.12</v>
      </c>
      <c r="X21" s="104">
        <v>50403</v>
      </c>
      <c r="Y21" s="104">
        <v>202</v>
      </c>
      <c r="Z21" s="113">
        <f t="shared" si="18"/>
        <v>513.08000000000004</v>
      </c>
    </row>
    <row r="22" spans="1:26" x14ac:dyDescent="0.2">
      <c r="A22" s="121">
        <v>36591</v>
      </c>
      <c r="B22" s="104">
        <v>60523.7</v>
      </c>
      <c r="C22" s="105">
        <f t="shared" si="19"/>
        <v>59493</v>
      </c>
      <c r="D22" s="15">
        <f t="shared" si="5"/>
        <v>61278</v>
      </c>
      <c r="E22" s="15">
        <f t="shared" si="6"/>
        <v>0</v>
      </c>
      <c r="F22" s="15">
        <f t="shared" si="7"/>
        <v>62339</v>
      </c>
      <c r="G22" s="129"/>
      <c r="H22" s="53">
        <f t="shared" si="1"/>
        <v>0</v>
      </c>
      <c r="I22" s="50">
        <f t="shared" si="8"/>
        <v>60523.7</v>
      </c>
      <c r="J22" s="48">
        <f t="shared" si="9"/>
        <v>0</v>
      </c>
      <c r="K22" s="127">
        <f t="shared" si="10"/>
        <v>2.56</v>
      </c>
      <c r="L22" s="94">
        <f t="shared" si="11"/>
        <v>2.73</v>
      </c>
      <c r="M22" s="25">
        <f t="shared" si="12"/>
        <v>0</v>
      </c>
      <c r="N22" s="25">
        <f t="shared" si="13"/>
        <v>154940.67000000001</v>
      </c>
      <c r="O22" s="53">
        <f t="shared" si="14"/>
        <v>154940.67000000001</v>
      </c>
      <c r="P22" s="110">
        <v>2.75</v>
      </c>
      <c r="Q22" s="94">
        <f t="shared" si="15"/>
        <v>2.7</v>
      </c>
      <c r="R22" s="46">
        <f t="shared" si="16"/>
        <v>0</v>
      </c>
      <c r="S22" s="57">
        <f t="shared" si="17"/>
        <v>0.10000000000000009</v>
      </c>
      <c r="T22" s="25">
        <f t="shared" si="2"/>
        <v>0</v>
      </c>
      <c r="U22" s="59">
        <f t="shared" si="3"/>
        <v>0</v>
      </c>
      <c r="V22" s="38">
        <f t="shared" si="0"/>
        <v>59493</v>
      </c>
      <c r="W22" s="25">
        <f t="shared" si="4"/>
        <v>151115.935</v>
      </c>
      <c r="X22" s="104">
        <v>49439</v>
      </c>
      <c r="Y22" s="104">
        <v>194</v>
      </c>
      <c r="Z22" s="113">
        <f t="shared" si="18"/>
        <v>492.76</v>
      </c>
    </row>
    <row r="23" spans="1:26" x14ac:dyDescent="0.2">
      <c r="A23" s="121">
        <v>36592</v>
      </c>
      <c r="B23" s="104">
        <v>74284.94</v>
      </c>
      <c r="C23" s="105">
        <f t="shared" si="19"/>
        <v>74237</v>
      </c>
      <c r="D23" s="15">
        <f t="shared" si="5"/>
        <v>76464</v>
      </c>
      <c r="E23" s="15">
        <f t="shared" si="6"/>
        <v>0</v>
      </c>
      <c r="F23" s="15">
        <f t="shared" si="7"/>
        <v>76513</v>
      </c>
      <c r="G23" s="129"/>
      <c r="H23" s="53">
        <f t="shared" si="1"/>
        <v>0</v>
      </c>
      <c r="I23" s="50">
        <f t="shared" si="8"/>
        <v>74284.94</v>
      </c>
      <c r="J23" s="48">
        <f t="shared" si="9"/>
        <v>0</v>
      </c>
      <c r="K23" s="127">
        <f t="shared" si="10"/>
        <v>2.56</v>
      </c>
      <c r="L23" s="94">
        <f t="shared" si="11"/>
        <v>2.78</v>
      </c>
      <c r="M23" s="25">
        <f t="shared" si="12"/>
        <v>0</v>
      </c>
      <c r="N23" s="25">
        <f t="shared" si="13"/>
        <v>190169.45</v>
      </c>
      <c r="O23" s="53">
        <f t="shared" si="14"/>
        <v>190169.45</v>
      </c>
      <c r="P23" s="110">
        <v>2.8</v>
      </c>
      <c r="Q23" s="94">
        <f t="shared" si="15"/>
        <v>2.75</v>
      </c>
      <c r="R23" s="46">
        <f t="shared" si="16"/>
        <v>0</v>
      </c>
      <c r="S23" s="57">
        <f t="shared" si="17"/>
        <v>0.14999999999999991</v>
      </c>
      <c r="T23" s="25">
        <f t="shared" si="2"/>
        <v>0</v>
      </c>
      <c r="U23" s="59">
        <f t="shared" si="3"/>
        <v>0</v>
      </c>
      <c r="V23" s="38">
        <f t="shared" si="0"/>
        <v>74237</v>
      </c>
      <c r="W23" s="25">
        <f t="shared" si="4"/>
        <v>188899.48250000001</v>
      </c>
      <c r="X23" s="104">
        <v>49348</v>
      </c>
      <c r="Y23" s="104">
        <v>180</v>
      </c>
      <c r="Z23" s="113">
        <f t="shared" si="18"/>
        <v>457.2</v>
      </c>
    </row>
    <row r="24" spans="1:26" x14ac:dyDescent="0.2">
      <c r="A24" s="121">
        <v>36593</v>
      </c>
      <c r="B24" s="104">
        <v>75071.600000000006</v>
      </c>
      <c r="C24" s="105">
        <f t="shared" si="19"/>
        <v>76166</v>
      </c>
      <c r="D24" s="15">
        <f t="shared" si="5"/>
        <v>78451</v>
      </c>
      <c r="E24" s="15">
        <f t="shared" si="6"/>
        <v>0</v>
      </c>
      <c r="F24" s="15">
        <f t="shared" si="7"/>
        <v>77324</v>
      </c>
      <c r="G24" s="129"/>
      <c r="H24" s="53">
        <f t="shared" si="1"/>
        <v>0</v>
      </c>
      <c r="I24" s="50">
        <f t="shared" si="8"/>
        <v>75071.600000000006</v>
      </c>
      <c r="J24" s="48">
        <f t="shared" si="9"/>
        <v>0</v>
      </c>
      <c r="K24" s="127">
        <f t="shared" si="10"/>
        <v>2.56</v>
      </c>
      <c r="L24" s="94">
        <f t="shared" si="11"/>
        <v>2.81</v>
      </c>
      <c r="M24" s="25">
        <f t="shared" si="12"/>
        <v>0</v>
      </c>
      <c r="N24" s="25">
        <f t="shared" si="13"/>
        <v>192183.3</v>
      </c>
      <c r="O24" s="53">
        <f t="shared" si="14"/>
        <v>192183.3</v>
      </c>
      <c r="P24" s="110">
        <v>2.83</v>
      </c>
      <c r="Q24" s="94">
        <f t="shared" si="15"/>
        <v>2.7800000000000002</v>
      </c>
      <c r="R24" s="46">
        <f t="shared" si="16"/>
        <v>0</v>
      </c>
      <c r="S24" s="57">
        <f t="shared" si="17"/>
        <v>0.18000000000000016</v>
      </c>
      <c r="T24" s="25">
        <f t="shared" si="2"/>
        <v>0</v>
      </c>
      <c r="U24" s="59">
        <f t="shared" si="3"/>
        <v>0</v>
      </c>
      <c r="V24" s="38">
        <f t="shared" si="0"/>
        <v>76166</v>
      </c>
      <c r="W24" s="25">
        <f t="shared" si="4"/>
        <v>193801.64</v>
      </c>
      <c r="X24" s="104">
        <v>51166</v>
      </c>
      <c r="Y24" s="104">
        <v>232</v>
      </c>
      <c r="Z24" s="113">
        <f t="shared" si="18"/>
        <v>589.28</v>
      </c>
    </row>
    <row r="25" spans="1:26" x14ac:dyDescent="0.2">
      <c r="A25" s="121">
        <v>36594</v>
      </c>
      <c r="B25" s="104">
        <v>69739.679999999993</v>
      </c>
      <c r="C25" s="105">
        <f t="shared" si="19"/>
        <v>73556</v>
      </c>
      <c r="D25" s="15">
        <f t="shared" si="5"/>
        <v>75763</v>
      </c>
      <c r="E25" s="15">
        <f t="shared" si="6"/>
        <v>0</v>
      </c>
      <c r="F25" s="15">
        <f t="shared" si="7"/>
        <v>71832</v>
      </c>
      <c r="G25" s="129"/>
      <c r="H25" s="53">
        <f t="shared" si="1"/>
        <v>1724</v>
      </c>
      <c r="I25" s="50">
        <f t="shared" si="8"/>
        <v>69739.679999999993</v>
      </c>
      <c r="J25" s="48">
        <f t="shared" si="9"/>
        <v>0</v>
      </c>
      <c r="K25" s="127">
        <f t="shared" si="10"/>
        <v>2.56</v>
      </c>
      <c r="L25" s="94">
        <f t="shared" si="11"/>
        <v>2.7650000000000001</v>
      </c>
      <c r="M25" s="25">
        <f t="shared" si="12"/>
        <v>0</v>
      </c>
      <c r="N25" s="25">
        <f t="shared" si="13"/>
        <v>178533.58</v>
      </c>
      <c r="O25" s="53">
        <f t="shared" si="14"/>
        <v>178533.58</v>
      </c>
      <c r="P25" s="110">
        <v>2.7850000000000001</v>
      </c>
      <c r="Q25" s="94">
        <f t="shared" si="15"/>
        <v>2.7350000000000003</v>
      </c>
      <c r="R25" s="46">
        <f t="shared" si="16"/>
        <v>0</v>
      </c>
      <c r="S25" s="57">
        <f t="shared" si="17"/>
        <v>0.13500000000000023</v>
      </c>
      <c r="T25" s="25">
        <f t="shared" si="2"/>
        <v>0</v>
      </c>
      <c r="U25" s="59">
        <f t="shared" si="3"/>
        <v>232.74</v>
      </c>
      <c r="V25" s="38">
        <f t="shared" si="0"/>
        <v>73556</v>
      </c>
      <c r="W25" s="25">
        <f t="shared" si="4"/>
        <v>187172.24000000002</v>
      </c>
      <c r="X25" s="104">
        <v>48556</v>
      </c>
      <c r="Y25" s="104">
        <v>178</v>
      </c>
      <c r="Z25" s="113">
        <f t="shared" si="18"/>
        <v>452.12</v>
      </c>
    </row>
    <row r="26" spans="1:26" x14ac:dyDescent="0.2">
      <c r="A26" s="121">
        <v>36595</v>
      </c>
      <c r="B26" s="104">
        <v>73789.460000000006</v>
      </c>
      <c r="C26" s="105">
        <f t="shared" si="19"/>
        <v>71604</v>
      </c>
      <c r="D26" s="15">
        <f t="shared" si="5"/>
        <v>73752</v>
      </c>
      <c r="E26" s="15">
        <f t="shared" si="6"/>
        <v>37.460000000006403</v>
      </c>
      <c r="F26" s="15">
        <f t="shared" si="7"/>
        <v>76003</v>
      </c>
      <c r="G26" s="129"/>
      <c r="H26" s="53">
        <f t="shared" si="1"/>
        <v>0</v>
      </c>
      <c r="I26" s="50">
        <f t="shared" si="8"/>
        <v>73752</v>
      </c>
      <c r="J26" s="48">
        <f t="shared" si="9"/>
        <v>37.460000000006403</v>
      </c>
      <c r="K26" s="127">
        <f t="shared" si="10"/>
        <v>2.56</v>
      </c>
      <c r="L26" s="94">
        <f t="shared" si="11"/>
        <v>2.7</v>
      </c>
      <c r="M26" s="25">
        <f t="shared" si="12"/>
        <v>101.14</v>
      </c>
      <c r="N26" s="25">
        <f t="shared" si="13"/>
        <v>188805.12</v>
      </c>
      <c r="O26" s="53">
        <f t="shared" si="14"/>
        <v>188906.26</v>
      </c>
      <c r="P26" s="110">
        <v>2.72</v>
      </c>
      <c r="Q26" s="94">
        <f t="shared" si="15"/>
        <v>2.6700000000000004</v>
      </c>
      <c r="R26" s="46">
        <f t="shared" si="16"/>
        <v>0</v>
      </c>
      <c r="S26" s="57">
        <f t="shared" si="17"/>
        <v>7.0000000000000284E-2</v>
      </c>
      <c r="T26" s="25">
        <f t="shared" si="2"/>
        <v>0</v>
      </c>
      <c r="U26" s="59">
        <f t="shared" si="3"/>
        <v>0</v>
      </c>
      <c r="V26" s="38">
        <f t="shared" si="0"/>
        <v>71604</v>
      </c>
      <c r="W26" s="25">
        <f t="shared" si="4"/>
        <v>182214.20500000002</v>
      </c>
      <c r="X26" s="104">
        <v>46602</v>
      </c>
      <c r="Y26" s="104">
        <v>185</v>
      </c>
      <c r="Z26" s="113">
        <f t="shared" si="18"/>
        <v>469.90000000000003</v>
      </c>
    </row>
    <row r="27" spans="1:26" x14ac:dyDescent="0.2">
      <c r="A27" s="121">
        <v>36596</v>
      </c>
      <c r="B27" s="104">
        <v>70321.37</v>
      </c>
      <c r="C27" s="105">
        <f t="shared" si="19"/>
        <v>67021</v>
      </c>
      <c r="D27" s="15">
        <f t="shared" si="5"/>
        <v>69032</v>
      </c>
      <c r="E27" s="15">
        <f t="shared" si="6"/>
        <v>1289.3699999999953</v>
      </c>
      <c r="F27" s="15">
        <f t="shared" si="7"/>
        <v>72431</v>
      </c>
      <c r="G27" s="129"/>
      <c r="H27" s="53">
        <f t="shared" si="1"/>
        <v>0</v>
      </c>
      <c r="I27" s="50">
        <f t="shared" si="8"/>
        <v>69032</v>
      </c>
      <c r="J27" s="48">
        <f t="shared" si="9"/>
        <v>1289.3699999999953</v>
      </c>
      <c r="K27" s="127">
        <f t="shared" si="10"/>
        <v>2.56</v>
      </c>
      <c r="L27" s="94">
        <f t="shared" si="11"/>
        <v>2.75</v>
      </c>
      <c r="M27" s="25">
        <f t="shared" si="12"/>
        <v>3545.77</v>
      </c>
      <c r="N27" s="25">
        <f t="shared" si="13"/>
        <v>176721.92000000001</v>
      </c>
      <c r="O27" s="53">
        <f t="shared" si="14"/>
        <v>180267.69</v>
      </c>
      <c r="P27" s="110">
        <v>2.77</v>
      </c>
      <c r="Q27" s="94">
        <f t="shared" si="15"/>
        <v>2.72</v>
      </c>
      <c r="R27" s="46">
        <f t="shared" si="16"/>
        <v>0</v>
      </c>
      <c r="S27" s="57">
        <f t="shared" si="17"/>
        <v>0.12000000000000011</v>
      </c>
      <c r="T27" s="25">
        <f t="shared" si="2"/>
        <v>0</v>
      </c>
      <c r="U27" s="59">
        <f t="shared" si="3"/>
        <v>0</v>
      </c>
      <c r="V27" s="38">
        <f t="shared" si="0"/>
        <v>67021</v>
      </c>
      <c r="W27" s="25">
        <f t="shared" si="4"/>
        <v>170461.02000000002</v>
      </c>
      <c r="X27" s="104">
        <v>47013</v>
      </c>
      <c r="Y27" s="104">
        <v>246</v>
      </c>
      <c r="Z27" s="113">
        <f t="shared" si="18"/>
        <v>624.84</v>
      </c>
    </row>
    <row r="28" spans="1:26" x14ac:dyDescent="0.2">
      <c r="A28" s="121">
        <v>36597</v>
      </c>
      <c r="B28" s="104">
        <v>68764.33</v>
      </c>
      <c r="C28" s="105">
        <f t="shared" si="19"/>
        <v>71262</v>
      </c>
      <c r="D28" s="15">
        <f t="shared" si="5"/>
        <v>73400</v>
      </c>
      <c r="E28" s="15">
        <f t="shared" si="6"/>
        <v>0</v>
      </c>
      <c r="F28" s="15">
        <f t="shared" si="7"/>
        <v>70827</v>
      </c>
      <c r="G28" s="129"/>
      <c r="H28" s="53">
        <f t="shared" si="1"/>
        <v>435</v>
      </c>
      <c r="I28" s="50">
        <f t="shared" si="8"/>
        <v>68764.33</v>
      </c>
      <c r="J28" s="48">
        <f t="shared" si="9"/>
        <v>0</v>
      </c>
      <c r="K28" s="127">
        <f t="shared" si="10"/>
        <v>2.56</v>
      </c>
      <c r="L28" s="94">
        <f t="shared" si="11"/>
        <v>2.75</v>
      </c>
      <c r="M28" s="25">
        <f t="shared" si="12"/>
        <v>0</v>
      </c>
      <c r="N28" s="25">
        <f t="shared" si="13"/>
        <v>176036.68</v>
      </c>
      <c r="O28" s="53">
        <f t="shared" si="14"/>
        <v>176036.68</v>
      </c>
      <c r="P28" s="110">
        <v>2.77</v>
      </c>
      <c r="Q28" s="94">
        <f t="shared" si="15"/>
        <v>2.72</v>
      </c>
      <c r="R28" s="46">
        <f t="shared" si="16"/>
        <v>0</v>
      </c>
      <c r="S28" s="57">
        <f t="shared" si="17"/>
        <v>0.12000000000000011</v>
      </c>
      <c r="T28" s="25">
        <f t="shared" si="2"/>
        <v>0</v>
      </c>
      <c r="U28" s="59">
        <f t="shared" si="3"/>
        <v>52.2</v>
      </c>
      <c r="V28" s="38">
        <f t="shared" si="0"/>
        <v>71262</v>
      </c>
      <c r="W28" s="25">
        <f t="shared" si="4"/>
        <v>181232.95750000002</v>
      </c>
      <c r="X28" s="104">
        <v>51263</v>
      </c>
      <c r="Y28" s="104">
        <v>242</v>
      </c>
      <c r="Z28" s="113">
        <f t="shared" si="18"/>
        <v>614.68000000000006</v>
      </c>
    </row>
    <row r="29" spans="1:26" x14ac:dyDescent="0.2">
      <c r="A29" s="121">
        <v>36598</v>
      </c>
      <c r="B29" s="104">
        <v>67265.820000000007</v>
      </c>
      <c r="C29" s="105">
        <f t="shared" si="19"/>
        <v>68075</v>
      </c>
      <c r="D29" s="15">
        <f t="shared" si="5"/>
        <v>70117</v>
      </c>
      <c r="E29" s="15">
        <f t="shared" si="6"/>
        <v>0</v>
      </c>
      <c r="F29" s="15">
        <f t="shared" si="7"/>
        <v>69284</v>
      </c>
      <c r="G29" s="129"/>
      <c r="H29" s="53">
        <f t="shared" si="1"/>
        <v>0</v>
      </c>
      <c r="I29" s="50">
        <f t="shared" si="8"/>
        <v>67265.820000000007</v>
      </c>
      <c r="J29" s="48">
        <f t="shared" si="9"/>
        <v>0</v>
      </c>
      <c r="K29" s="127">
        <f t="shared" si="10"/>
        <v>2.56</v>
      </c>
      <c r="L29" s="94">
        <f t="shared" si="11"/>
        <v>2.75</v>
      </c>
      <c r="M29" s="25">
        <f t="shared" si="12"/>
        <v>0</v>
      </c>
      <c r="N29" s="25">
        <f t="shared" si="13"/>
        <v>172200.5</v>
      </c>
      <c r="O29" s="53">
        <f t="shared" si="14"/>
        <v>172200.5</v>
      </c>
      <c r="P29" s="110">
        <v>2.77</v>
      </c>
      <c r="Q29" s="94">
        <f t="shared" si="15"/>
        <v>2.72</v>
      </c>
      <c r="R29" s="46">
        <f t="shared" si="16"/>
        <v>0</v>
      </c>
      <c r="S29" s="57">
        <f t="shared" si="17"/>
        <v>0.12000000000000011</v>
      </c>
      <c r="T29" s="25">
        <f t="shared" si="2"/>
        <v>0</v>
      </c>
      <c r="U29" s="59">
        <f t="shared" si="3"/>
        <v>0</v>
      </c>
      <c r="V29" s="38">
        <f t="shared" si="0"/>
        <v>68075</v>
      </c>
      <c r="W29" s="25">
        <f t="shared" si="4"/>
        <v>173121.58749999999</v>
      </c>
      <c r="X29" s="104">
        <v>49715</v>
      </c>
      <c r="Y29" s="104">
        <v>236</v>
      </c>
      <c r="Z29" s="113">
        <f t="shared" si="18"/>
        <v>599.44000000000005</v>
      </c>
    </row>
    <row r="30" spans="1:26" x14ac:dyDescent="0.2">
      <c r="A30" s="121">
        <v>36599</v>
      </c>
      <c r="B30" s="104">
        <v>59646.98</v>
      </c>
      <c r="C30" s="105">
        <f t="shared" si="19"/>
        <v>69324</v>
      </c>
      <c r="D30" s="15">
        <f t="shared" si="5"/>
        <v>71404</v>
      </c>
      <c r="E30" s="15">
        <f t="shared" si="6"/>
        <v>0</v>
      </c>
      <c r="F30" s="15">
        <f t="shared" si="7"/>
        <v>61436</v>
      </c>
      <c r="G30" s="129"/>
      <c r="H30" s="53">
        <f t="shared" si="1"/>
        <v>7888</v>
      </c>
      <c r="I30" s="50">
        <f t="shared" si="8"/>
        <v>59646.98</v>
      </c>
      <c r="J30" s="48">
        <f t="shared" si="9"/>
        <v>0</v>
      </c>
      <c r="K30" s="127">
        <f t="shared" si="10"/>
        <v>2.56</v>
      </c>
      <c r="L30" s="94">
        <f t="shared" si="11"/>
        <v>2.7850000000000001</v>
      </c>
      <c r="M30" s="25">
        <f t="shared" si="12"/>
        <v>0</v>
      </c>
      <c r="N30" s="25">
        <f t="shared" si="13"/>
        <v>152696.26999999999</v>
      </c>
      <c r="O30" s="53">
        <f t="shared" si="14"/>
        <v>152696.26999999999</v>
      </c>
      <c r="P30" s="110">
        <v>2.8050000000000002</v>
      </c>
      <c r="Q30" s="94">
        <f t="shared" si="15"/>
        <v>2.7550000000000003</v>
      </c>
      <c r="R30" s="46">
        <f t="shared" si="16"/>
        <v>0</v>
      </c>
      <c r="S30" s="57">
        <f t="shared" si="17"/>
        <v>0.15500000000000025</v>
      </c>
      <c r="T30" s="25">
        <f t="shared" si="2"/>
        <v>0</v>
      </c>
      <c r="U30" s="59">
        <f t="shared" si="3"/>
        <v>1222.6400000000001</v>
      </c>
      <c r="V30" s="38">
        <f t="shared" si="0"/>
        <v>69324</v>
      </c>
      <c r="W30" s="25">
        <f t="shared" si="4"/>
        <v>176310.46000000002</v>
      </c>
      <c r="X30" s="104">
        <v>49324</v>
      </c>
      <c r="Y30" s="104">
        <v>239</v>
      </c>
      <c r="Z30" s="113">
        <f t="shared" si="18"/>
        <v>607.06000000000006</v>
      </c>
    </row>
    <row r="31" spans="1:26" x14ac:dyDescent="0.2">
      <c r="A31" s="121">
        <v>36600</v>
      </c>
      <c r="B31" s="104">
        <v>74676.649999999994</v>
      </c>
      <c r="C31" s="105">
        <f t="shared" si="19"/>
        <v>65196</v>
      </c>
      <c r="D31" s="15">
        <f t="shared" si="5"/>
        <v>67152</v>
      </c>
      <c r="E31" s="15">
        <f t="shared" si="6"/>
        <v>7524.6499999999942</v>
      </c>
      <c r="F31" s="15">
        <f t="shared" si="7"/>
        <v>76917</v>
      </c>
      <c r="G31" s="129"/>
      <c r="H31" s="53">
        <f t="shared" si="1"/>
        <v>0</v>
      </c>
      <c r="I31" s="50">
        <f t="shared" si="8"/>
        <v>67152</v>
      </c>
      <c r="J31" s="48">
        <f t="shared" si="9"/>
        <v>7524.6499999999942</v>
      </c>
      <c r="K31" s="127">
        <f t="shared" si="10"/>
        <v>2.56</v>
      </c>
      <c r="L31" s="94">
        <f t="shared" si="11"/>
        <v>2.81</v>
      </c>
      <c r="M31" s="25">
        <f t="shared" si="12"/>
        <v>21144.27</v>
      </c>
      <c r="N31" s="25">
        <f t="shared" si="13"/>
        <v>171909.12</v>
      </c>
      <c r="O31" s="53">
        <f t="shared" si="14"/>
        <v>193053.38999999998</v>
      </c>
      <c r="P31" s="110">
        <v>2.83</v>
      </c>
      <c r="Q31" s="94">
        <f t="shared" si="15"/>
        <v>2.7800000000000002</v>
      </c>
      <c r="R31" s="46">
        <f t="shared" si="16"/>
        <v>0</v>
      </c>
      <c r="S31" s="57">
        <f t="shared" si="17"/>
        <v>0.18000000000000016</v>
      </c>
      <c r="T31" s="25">
        <f t="shared" si="2"/>
        <v>0</v>
      </c>
      <c r="U31" s="59">
        <f t="shared" si="3"/>
        <v>0</v>
      </c>
      <c r="V31" s="38">
        <f t="shared" si="0"/>
        <v>65196</v>
      </c>
      <c r="W31" s="25">
        <f t="shared" si="4"/>
        <v>165718.64500000002</v>
      </c>
      <c r="X31" s="104">
        <v>49938</v>
      </c>
      <c r="Y31" s="104">
        <v>236</v>
      </c>
      <c r="Z31" s="113">
        <f t="shared" si="18"/>
        <v>599.44000000000005</v>
      </c>
    </row>
    <row r="32" spans="1:26" x14ac:dyDescent="0.2">
      <c r="A32" s="121">
        <v>36601</v>
      </c>
      <c r="B32" s="104">
        <v>72004.289999999994</v>
      </c>
      <c r="C32" s="105">
        <f t="shared" si="19"/>
        <v>74591</v>
      </c>
      <c r="D32" s="15">
        <f t="shared" si="5"/>
        <v>76829</v>
      </c>
      <c r="E32" s="15">
        <f t="shared" si="6"/>
        <v>0</v>
      </c>
      <c r="F32" s="15">
        <f t="shared" si="7"/>
        <v>74164</v>
      </c>
      <c r="G32" s="129"/>
      <c r="H32" s="53">
        <f t="shared" si="1"/>
        <v>427</v>
      </c>
      <c r="I32" s="50">
        <f t="shared" si="8"/>
        <v>72004.289999999994</v>
      </c>
      <c r="J32" s="48">
        <f t="shared" si="9"/>
        <v>0</v>
      </c>
      <c r="K32" s="127">
        <f t="shared" si="10"/>
        <v>2.56</v>
      </c>
      <c r="L32" s="94">
        <f t="shared" si="11"/>
        <v>2.76</v>
      </c>
      <c r="M32" s="25">
        <f t="shared" si="12"/>
        <v>0</v>
      </c>
      <c r="N32" s="25">
        <f t="shared" si="13"/>
        <v>184330.98</v>
      </c>
      <c r="O32" s="53">
        <f t="shared" si="14"/>
        <v>184330.98</v>
      </c>
      <c r="P32" s="110">
        <v>2.78</v>
      </c>
      <c r="Q32" s="94">
        <f t="shared" si="15"/>
        <v>2.73</v>
      </c>
      <c r="R32" s="46">
        <f t="shared" si="16"/>
        <v>0</v>
      </c>
      <c r="S32" s="57">
        <f t="shared" si="17"/>
        <v>0.12999999999999989</v>
      </c>
      <c r="T32" s="25">
        <f t="shared" si="2"/>
        <v>0</v>
      </c>
      <c r="U32" s="59">
        <f t="shared" si="3"/>
        <v>55.51</v>
      </c>
      <c r="V32" s="38">
        <f t="shared" si="0"/>
        <v>74591</v>
      </c>
      <c r="W32" s="25">
        <f t="shared" si="4"/>
        <v>189793.42250000002</v>
      </c>
      <c r="X32" s="104">
        <v>49934</v>
      </c>
      <c r="Y32" s="104">
        <v>226</v>
      </c>
      <c r="Z32" s="113">
        <f t="shared" si="18"/>
        <v>574.04</v>
      </c>
    </row>
    <row r="33" spans="1:26" x14ac:dyDescent="0.2">
      <c r="A33" s="121">
        <v>36602</v>
      </c>
      <c r="B33" s="104">
        <v>73517.98</v>
      </c>
      <c r="C33" s="105">
        <f t="shared" si="19"/>
        <v>74970</v>
      </c>
      <c r="D33" s="15">
        <f t="shared" si="5"/>
        <v>77219</v>
      </c>
      <c r="E33" s="15">
        <f t="shared" si="6"/>
        <v>0</v>
      </c>
      <c r="F33" s="15">
        <f t="shared" si="7"/>
        <v>75724</v>
      </c>
      <c r="G33" s="129"/>
      <c r="H33" s="53">
        <f t="shared" si="1"/>
        <v>0</v>
      </c>
      <c r="I33" s="50">
        <f t="shared" si="8"/>
        <v>73517.98</v>
      </c>
      <c r="J33" s="48">
        <f t="shared" si="9"/>
        <v>0</v>
      </c>
      <c r="K33" s="127">
        <f t="shared" si="10"/>
        <v>2.56</v>
      </c>
      <c r="L33" s="94">
        <f t="shared" si="11"/>
        <v>2.82</v>
      </c>
      <c r="M33" s="25">
        <f t="shared" si="12"/>
        <v>0</v>
      </c>
      <c r="N33" s="25">
        <f t="shared" si="13"/>
        <v>188206.03</v>
      </c>
      <c r="O33" s="53">
        <f t="shared" si="14"/>
        <v>188206.03</v>
      </c>
      <c r="P33" s="110">
        <v>2.84</v>
      </c>
      <c r="Q33" s="94">
        <f t="shared" si="15"/>
        <v>2.79</v>
      </c>
      <c r="R33" s="46">
        <f t="shared" si="16"/>
        <v>0</v>
      </c>
      <c r="S33" s="57">
        <f t="shared" si="17"/>
        <v>0.18999999999999995</v>
      </c>
      <c r="T33" s="25">
        <f t="shared" si="2"/>
        <v>0</v>
      </c>
      <c r="U33" s="59">
        <f t="shared" si="3"/>
        <v>0</v>
      </c>
      <c r="V33" s="38">
        <f t="shared" si="0"/>
        <v>74970</v>
      </c>
      <c r="W33" s="25">
        <f t="shared" si="4"/>
        <v>190763.91250000001</v>
      </c>
      <c r="X33" s="104">
        <v>49965</v>
      </c>
      <c r="Y33" s="104">
        <v>218</v>
      </c>
      <c r="Z33" s="113">
        <f t="shared" si="18"/>
        <v>553.72</v>
      </c>
    </row>
    <row r="34" spans="1:26" x14ac:dyDescent="0.2">
      <c r="A34" s="121">
        <v>36603</v>
      </c>
      <c r="B34" s="104">
        <v>72397.56</v>
      </c>
      <c r="C34" s="105">
        <f t="shared" si="19"/>
        <v>71160</v>
      </c>
      <c r="D34" s="15">
        <f t="shared" si="5"/>
        <v>73295</v>
      </c>
      <c r="E34" s="15">
        <f t="shared" si="6"/>
        <v>0</v>
      </c>
      <c r="F34" s="15">
        <f t="shared" si="7"/>
        <v>74569</v>
      </c>
      <c r="G34" s="129"/>
      <c r="H34" s="53">
        <f t="shared" si="1"/>
        <v>0</v>
      </c>
      <c r="I34" s="50">
        <f t="shared" si="8"/>
        <v>72397.56</v>
      </c>
      <c r="J34" s="48">
        <f t="shared" si="9"/>
        <v>0</v>
      </c>
      <c r="K34" s="127">
        <f t="shared" si="10"/>
        <v>2.56</v>
      </c>
      <c r="L34" s="94">
        <f t="shared" si="11"/>
        <v>2.8</v>
      </c>
      <c r="M34" s="25">
        <f t="shared" si="12"/>
        <v>0</v>
      </c>
      <c r="N34" s="25">
        <f t="shared" si="13"/>
        <v>185337.75</v>
      </c>
      <c r="O34" s="53">
        <f t="shared" si="14"/>
        <v>185337.75</v>
      </c>
      <c r="P34" s="110">
        <v>2.82</v>
      </c>
      <c r="Q34" s="94">
        <f t="shared" si="15"/>
        <v>2.77</v>
      </c>
      <c r="R34" s="46">
        <f t="shared" si="16"/>
        <v>0</v>
      </c>
      <c r="S34" s="57">
        <f t="shared" si="17"/>
        <v>0.16999999999999993</v>
      </c>
      <c r="T34" s="25">
        <f t="shared" si="2"/>
        <v>0</v>
      </c>
      <c r="U34" s="59">
        <f t="shared" si="3"/>
        <v>0</v>
      </c>
      <c r="V34" s="38">
        <f t="shared" si="0"/>
        <v>71160</v>
      </c>
      <c r="W34" s="25">
        <f t="shared" si="4"/>
        <v>181020.61000000002</v>
      </c>
      <c r="X34" s="104">
        <v>49084</v>
      </c>
      <c r="Y34" s="104">
        <v>175</v>
      </c>
      <c r="Z34" s="113">
        <f t="shared" si="18"/>
        <v>444.5</v>
      </c>
    </row>
    <row r="35" spans="1:26" x14ac:dyDescent="0.2">
      <c r="A35" s="121">
        <v>36604</v>
      </c>
      <c r="B35" s="104">
        <v>72330.34</v>
      </c>
      <c r="C35" s="105">
        <f t="shared" si="19"/>
        <v>57038</v>
      </c>
      <c r="D35" s="15">
        <f t="shared" si="5"/>
        <v>58749</v>
      </c>
      <c r="E35" s="15">
        <f t="shared" si="6"/>
        <v>13581.339999999997</v>
      </c>
      <c r="F35" s="15">
        <f t="shared" si="7"/>
        <v>74500</v>
      </c>
      <c r="G35" s="129"/>
      <c r="H35" s="53">
        <f t="shared" si="1"/>
        <v>0</v>
      </c>
      <c r="I35" s="50">
        <f t="shared" si="8"/>
        <v>58749</v>
      </c>
      <c r="J35" s="48">
        <f t="shared" si="9"/>
        <v>13581.339999999997</v>
      </c>
      <c r="K35" s="127">
        <f t="shared" si="10"/>
        <v>2.56</v>
      </c>
      <c r="L35" s="94">
        <f t="shared" si="11"/>
        <v>2.8</v>
      </c>
      <c r="M35" s="25">
        <f t="shared" si="12"/>
        <v>38027.75</v>
      </c>
      <c r="N35" s="25">
        <f t="shared" si="13"/>
        <v>150397.44</v>
      </c>
      <c r="O35" s="53">
        <f t="shared" si="14"/>
        <v>188425.19</v>
      </c>
      <c r="P35" s="110">
        <v>2.82</v>
      </c>
      <c r="Q35" s="94">
        <f t="shared" si="15"/>
        <v>2.77</v>
      </c>
      <c r="R35" s="46">
        <f t="shared" si="16"/>
        <v>0</v>
      </c>
      <c r="S35" s="57">
        <f t="shared" si="17"/>
        <v>0.16999999999999993</v>
      </c>
      <c r="T35" s="25">
        <f t="shared" si="2"/>
        <v>0</v>
      </c>
      <c r="U35" s="59">
        <f t="shared" si="3"/>
        <v>0</v>
      </c>
      <c r="V35" s="38">
        <f t="shared" si="0"/>
        <v>57038</v>
      </c>
      <c r="W35" s="25">
        <f t="shared" si="4"/>
        <v>145148.9975</v>
      </c>
      <c r="X35" s="104">
        <v>35039</v>
      </c>
      <c r="Y35" s="104">
        <v>23</v>
      </c>
      <c r="Z35" s="113">
        <f t="shared" si="18"/>
        <v>58.42</v>
      </c>
    </row>
    <row r="36" spans="1:26" x14ac:dyDescent="0.2">
      <c r="A36" s="121">
        <v>36605</v>
      </c>
      <c r="B36" s="104">
        <v>72231</v>
      </c>
      <c r="C36" s="105">
        <f t="shared" si="19"/>
        <v>72871</v>
      </c>
      <c r="D36" s="15">
        <f t="shared" si="5"/>
        <v>75057</v>
      </c>
      <c r="E36" s="15">
        <f t="shared" si="6"/>
        <v>0</v>
      </c>
      <c r="F36" s="15">
        <f t="shared" si="7"/>
        <v>74398</v>
      </c>
      <c r="G36" s="129"/>
      <c r="H36" s="53">
        <f t="shared" si="1"/>
        <v>0</v>
      </c>
      <c r="I36" s="50">
        <f t="shared" si="8"/>
        <v>72231</v>
      </c>
      <c r="J36" s="48">
        <f t="shared" si="9"/>
        <v>0</v>
      </c>
      <c r="K36" s="127">
        <f t="shared" si="10"/>
        <v>2.56</v>
      </c>
      <c r="L36" s="94">
        <f t="shared" si="11"/>
        <v>2.8</v>
      </c>
      <c r="M36" s="25">
        <f t="shared" si="12"/>
        <v>0</v>
      </c>
      <c r="N36" s="25">
        <f t="shared" si="13"/>
        <v>184911.35999999999</v>
      </c>
      <c r="O36" s="53">
        <f t="shared" si="14"/>
        <v>184911.35999999999</v>
      </c>
      <c r="P36" s="110">
        <v>2.82</v>
      </c>
      <c r="Q36" s="94">
        <f t="shared" si="15"/>
        <v>2.77</v>
      </c>
      <c r="R36" s="46">
        <f t="shared" si="16"/>
        <v>0</v>
      </c>
      <c r="S36" s="57">
        <f t="shared" si="17"/>
        <v>0.16999999999999993</v>
      </c>
      <c r="T36" s="25">
        <f t="shared" si="2"/>
        <v>0</v>
      </c>
      <c r="U36" s="59">
        <f t="shared" si="3"/>
        <v>0</v>
      </c>
      <c r="V36" s="38">
        <f t="shared" si="0"/>
        <v>72871</v>
      </c>
      <c r="W36" s="25">
        <f t="shared" si="4"/>
        <v>185364.345</v>
      </c>
      <c r="X36" s="104">
        <v>50893</v>
      </c>
      <c r="Y36" s="104">
        <v>0</v>
      </c>
      <c r="Z36" s="113">
        <f t="shared" si="18"/>
        <v>0</v>
      </c>
    </row>
    <row r="37" spans="1:26" x14ac:dyDescent="0.2">
      <c r="A37" s="121">
        <v>36606</v>
      </c>
      <c r="B37" s="104">
        <v>60500.55</v>
      </c>
      <c r="C37" s="105">
        <f t="shared" si="19"/>
        <v>59528</v>
      </c>
      <c r="D37" s="15">
        <f t="shared" si="5"/>
        <v>61314</v>
      </c>
      <c r="E37" s="15">
        <f t="shared" si="6"/>
        <v>0</v>
      </c>
      <c r="F37" s="15">
        <f t="shared" si="7"/>
        <v>62316</v>
      </c>
      <c r="G37" s="129"/>
      <c r="H37" s="53">
        <f t="shared" si="1"/>
        <v>0</v>
      </c>
      <c r="I37" s="50">
        <f t="shared" si="8"/>
        <v>60500.55</v>
      </c>
      <c r="J37" s="48">
        <f t="shared" si="9"/>
        <v>0</v>
      </c>
      <c r="K37" s="127">
        <f t="shared" si="10"/>
        <v>2.56</v>
      </c>
      <c r="L37" s="94">
        <f t="shared" si="11"/>
        <v>2.73</v>
      </c>
      <c r="M37" s="25">
        <f t="shared" si="12"/>
        <v>0</v>
      </c>
      <c r="N37" s="25">
        <f t="shared" si="13"/>
        <v>154881.41</v>
      </c>
      <c r="O37" s="53">
        <f t="shared" si="14"/>
        <v>154881.41</v>
      </c>
      <c r="P37" s="110">
        <v>2.75</v>
      </c>
      <c r="Q37" s="94">
        <f t="shared" si="15"/>
        <v>2.7</v>
      </c>
      <c r="R37" s="46">
        <f t="shared" si="16"/>
        <v>0</v>
      </c>
      <c r="S37" s="57">
        <f t="shared" si="17"/>
        <v>0.10000000000000009</v>
      </c>
      <c r="T37" s="25">
        <f t="shared" si="2"/>
        <v>0</v>
      </c>
      <c r="U37" s="59">
        <f t="shared" si="3"/>
        <v>0</v>
      </c>
      <c r="V37" s="38">
        <f t="shared" si="0"/>
        <v>59528</v>
      </c>
      <c r="W37" s="25">
        <f t="shared" si="4"/>
        <v>151203.64250000002</v>
      </c>
      <c r="X37" s="104">
        <v>49527</v>
      </c>
      <c r="Y37" s="104">
        <v>0</v>
      </c>
      <c r="Z37" s="113">
        <f t="shared" si="18"/>
        <v>0</v>
      </c>
    </row>
    <row r="38" spans="1:26" x14ac:dyDescent="0.2">
      <c r="A38" s="121">
        <v>36607</v>
      </c>
      <c r="B38" s="104">
        <v>67325.179999999993</v>
      </c>
      <c r="C38" s="105">
        <f t="shared" si="19"/>
        <v>73842</v>
      </c>
      <c r="D38" s="15">
        <f t="shared" si="5"/>
        <v>76057</v>
      </c>
      <c r="E38" s="15">
        <f t="shared" si="6"/>
        <v>0</v>
      </c>
      <c r="F38" s="15">
        <f t="shared" si="7"/>
        <v>69345</v>
      </c>
      <c r="G38" s="129"/>
      <c r="H38" s="53">
        <f t="shared" si="1"/>
        <v>4497</v>
      </c>
      <c r="I38" s="50">
        <f t="shared" si="8"/>
        <v>67325.179999999993</v>
      </c>
      <c r="J38" s="48">
        <f t="shared" si="9"/>
        <v>0</v>
      </c>
      <c r="K38" s="127">
        <f t="shared" si="10"/>
        <v>2.56</v>
      </c>
      <c r="L38" s="94">
        <f t="shared" si="11"/>
        <v>2.7399999999999998</v>
      </c>
      <c r="M38" s="25">
        <f t="shared" si="12"/>
        <v>0</v>
      </c>
      <c r="N38" s="25">
        <f t="shared" si="13"/>
        <v>172352.46</v>
      </c>
      <c r="O38" s="53">
        <f t="shared" si="14"/>
        <v>172352.46</v>
      </c>
      <c r="P38" s="110">
        <v>2.76</v>
      </c>
      <c r="Q38" s="94">
        <f t="shared" si="15"/>
        <v>2.71</v>
      </c>
      <c r="R38" s="46">
        <f t="shared" si="16"/>
        <v>0</v>
      </c>
      <c r="S38" s="57">
        <f t="shared" si="17"/>
        <v>0.10999999999999988</v>
      </c>
      <c r="T38" s="25">
        <f t="shared" si="2"/>
        <v>0</v>
      </c>
      <c r="U38" s="59">
        <f t="shared" si="3"/>
        <v>494.67</v>
      </c>
      <c r="V38" s="38">
        <f t="shared" si="0"/>
        <v>73842</v>
      </c>
      <c r="W38" s="25">
        <f t="shared" si="4"/>
        <v>188040.20500000002</v>
      </c>
      <c r="X38" s="104">
        <v>42552</v>
      </c>
      <c r="Y38" s="104">
        <v>0</v>
      </c>
      <c r="Z38" s="113">
        <f t="shared" si="18"/>
        <v>0</v>
      </c>
    </row>
    <row r="39" spans="1:26" x14ac:dyDescent="0.2">
      <c r="A39" s="121">
        <v>36608</v>
      </c>
      <c r="B39" s="104">
        <v>73438</v>
      </c>
      <c r="C39" s="105">
        <f t="shared" si="19"/>
        <v>77091</v>
      </c>
      <c r="D39" s="15">
        <f t="shared" si="5"/>
        <v>79404</v>
      </c>
      <c r="E39" s="15">
        <f t="shared" si="6"/>
        <v>0</v>
      </c>
      <c r="F39" s="15">
        <f t="shared" si="7"/>
        <v>75641</v>
      </c>
      <c r="G39" s="129"/>
      <c r="H39" s="53">
        <f t="shared" si="1"/>
        <v>1450</v>
      </c>
      <c r="I39" s="50">
        <f t="shared" si="8"/>
        <v>73438</v>
      </c>
      <c r="J39" s="48">
        <f t="shared" si="9"/>
        <v>0</v>
      </c>
      <c r="K39" s="127">
        <f t="shared" si="10"/>
        <v>2.56</v>
      </c>
      <c r="L39" s="94">
        <f t="shared" si="11"/>
        <v>2.7749999999999999</v>
      </c>
      <c r="M39" s="25">
        <f t="shared" si="12"/>
        <v>0</v>
      </c>
      <c r="N39" s="25">
        <f t="shared" si="13"/>
        <v>188001.28</v>
      </c>
      <c r="O39" s="53">
        <f t="shared" si="14"/>
        <v>188001.28</v>
      </c>
      <c r="P39" s="110">
        <v>2.7949999999999999</v>
      </c>
      <c r="Q39" s="94">
        <f t="shared" si="15"/>
        <v>2.7450000000000001</v>
      </c>
      <c r="R39" s="46">
        <f t="shared" si="16"/>
        <v>0</v>
      </c>
      <c r="S39" s="57">
        <f t="shared" si="17"/>
        <v>0.14500000000000002</v>
      </c>
      <c r="T39" s="25">
        <f t="shared" si="2"/>
        <v>0</v>
      </c>
      <c r="U39" s="59">
        <f t="shared" si="3"/>
        <v>210.25</v>
      </c>
      <c r="V39" s="38">
        <f t="shared" si="0"/>
        <v>77091</v>
      </c>
      <c r="W39" s="25">
        <f t="shared" si="4"/>
        <v>196297.77250000002</v>
      </c>
      <c r="X39" s="104">
        <v>45574</v>
      </c>
      <c r="Y39" s="104">
        <v>173</v>
      </c>
      <c r="Z39" s="113">
        <f t="shared" si="18"/>
        <v>439.42</v>
      </c>
    </row>
    <row r="40" spans="1:26" x14ac:dyDescent="0.2">
      <c r="A40" s="121">
        <v>36609</v>
      </c>
      <c r="B40" s="104">
        <v>75680</v>
      </c>
      <c r="C40" s="105">
        <f t="shared" si="19"/>
        <v>77933</v>
      </c>
      <c r="D40" s="15">
        <f t="shared" si="5"/>
        <v>80271</v>
      </c>
      <c r="E40" s="15">
        <f t="shared" si="6"/>
        <v>0</v>
      </c>
      <c r="F40" s="15">
        <f t="shared" si="7"/>
        <v>77950</v>
      </c>
      <c r="G40" s="129"/>
      <c r="H40" s="53">
        <f t="shared" si="1"/>
        <v>0</v>
      </c>
      <c r="I40" s="50">
        <f t="shared" si="8"/>
        <v>75680</v>
      </c>
      <c r="J40" s="48">
        <f t="shared" si="9"/>
        <v>0</v>
      </c>
      <c r="K40" s="127">
        <f t="shared" si="10"/>
        <v>2.56</v>
      </c>
      <c r="L40" s="94">
        <f t="shared" si="11"/>
        <v>2.76</v>
      </c>
      <c r="M40" s="25">
        <f t="shared" si="12"/>
        <v>0</v>
      </c>
      <c r="N40" s="25">
        <f t="shared" si="13"/>
        <v>193740.79999999999</v>
      </c>
      <c r="O40" s="53">
        <f t="shared" si="14"/>
        <v>193740.79999999999</v>
      </c>
      <c r="P40" s="110">
        <v>2.78</v>
      </c>
      <c r="Q40" s="94">
        <f t="shared" si="15"/>
        <v>2.73</v>
      </c>
      <c r="R40" s="46">
        <f t="shared" si="16"/>
        <v>0</v>
      </c>
      <c r="S40" s="57">
        <f t="shared" si="17"/>
        <v>0.12999999999999989</v>
      </c>
      <c r="T40" s="25">
        <f t="shared" si="2"/>
        <v>0</v>
      </c>
      <c r="U40" s="59">
        <f t="shared" si="3"/>
        <v>0</v>
      </c>
      <c r="V40" s="38">
        <f t="shared" si="0"/>
        <v>77933</v>
      </c>
      <c r="W40" s="25">
        <f t="shared" si="4"/>
        <v>198436.47500000001</v>
      </c>
      <c r="X40" s="104">
        <v>46415</v>
      </c>
      <c r="Y40" s="104">
        <v>191</v>
      </c>
      <c r="Z40" s="113">
        <f t="shared" si="18"/>
        <v>485.14</v>
      </c>
    </row>
    <row r="41" spans="1:26" x14ac:dyDescent="0.2">
      <c r="A41" s="121">
        <v>36610</v>
      </c>
      <c r="B41" s="104">
        <v>75166.289999999994</v>
      </c>
      <c r="C41" s="105">
        <f t="shared" si="19"/>
        <v>79130</v>
      </c>
      <c r="D41" s="15">
        <f t="shared" si="5"/>
        <v>81504</v>
      </c>
      <c r="E41" s="15">
        <f t="shared" si="6"/>
        <v>0</v>
      </c>
      <c r="F41" s="15">
        <f t="shared" si="7"/>
        <v>77421</v>
      </c>
      <c r="G41" s="129"/>
      <c r="H41" s="53">
        <f t="shared" si="1"/>
        <v>1709</v>
      </c>
      <c r="I41" s="50">
        <f t="shared" si="8"/>
        <v>75166.289999999994</v>
      </c>
      <c r="J41" s="48">
        <f t="shared" si="9"/>
        <v>0</v>
      </c>
      <c r="K41" s="127">
        <f t="shared" si="10"/>
        <v>2.56</v>
      </c>
      <c r="L41" s="94">
        <f t="shared" si="11"/>
        <v>2.81</v>
      </c>
      <c r="M41" s="25">
        <f t="shared" si="12"/>
        <v>0</v>
      </c>
      <c r="N41" s="25">
        <f t="shared" si="13"/>
        <v>192425.7</v>
      </c>
      <c r="O41" s="53">
        <f t="shared" si="14"/>
        <v>192425.7</v>
      </c>
      <c r="P41" s="110">
        <v>2.83</v>
      </c>
      <c r="Q41" s="94">
        <f t="shared" si="15"/>
        <v>2.7800000000000002</v>
      </c>
      <c r="R41" s="46">
        <f t="shared" si="16"/>
        <v>0</v>
      </c>
      <c r="S41" s="57">
        <f t="shared" si="17"/>
        <v>0.18000000000000016</v>
      </c>
      <c r="T41" s="25">
        <f t="shared" si="2"/>
        <v>0</v>
      </c>
      <c r="U41" s="59">
        <f t="shared" si="3"/>
        <v>307.62</v>
      </c>
      <c r="V41" s="38">
        <f t="shared" si="0"/>
        <v>79130</v>
      </c>
      <c r="W41" s="25">
        <f t="shared" si="4"/>
        <v>201476.8175</v>
      </c>
      <c r="X41" s="104">
        <v>47617</v>
      </c>
      <c r="Y41" s="104">
        <v>217</v>
      </c>
      <c r="Z41" s="113">
        <f t="shared" si="18"/>
        <v>551.18000000000006</v>
      </c>
    </row>
    <row r="42" spans="1:26" x14ac:dyDescent="0.2">
      <c r="A42" s="121">
        <v>36611</v>
      </c>
      <c r="B42" s="104">
        <v>75457.02</v>
      </c>
      <c r="C42" s="105">
        <f t="shared" si="19"/>
        <v>78617</v>
      </c>
      <c r="D42" s="15">
        <f t="shared" si="5"/>
        <v>80976</v>
      </c>
      <c r="E42" s="15">
        <f t="shared" si="6"/>
        <v>0</v>
      </c>
      <c r="F42" s="15">
        <f t="shared" si="7"/>
        <v>77721</v>
      </c>
      <c r="G42" s="129"/>
      <c r="H42" s="53">
        <f t="shared" si="1"/>
        <v>896</v>
      </c>
      <c r="I42" s="50">
        <f t="shared" si="8"/>
        <v>75457.02</v>
      </c>
      <c r="J42" s="48">
        <f t="shared" si="9"/>
        <v>0</v>
      </c>
      <c r="K42" s="127">
        <f t="shared" si="10"/>
        <v>2.56</v>
      </c>
      <c r="L42" s="94">
        <f t="shared" si="11"/>
        <v>2.81</v>
      </c>
      <c r="M42" s="25">
        <f t="shared" si="12"/>
        <v>0</v>
      </c>
      <c r="N42" s="25">
        <f t="shared" si="13"/>
        <v>193169.97</v>
      </c>
      <c r="O42" s="53">
        <f t="shared" si="14"/>
        <v>193169.97</v>
      </c>
      <c r="P42" s="110">
        <v>2.83</v>
      </c>
      <c r="Q42" s="94">
        <f t="shared" si="15"/>
        <v>2.7800000000000002</v>
      </c>
      <c r="R42" s="46">
        <f t="shared" si="16"/>
        <v>0</v>
      </c>
      <c r="S42" s="57">
        <f t="shared" si="17"/>
        <v>0.18000000000000016</v>
      </c>
      <c r="T42" s="25">
        <f t="shared" si="2"/>
        <v>0</v>
      </c>
      <c r="U42" s="59">
        <f t="shared" si="3"/>
        <v>161.28</v>
      </c>
      <c r="V42" s="38">
        <f t="shared" si="0"/>
        <v>78617</v>
      </c>
      <c r="W42" s="25">
        <f t="shared" si="4"/>
        <v>200173.8125</v>
      </c>
      <c r="X42" s="104">
        <v>47100</v>
      </c>
      <c r="Y42" s="104">
        <v>215</v>
      </c>
      <c r="Z42" s="113">
        <f t="shared" si="18"/>
        <v>546.1</v>
      </c>
    </row>
    <row r="43" spans="1:26" x14ac:dyDescent="0.2">
      <c r="A43" s="121">
        <v>36612</v>
      </c>
      <c r="B43" s="104">
        <v>75214.789999999994</v>
      </c>
      <c r="C43" s="105">
        <f t="shared" si="19"/>
        <v>79237</v>
      </c>
      <c r="D43" s="15">
        <f t="shared" si="5"/>
        <v>81614</v>
      </c>
      <c r="E43" s="15">
        <f t="shared" si="6"/>
        <v>0</v>
      </c>
      <c r="F43" s="15">
        <f t="shared" si="7"/>
        <v>77471</v>
      </c>
      <c r="G43" s="129"/>
      <c r="H43" s="53">
        <f t="shared" si="1"/>
        <v>1766</v>
      </c>
      <c r="I43" s="50">
        <f t="shared" si="8"/>
        <v>75214.789999999994</v>
      </c>
      <c r="J43" s="48">
        <f t="shared" si="9"/>
        <v>0</v>
      </c>
      <c r="K43" s="127">
        <f t="shared" si="10"/>
        <v>2.56</v>
      </c>
      <c r="L43" s="94">
        <f t="shared" si="11"/>
        <v>2.81</v>
      </c>
      <c r="M43" s="25">
        <f t="shared" si="12"/>
        <v>0</v>
      </c>
      <c r="N43" s="25">
        <f t="shared" si="13"/>
        <v>192549.86</v>
      </c>
      <c r="O43" s="53">
        <f t="shared" si="14"/>
        <v>192549.86</v>
      </c>
      <c r="P43" s="110">
        <v>2.83</v>
      </c>
      <c r="Q43" s="94">
        <f t="shared" si="15"/>
        <v>2.7800000000000002</v>
      </c>
      <c r="R43" s="46">
        <f t="shared" si="16"/>
        <v>0</v>
      </c>
      <c r="S43" s="57">
        <f t="shared" si="17"/>
        <v>0.18000000000000016</v>
      </c>
      <c r="T43" s="25">
        <f t="shared" si="2"/>
        <v>0</v>
      </c>
      <c r="U43" s="59">
        <f t="shared" si="3"/>
        <v>317.88</v>
      </c>
      <c r="V43" s="38">
        <f t="shared" si="0"/>
        <v>79237</v>
      </c>
      <c r="W43" s="25">
        <f t="shared" si="4"/>
        <v>201748.63500000001</v>
      </c>
      <c r="X43" s="104">
        <v>47719</v>
      </c>
      <c r="Y43" s="104">
        <v>215</v>
      </c>
      <c r="Z43" s="113">
        <f t="shared" si="18"/>
        <v>546.1</v>
      </c>
    </row>
    <row r="44" spans="1:26" x14ac:dyDescent="0.2">
      <c r="A44" s="121">
        <v>36613</v>
      </c>
      <c r="B44" s="104">
        <v>48459.29</v>
      </c>
      <c r="C44" s="105">
        <f t="shared" si="19"/>
        <v>45182</v>
      </c>
      <c r="D44" s="15">
        <f t="shared" si="5"/>
        <v>46537</v>
      </c>
      <c r="E44" s="15">
        <f t="shared" si="6"/>
        <v>1922.2900000000009</v>
      </c>
      <c r="F44" s="15">
        <f t="shared" si="7"/>
        <v>49913</v>
      </c>
      <c r="G44" s="129"/>
      <c r="H44" s="53">
        <f t="shared" si="1"/>
        <v>0</v>
      </c>
      <c r="I44" s="50">
        <f t="shared" si="8"/>
        <v>46537</v>
      </c>
      <c r="J44" s="48">
        <f t="shared" si="9"/>
        <v>1922.2900000000009</v>
      </c>
      <c r="K44" s="127">
        <f t="shared" si="10"/>
        <v>2.56</v>
      </c>
      <c r="L44" s="94">
        <f t="shared" si="11"/>
        <v>2.84</v>
      </c>
      <c r="M44" s="25">
        <f t="shared" si="12"/>
        <v>5459.3</v>
      </c>
      <c r="N44" s="25">
        <f t="shared" si="13"/>
        <v>119134.72</v>
      </c>
      <c r="O44" s="53">
        <f t="shared" si="14"/>
        <v>124594.02</v>
      </c>
      <c r="P44" s="110">
        <v>2.86</v>
      </c>
      <c r="Q44" s="94">
        <f t="shared" si="15"/>
        <v>2.81</v>
      </c>
      <c r="R44" s="46">
        <f t="shared" si="16"/>
        <v>0</v>
      </c>
      <c r="S44" s="57">
        <f t="shared" si="17"/>
        <v>0.20999999999999996</v>
      </c>
      <c r="T44" s="25">
        <f t="shared" si="2"/>
        <v>0</v>
      </c>
      <c r="U44" s="59">
        <f t="shared" si="3"/>
        <v>0</v>
      </c>
      <c r="V44" s="38">
        <f t="shared" si="0"/>
        <v>45182</v>
      </c>
      <c r="W44" s="25">
        <f t="shared" si="4"/>
        <v>115248.86750000001</v>
      </c>
      <c r="X44" s="104">
        <v>13667</v>
      </c>
      <c r="Y44" s="104">
        <v>92</v>
      </c>
      <c r="Z44" s="113">
        <f t="shared" si="18"/>
        <v>233.68</v>
      </c>
    </row>
    <row r="45" spans="1:26" x14ac:dyDescent="0.2">
      <c r="A45" s="121">
        <v>36614</v>
      </c>
      <c r="B45" s="104">
        <v>44576.66</v>
      </c>
      <c r="C45" s="105">
        <f t="shared" si="19"/>
        <v>44985</v>
      </c>
      <c r="D45" s="15">
        <f t="shared" si="5"/>
        <v>46335</v>
      </c>
      <c r="E45" s="15">
        <f t="shared" si="6"/>
        <v>0</v>
      </c>
      <c r="F45" s="15">
        <f t="shared" si="7"/>
        <v>45914</v>
      </c>
      <c r="G45" s="129"/>
      <c r="H45" s="53">
        <f t="shared" si="1"/>
        <v>0</v>
      </c>
      <c r="I45" s="50">
        <f t="shared" si="8"/>
        <v>44576.66</v>
      </c>
      <c r="J45" s="48">
        <f t="shared" si="9"/>
        <v>0</v>
      </c>
      <c r="K45" s="127">
        <f t="shared" si="10"/>
        <v>2.56</v>
      </c>
      <c r="L45" s="94">
        <f t="shared" si="11"/>
        <v>2.9550000000000001</v>
      </c>
      <c r="M45" s="25">
        <f t="shared" si="12"/>
        <v>0</v>
      </c>
      <c r="N45" s="25">
        <f t="shared" si="13"/>
        <v>114116.25</v>
      </c>
      <c r="O45" s="53">
        <f t="shared" si="14"/>
        <v>114116.25</v>
      </c>
      <c r="P45" s="110">
        <v>2.9750000000000001</v>
      </c>
      <c r="Q45" s="94">
        <f t="shared" si="15"/>
        <v>2.9250000000000003</v>
      </c>
      <c r="R45" s="46">
        <f t="shared" si="16"/>
        <v>0</v>
      </c>
      <c r="S45" s="57">
        <f t="shared" si="17"/>
        <v>0.32500000000000018</v>
      </c>
      <c r="T45" s="25">
        <f t="shared" si="2"/>
        <v>0</v>
      </c>
      <c r="U45" s="59">
        <f t="shared" si="3"/>
        <v>0</v>
      </c>
      <c r="V45" s="38">
        <f t="shared" si="0"/>
        <v>44985</v>
      </c>
      <c r="W45" s="25">
        <f t="shared" si="4"/>
        <v>114749.6125</v>
      </c>
      <c r="X45" s="104">
        <v>13420</v>
      </c>
      <c r="Y45" s="104">
        <v>51</v>
      </c>
      <c r="Z45" s="113">
        <f t="shared" si="18"/>
        <v>129.54</v>
      </c>
    </row>
    <row r="46" spans="1:26" x14ac:dyDescent="0.2">
      <c r="A46" s="121">
        <v>36615</v>
      </c>
      <c r="B46" s="104">
        <v>70865.710000000006</v>
      </c>
      <c r="C46" s="105">
        <f t="shared" si="19"/>
        <v>75344</v>
      </c>
      <c r="D46" s="15">
        <f t="shared" si="5"/>
        <v>77604</v>
      </c>
      <c r="E46" s="15">
        <f t="shared" si="6"/>
        <v>0</v>
      </c>
      <c r="F46" s="15">
        <f t="shared" si="7"/>
        <v>72992</v>
      </c>
      <c r="G46" s="129"/>
      <c r="H46" s="53">
        <f t="shared" si="1"/>
        <v>2352</v>
      </c>
      <c r="I46" s="50">
        <f t="shared" si="8"/>
        <v>70865.710000000006</v>
      </c>
      <c r="J46" s="48">
        <f t="shared" si="9"/>
        <v>0</v>
      </c>
      <c r="K46" s="127">
        <f t="shared" si="10"/>
        <v>2.56</v>
      </c>
      <c r="L46" s="94">
        <f t="shared" si="11"/>
        <v>2.9550000000000001</v>
      </c>
      <c r="M46" s="25">
        <f t="shared" si="12"/>
        <v>0</v>
      </c>
      <c r="N46" s="25">
        <f t="shared" si="13"/>
        <v>181416.22</v>
      </c>
      <c r="O46" s="53">
        <f t="shared" si="14"/>
        <v>181416.22</v>
      </c>
      <c r="P46" s="110">
        <v>2.9750000000000001</v>
      </c>
      <c r="Q46" s="94">
        <f t="shared" si="15"/>
        <v>2.9250000000000003</v>
      </c>
      <c r="R46" s="15">
        <f t="shared" si="16"/>
        <v>0</v>
      </c>
      <c r="S46" s="57">
        <f t="shared" si="17"/>
        <v>0.32500000000000018</v>
      </c>
      <c r="T46" s="25">
        <f t="shared" si="2"/>
        <v>0</v>
      </c>
      <c r="U46" s="59">
        <f t="shared" si="3"/>
        <v>764.4</v>
      </c>
      <c r="V46" s="38">
        <f t="shared" si="0"/>
        <v>75344</v>
      </c>
      <c r="W46" s="25">
        <f t="shared" si="4"/>
        <v>191860.4375</v>
      </c>
      <c r="X46" s="104">
        <v>43825</v>
      </c>
      <c r="Y46" s="104">
        <v>130</v>
      </c>
      <c r="Z46" s="113">
        <f t="shared" si="18"/>
        <v>330.2</v>
      </c>
    </row>
    <row r="47" spans="1:26" x14ac:dyDescent="0.2">
      <c r="A47" s="121">
        <v>36616</v>
      </c>
      <c r="B47" s="104">
        <v>48062.27</v>
      </c>
      <c r="C47" s="105">
        <f t="shared" si="19"/>
        <v>44834</v>
      </c>
      <c r="D47" s="15">
        <f t="shared" si="5"/>
        <v>46179</v>
      </c>
      <c r="E47" s="15">
        <f t="shared" si="6"/>
        <v>1883.2699999999968</v>
      </c>
      <c r="F47" s="15">
        <f t="shared" si="7"/>
        <v>49504</v>
      </c>
      <c r="G47" s="129"/>
      <c r="H47" s="53">
        <f t="shared" si="1"/>
        <v>0</v>
      </c>
      <c r="I47" s="50">
        <f t="shared" si="8"/>
        <v>46179</v>
      </c>
      <c r="J47" s="48">
        <f t="shared" si="9"/>
        <v>1883.2699999999968</v>
      </c>
      <c r="K47" s="127">
        <f t="shared" si="10"/>
        <v>2.56</v>
      </c>
      <c r="L47" s="94">
        <f t="shared" si="11"/>
        <v>2.84</v>
      </c>
      <c r="M47" s="25">
        <f t="shared" si="12"/>
        <v>5348.49</v>
      </c>
      <c r="N47" s="25">
        <f t="shared" si="13"/>
        <v>118218.24000000001</v>
      </c>
      <c r="O47" s="53">
        <f t="shared" si="14"/>
        <v>123566.73000000001</v>
      </c>
      <c r="P47" s="110">
        <v>2.86</v>
      </c>
      <c r="Q47" s="94">
        <f t="shared" si="15"/>
        <v>2.81</v>
      </c>
      <c r="R47" s="15">
        <f t="shared" si="16"/>
        <v>0</v>
      </c>
      <c r="S47" s="57">
        <f t="shared" si="17"/>
        <v>0.20999999999999996</v>
      </c>
      <c r="T47" s="25">
        <f t="shared" si="2"/>
        <v>0</v>
      </c>
      <c r="U47" s="59">
        <f t="shared" si="3"/>
        <v>0</v>
      </c>
      <c r="V47" s="38">
        <f t="shared" si="0"/>
        <v>44834</v>
      </c>
      <c r="W47" s="25">
        <f t="shared" si="4"/>
        <v>114365.015</v>
      </c>
      <c r="X47" s="104">
        <v>13316</v>
      </c>
      <c r="Y47" s="104">
        <v>153</v>
      </c>
      <c r="Z47" s="113">
        <f t="shared" si="18"/>
        <v>388.62</v>
      </c>
    </row>
    <row r="48" spans="1:26" ht="13.5" thickBot="1" x14ac:dyDescent="0.25">
      <c r="B48" s="39">
        <f>SUM(B17:B47)</f>
        <v>2070873.37</v>
      </c>
      <c r="C48" s="21">
        <f>SUM(C17:C47)</f>
        <v>2083699</v>
      </c>
      <c r="D48" s="21"/>
      <c r="E48" s="21"/>
      <c r="F48" s="21"/>
      <c r="G48" s="130"/>
      <c r="H48" s="95">
        <f>SUM(H17:H47)</f>
        <v>24452</v>
      </c>
      <c r="I48" s="51">
        <f>SUM(I17:I47)</f>
        <v>2044634.99</v>
      </c>
      <c r="J48" s="61">
        <f>SUM(J17:J47)</f>
        <v>26238.37999999999</v>
      </c>
      <c r="K48" s="21"/>
      <c r="L48" s="21"/>
      <c r="M48" s="26">
        <f>SUM(M17:M47)</f>
        <v>73626.720000000001</v>
      </c>
      <c r="N48" s="60">
        <f>SUM(N17:N47)</f>
        <v>5234265.5699999994</v>
      </c>
      <c r="O48" s="45">
        <f>SUM(O17:O47)</f>
        <v>5307892.2899999991</v>
      </c>
      <c r="P48" s="92"/>
      <c r="Q48" s="21"/>
      <c r="R48" s="21"/>
      <c r="S48" s="21"/>
      <c r="T48" s="26">
        <f>SUM(T17:T47)</f>
        <v>0</v>
      </c>
      <c r="U48" s="45">
        <f>SUM(U17:U47)</f>
        <v>3832.2700000000004</v>
      </c>
      <c r="V48" s="39">
        <f>Q91</f>
        <v>2083699</v>
      </c>
      <c r="W48" s="26">
        <f t="shared" si="4"/>
        <v>5301339.7324999999</v>
      </c>
      <c r="X48" s="39">
        <f>SUM(X17:X47)</f>
        <v>1389423</v>
      </c>
      <c r="Y48" s="39">
        <f>SUM(Y17:Y47)</f>
        <v>5239</v>
      </c>
      <c r="Z48" s="114">
        <f>SUM(Z17:Z47)</f>
        <v>13307.060000000001</v>
      </c>
    </row>
    <row r="49" spans="1:23" ht="13.5" thickTop="1" x14ac:dyDescent="0.2">
      <c r="B49" s="6"/>
      <c r="C49" s="6"/>
      <c r="D49" s="6"/>
      <c r="E49" s="6"/>
      <c r="F49" s="62">
        <f>SUM(F17:F48)</f>
        <v>2132999</v>
      </c>
      <c r="G49" s="6"/>
      <c r="H49" s="6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1:23" x14ac:dyDescent="0.2">
      <c r="B50" s="6"/>
      <c r="C50" s="6"/>
      <c r="D50" s="6"/>
      <c r="E50" s="6"/>
      <c r="F50" s="6"/>
      <c r="G50" s="6"/>
      <c r="H50" s="6"/>
      <c r="I50" t="s">
        <v>63</v>
      </c>
      <c r="J50" s="62">
        <f>I48</f>
        <v>2044634.99</v>
      </c>
      <c r="K50" s="64">
        <f>N48</f>
        <v>5234265.5699999994</v>
      </c>
      <c r="L50" s="6" t="s">
        <v>66</v>
      </c>
      <c r="M50" s="8">
        <f>C48-H48</f>
        <v>2059247</v>
      </c>
      <c r="N50" s="64">
        <f>W48</f>
        <v>5301339.7324999999</v>
      </c>
      <c r="O50" s="6"/>
      <c r="P50" s="6"/>
      <c r="Q50" s="6" t="s">
        <v>73</v>
      </c>
      <c r="R50" s="6" t="s">
        <v>90</v>
      </c>
      <c r="S50" s="6"/>
      <c r="T50" s="6"/>
      <c r="U50" s="7"/>
      <c r="V50" t="str">
        <f>Q93</f>
        <v>Avg. Price</v>
      </c>
      <c r="W50" s="31">
        <f>R93</f>
        <v>2.5441965142278229</v>
      </c>
    </row>
    <row r="51" spans="1:23" x14ac:dyDescent="0.2">
      <c r="B51" s="6"/>
      <c r="C51" s="6"/>
      <c r="D51" s="6"/>
      <c r="E51" s="6"/>
      <c r="F51" s="6"/>
      <c r="G51" s="6"/>
      <c r="H51" s="6"/>
      <c r="I51" s="6" t="s">
        <v>64</v>
      </c>
      <c r="J51" s="63">
        <f>J48</f>
        <v>26238.37999999999</v>
      </c>
      <c r="K51" s="64">
        <f>M48</f>
        <v>73626.720000000001</v>
      </c>
      <c r="L51" s="6" t="s">
        <v>67</v>
      </c>
      <c r="M51" s="66">
        <f>H48</f>
        <v>24452</v>
      </c>
      <c r="N51" s="64">
        <f>U48</f>
        <v>3832.2700000000004</v>
      </c>
      <c r="O51" s="6"/>
      <c r="P51" s="6"/>
      <c r="Q51" s="6" t="s">
        <v>70</v>
      </c>
      <c r="R51" s="6" t="s">
        <v>71</v>
      </c>
      <c r="S51" s="6"/>
      <c r="T51" s="6"/>
      <c r="U51" s="6"/>
    </row>
    <row r="52" spans="1:23" ht="13.5" thickBot="1" x14ac:dyDescent="0.25">
      <c r="B52" s="6"/>
      <c r="C52" s="6"/>
      <c r="D52" s="6"/>
      <c r="E52" s="6"/>
      <c r="F52" s="6"/>
      <c r="G52" s="6"/>
      <c r="H52" s="6"/>
      <c r="I52" t="s">
        <v>87</v>
      </c>
      <c r="K52" s="31">
        <f>T48</f>
        <v>0</v>
      </c>
      <c r="L52" s="6" t="s">
        <v>69</v>
      </c>
      <c r="M52" s="68">
        <f>SUM(M50:M51)</f>
        <v>2083699</v>
      </c>
      <c r="N52" s="69">
        <f>SUM(N50:N51)</f>
        <v>5305172.0024999995</v>
      </c>
      <c r="O52" s="6"/>
      <c r="P52" s="6" t="s">
        <v>70</v>
      </c>
      <c r="Q52" s="65">
        <f>J53-M52</f>
        <v>-12825.630000000121</v>
      </c>
      <c r="R52" s="69">
        <f>K53-N54</f>
        <v>16027.347499999218</v>
      </c>
      <c r="S52" s="6"/>
      <c r="T52" s="6"/>
      <c r="U52" s="6"/>
    </row>
    <row r="53" spans="1:23" ht="14.25" thickTop="1" thickBot="1" x14ac:dyDescent="0.25">
      <c r="B53" s="6"/>
      <c r="C53" s="6"/>
      <c r="D53" s="6"/>
      <c r="E53" s="6"/>
      <c r="F53" s="6"/>
      <c r="G53" s="6"/>
      <c r="H53" s="6"/>
      <c r="I53" s="6" t="s">
        <v>65</v>
      </c>
      <c r="J53" s="67">
        <f>SUM(I48:J48)</f>
        <v>2070873.3699999999</v>
      </c>
      <c r="K53" s="69">
        <f>SUM(K50:K52)</f>
        <v>5307892.2899999991</v>
      </c>
      <c r="L53" s="6" t="s">
        <v>93</v>
      </c>
      <c r="M53" s="62">
        <f>-Y48</f>
        <v>-5239</v>
      </c>
      <c r="N53" s="138">
        <f>-Z48</f>
        <v>-13307.060000000001</v>
      </c>
      <c r="O53" s="6"/>
      <c r="P53" s="6"/>
      <c r="Q53" s="6"/>
      <c r="R53" s="6"/>
      <c r="S53" s="6"/>
      <c r="T53" s="6"/>
      <c r="U53" s="6"/>
    </row>
    <row r="54" spans="1:23" ht="13.5" thickTop="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3">
        <f>SUM(M52:M53)</f>
        <v>2078460</v>
      </c>
      <c r="N54" s="64">
        <f>SUM(N52:N53)</f>
        <v>5291864.9424999999</v>
      </c>
      <c r="O54" s="6"/>
      <c r="P54" s="6"/>
      <c r="Q54" s="6"/>
      <c r="R54" s="6"/>
      <c r="S54" s="6"/>
      <c r="T54" s="6"/>
      <c r="U54" s="6"/>
    </row>
    <row r="55" spans="1:23" x14ac:dyDescent="0.2">
      <c r="B55" t="s">
        <v>36</v>
      </c>
    </row>
    <row r="56" spans="1:23" ht="13.5" thickBot="1" x14ac:dyDescent="0.25"/>
    <row r="57" spans="1:23" ht="13.5" thickTop="1" x14ac:dyDescent="0.2">
      <c r="B57" s="18"/>
      <c r="C57" s="18" t="s">
        <v>52</v>
      </c>
      <c r="D57" s="18"/>
      <c r="E57" s="18" t="s">
        <v>52</v>
      </c>
      <c r="F57" s="18"/>
      <c r="G57" s="131" t="s">
        <v>91</v>
      </c>
      <c r="H57" s="18" t="s">
        <v>52</v>
      </c>
      <c r="I57" s="18"/>
      <c r="J57" s="18" t="s">
        <v>52</v>
      </c>
      <c r="K57" s="18"/>
      <c r="L57" s="18" t="s">
        <v>52</v>
      </c>
      <c r="M57" s="18"/>
      <c r="N57" s="18" t="s">
        <v>52</v>
      </c>
      <c r="O57" s="18"/>
      <c r="P57" s="18" t="s">
        <v>52</v>
      </c>
      <c r="Q57" s="18" t="s">
        <v>5</v>
      </c>
      <c r="R57" s="18" t="s">
        <v>5</v>
      </c>
    </row>
    <row r="58" spans="1:23" x14ac:dyDescent="0.2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132" t="s">
        <v>92</v>
      </c>
      <c r="H58" s="3" t="s">
        <v>31</v>
      </c>
      <c r="I58" s="19" t="s">
        <v>41</v>
      </c>
      <c r="J58" s="3" t="s">
        <v>31</v>
      </c>
      <c r="K58" s="19" t="s">
        <v>43</v>
      </c>
      <c r="L58" s="3" t="s">
        <v>31</v>
      </c>
      <c r="M58" s="19" t="s">
        <v>45</v>
      </c>
      <c r="N58" s="3" t="s">
        <v>31</v>
      </c>
      <c r="O58" s="19" t="s">
        <v>46</v>
      </c>
      <c r="P58" s="23" t="s">
        <v>31</v>
      </c>
      <c r="Q58" s="29" t="s">
        <v>53</v>
      </c>
      <c r="R58" s="29" t="s">
        <v>6</v>
      </c>
    </row>
    <row r="59" spans="1:23" ht="13.5" thickBot="1" x14ac:dyDescent="0.25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133"/>
      <c r="H59" s="22">
        <v>-0.06</v>
      </c>
      <c r="I59" s="20" t="s">
        <v>42</v>
      </c>
      <c r="J59" s="22">
        <v>-0.05</v>
      </c>
      <c r="K59" s="20" t="s">
        <v>44</v>
      </c>
      <c r="L59" s="22">
        <v>-0.05</v>
      </c>
      <c r="M59" s="20" t="s">
        <v>89</v>
      </c>
      <c r="N59" s="70">
        <v>-3.7499999999999999E-2</v>
      </c>
      <c r="O59" s="20"/>
      <c r="P59" s="70">
        <v>-8.2500000000000004E-2</v>
      </c>
      <c r="Q59" s="22" t="s">
        <v>54</v>
      </c>
      <c r="R59" s="22"/>
    </row>
    <row r="60" spans="1:23" ht="13.5" thickTop="1" x14ac:dyDescent="0.2">
      <c r="A60" s="121">
        <v>36586</v>
      </c>
      <c r="B60" s="111">
        <v>7000</v>
      </c>
      <c r="C60" s="24">
        <f>($E$7+$C$59)*B60</f>
        <v>17850.000000000004</v>
      </c>
      <c r="D60" s="14"/>
      <c r="E60" s="14"/>
      <c r="F60" s="103">
        <v>50250</v>
      </c>
      <c r="G60" s="103">
        <f>X17</f>
        <v>50250</v>
      </c>
      <c r="H60" s="25">
        <f t="shared" ref="H60:H91" si="20">($E$7+$H$59)*F60</f>
        <v>127635</v>
      </c>
      <c r="I60" s="14"/>
      <c r="J60" s="14"/>
      <c r="K60" s="14"/>
      <c r="L60" s="14"/>
      <c r="M60" s="14">
        <v>0</v>
      </c>
      <c r="N60" s="24">
        <f>($E$7+$N$59)*M60</f>
        <v>0</v>
      </c>
      <c r="O60" s="14">
        <v>3000</v>
      </c>
      <c r="P60" s="123">
        <f>($E$7+$P$59)*O60</f>
        <v>7552.5</v>
      </c>
      <c r="Q60" s="14">
        <f>B60+D60+F60+I60+K60+M60+O60</f>
        <v>60250</v>
      </c>
      <c r="R60" s="24">
        <f>C60+E60+H60+J60+L60+N60+P60</f>
        <v>153037.5</v>
      </c>
    </row>
    <row r="61" spans="1:23" x14ac:dyDescent="0.2">
      <c r="A61" s="121">
        <v>36587</v>
      </c>
      <c r="B61" s="15">
        <v>7000</v>
      </c>
      <c r="C61" s="25">
        <f t="shared" ref="C61:C91" si="21">($E$7+$C$59)*B61</f>
        <v>17850.000000000004</v>
      </c>
      <c r="D61" s="15"/>
      <c r="E61" s="15"/>
      <c r="F61" s="136">
        <v>49554</v>
      </c>
      <c r="G61" s="105">
        <f>X18</f>
        <v>49554</v>
      </c>
      <c r="H61" s="25">
        <f t="shared" si="20"/>
        <v>125867.16</v>
      </c>
      <c r="I61" s="15"/>
      <c r="J61" s="15"/>
      <c r="K61" s="15"/>
      <c r="L61" s="15"/>
      <c r="M61" s="15">
        <v>0</v>
      </c>
      <c r="N61" s="28">
        <f>($E$7+$N$59)*M61</f>
        <v>0</v>
      </c>
      <c r="O61" s="15">
        <v>3000</v>
      </c>
      <c r="P61" s="124">
        <f>($E$7+$P$59)*O61</f>
        <v>7552.5</v>
      </c>
      <c r="Q61" s="15">
        <f t="shared" ref="Q61:Q90" si="22">B61+D61+F61+I61+K61+M61+O61</f>
        <v>59554</v>
      </c>
      <c r="R61" s="25">
        <f t="shared" ref="R61:R90" si="23">C61+E61+H61+J61+L61+N61+P61</f>
        <v>151269.66</v>
      </c>
    </row>
    <row r="62" spans="1:23" x14ac:dyDescent="0.2">
      <c r="A62" s="121">
        <v>36588</v>
      </c>
      <c r="B62" s="15">
        <v>7000</v>
      </c>
      <c r="C62" s="25">
        <f t="shared" si="21"/>
        <v>17850.000000000004</v>
      </c>
      <c r="D62" s="15"/>
      <c r="E62" s="15"/>
      <c r="F62" s="136">
        <v>51107</v>
      </c>
      <c r="G62" s="105">
        <f t="shared" ref="G62:G90" si="24">X19</f>
        <v>51107</v>
      </c>
      <c r="H62" s="25">
        <f t="shared" si="20"/>
        <v>129811.78</v>
      </c>
      <c r="I62" s="15"/>
      <c r="J62" s="15"/>
      <c r="K62" s="15"/>
      <c r="L62" s="15"/>
      <c r="M62" s="15">
        <v>0</v>
      </c>
      <c r="N62" s="28">
        <f t="shared" ref="N62:N90" si="25">($E$7+$N$59)*M62</f>
        <v>0</v>
      </c>
      <c r="O62" s="15">
        <v>3000</v>
      </c>
      <c r="P62" s="124">
        <f t="shared" ref="P62:P90" si="26">($E$7+$P$59)*O62</f>
        <v>7552.5</v>
      </c>
      <c r="Q62" s="15">
        <f t="shared" si="22"/>
        <v>61107</v>
      </c>
      <c r="R62" s="25">
        <f t="shared" si="23"/>
        <v>155214.28</v>
      </c>
    </row>
    <row r="63" spans="1:23" x14ac:dyDescent="0.2">
      <c r="A63" s="121">
        <v>36589</v>
      </c>
      <c r="B63" s="15">
        <v>7000</v>
      </c>
      <c r="C63" s="25">
        <f t="shared" si="21"/>
        <v>17850.000000000004</v>
      </c>
      <c r="D63" s="15"/>
      <c r="E63" s="15"/>
      <c r="F63" s="136">
        <v>50098</v>
      </c>
      <c r="G63" s="105">
        <f t="shared" si="24"/>
        <v>50098</v>
      </c>
      <c r="H63" s="25">
        <f t="shared" si="20"/>
        <v>127248.92</v>
      </c>
      <c r="I63" s="15"/>
      <c r="J63" s="15"/>
      <c r="K63" s="15"/>
      <c r="L63" s="15"/>
      <c r="M63" s="15">
        <v>0</v>
      </c>
      <c r="N63" s="28">
        <f t="shared" si="25"/>
        <v>0</v>
      </c>
      <c r="O63" s="15">
        <v>3000</v>
      </c>
      <c r="P63" s="124">
        <f t="shared" si="26"/>
        <v>7552.5</v>
      </c>
      <c r="Q63" s="15">
        <f t="shared" si="22"/>
        <v>60098</v>
      </c>
      <c r="R63" s="25">
        <f t="shared" si="23"/>
        <v>152651.42000000001</v>
      </c>
    </row>
    <row r="64" spans="1:23" x14ac:dyDescent="0.2">
      <c r="A64" s="121">
        <v>36590</v>
      </c>
      <c r="B64" s="15">
        <v>7000</v>
      </c>
      <c r="C64" s="25">
        <f t="shared" si="21"/>
        <v>17850.000000000004</v>
      </c>
      <c r="D64" s="15"/>
      <c r="E64" s="15"/>
      <c r="F64" s="136">
        <v>50403</v>
      </c>
      <c r="G64" s="105">
        <f t="shared" si="24"/>
        <v>50403</v>
      </c>
      <c r="H64" s="28">
        <f t="shared" si="20"/>
        <v>128023.62</v>
      </c>
      <c r="I64" s="15"/>
      <c r="J64" s="15"/>
      <c r="K64" s="15"/>
      <c r="L64" s="15"/>
      <c r="M64" s="15">
        <v>0</v>
      </c>
      <c r="N64" s="28">
        <f t="shared" si="25"/>
        <v>0</v>
      </c>
      <c r="O64" s="15">
        <v>3000</v>
      </c>
      <c r="P64" s="124">
        <f t="shared" si="26"/>
        <v>7552.5</v>
      </c>
      <c r="Q64" s="15">
        <f t="shared" si="22"/>
        <v>60403</v>
      </c>
      <c r="R64" s="25">
        <f t="shared" si="23"/>
        <v>153426.12</v>
      </c>
    </row>
    <row r="65" spans="1:18" x14ac:dyDescent="0.2">
      <c r="A65" s="121">
        <v>36591</v>
      </c>
      <c r="B65" s="15">
        <v>7000</v>
      </c>
      <c r="C65" s="25">
        <f t="shared" si="21"/>
        <v>17850.000000000004</v>
      </c>
      <c r="D65" s="15"/>
      <c r="E65" s="15"/>
      <c r="F65" s="136">
        <v>49439</v>
      </c>
      <c r="G65" s="105">
        <f t="shared" si="24"/>
        <v>49439</v>
      </c>
      <c r="H65" s="25">
        <f t="shared" si="20"/>
        <v>125575.06</v>
      </c>
      <c r="I65" s="15"/>
      <c r="J65" s="15"/>
      <c r="K65" s="15"/>
      <c r="L65" s="15"/>
      <c r="M65" s="15">
        <v>54</v>
      </c>
      <c r="N65" s="28">
        <f t="shared" si="25"/>
        <v>138.375</v>
      </c>
      <c r="O65" s="15">
        <v>3000</v>
      </c>
      <c r="P65" s="124">
        <f t="shared" si="26"/>
        <v>7552.5</v>
      </c>
      <c r="Q65" s="15">
        <f t="shared" si="22"/>
        <v>59493</v>
      </c>
      <c r="R65" s="25">
        <f t="shared" si="23"/>
        <v>151115.935</v>
      </c>
    </row>
    <row r="66" spans="1:18" x14ac:dyDescent="0.2">
      <c r="A66" s="121">
        <v>36592</v>
      </c>
      <c r="B66" s="15">
        <v>7000</v>
      </c>
      <c r="C66" s="25">
        <f t="shared" si="21"/>
        <v>17850.000000000004</v>
      </c>
      <c r="D66" s="15"/>
      <c r="E66" s="15"/>
      <c r="F66" s="136">
        <v>49348</v>
      </c>
      <c r="G66" s="105">
        <f t="shared" si="24"/>
        <v>49348</v>
      </c>
      <c r="H66" s="25">
        <f t="shared" si="20"/>
        <v>125343.92</v>
      </c>
      <c r="I66" s="15"/>
      <c r="J66" s="15"/>
      <c r="K66" s="15"/>
      <c r="L66" s="15"/>
      <c r="M66" s="15">
        <v>14889</v>
      </c>
      <c r="N66" s="28">
        <f t="shared" si="25"/>
        <v>38153.0625</v>
      </c>
      <c r="O66" s="15">
        <v>3000</v>
      </c>
      <c r="P66" s="124">
        <f t="shared" si="26"/>
        <v>7552.5</v>
      </c>
      <c r="Q66" s="15">
        <f t="shared" si="22"/>
        <v>74237</v>
      </c>
      <c r="R66" s="25">
        <f t="shared" si="23"/>
        <v>188899.48250000001</v>
      </c>
    </row>
    <row r="67" spans="1:18" x14ac:dyDescent="0.2">
      <c r="A67" s="121">
        <v>36593</v>
      </c>
      <c r="B67" s="15">
        <v>7000</v>
      </c>
      <c r="C67" s="25">
        <f t="shared" si="21"/>
        <v>17850.000000000004</v>
      </c>
      <c r="D67" s="15"/>
      <c r="E67" s="15"/>
      <c r="F67" s="136">
        <v>51166</v>
      </c>
      <c r="G67" s="105">
        <f t="shared" si="24"/>
        <v>51166</v>
      </c>
      <c r="H67" s="25">
        <f t="shared" si="20"/>
        <v>129961.64</v>
      </c>
      <c r="I67" s="15"/>
      <c r="J67" s="15"/>
      <c r="K67" s="15"/>
      <c r="L67" s="15"/>
      <c r="M67" s="15">
        <v>15000</v>
      </c>
      <c r="N67" s="28">
        <f t="shared" si="25"/>
        <v>38437.5</v>
      </c>
      <c r="O67" s="15">
        <v>3000</v>
      </c>
      <c r="P67" s="124">
        <f t="shared" si="26"/>
        <v>7552.5</v>
      </c>
      <c r="Q67" s="15">
        <f t="shared" si="22"/>
        <v>76166</v>
      </c>
      <c r="R67" s="25">
        <f t="shared" si="23"/>
        <v>193801.64</v>
      </c>
    </row>
    <row r="68" spans="1:18" x14ac:dyDescent="0.2">
      <c r="A68" s="121">
        <v>36594</v>
      </c>
      <c r="B68" s="15">
        <v>7000</v>
      </c>
      <c r="C68" s="25">
        <f t="shared" si="21"/>
        <v>17850.000000000004</v>
      </c>
      <c r="D68" s="15"/>
      <c r="E68" s="15"/>
      <c r="F68" s="136">
        <v>48556</v>
      </c>
      <c r="G68" s="105">
        <f t="shared" si="24"/>
        <v>48556</v>
      </c>
      <c r="H68" s="25">
        <f t="shared" si="20"/>
        <v>123332.24</v>
      </c>
      <c r="I68" s="15"/>
      <c r="J68" s="15"/>
      <c r="K68" s="15"/>
      <c r="L68" s="15"/>
      <c r="M68" s="15">
        <v>15000</v>
      </c>
      <c r="N68" s="28">
        <f t="shared" si="25"/>
        <v>38437.5</v>
      </c>
      <c r="O68" s="15">
        <v>3000</v>
      </c>
      <c r="P68" s="124">
        <f t="shared" si="26"/>
        <v>7552.5</v>
      </c>
      <c r="Q68" s="15">
        <f t="shared" si="22"/>
        <v>73556</v>
      </c>
      <c r="R68" s="25">
        <f t="shared" si="23"/>
        <v>187172.24000000002</v>
      </c>
    </row>
    <row r="69" spans="1:18" x14ac:dyDescent="0.2">
      <c r="A69" s="121">
        <v>36595</v>
      </c>
      <c r="B69" s="15">
        <v>7000</v>
      </c>
      <c r="C69" s="25">
        <f t="shared" si="21"/>
        <v>17850.000000000004</v>
      </c>
      <c r="D69" s="15"/>
      <c r="E69" s="15"/>
      <c r="F69" s="136">
        <v>46602</v>
      </c>
      <c r="G69" s="105">
        <f t="shared" si="24"/>
        <v>46602</v>
      </c>
      <c r="H69" s="25">
        <f t="shared" si="20"/>
        <v>118369.08</v>
      </c>
      <c r="I69" s="15"/>
      <c r="J69" s="15"/>
      <c r="K69" s="15"/>
      <c r="L69" s="15"/>
      <c r="M69" s="15">
        <v>15002</v>
      </c>
      <c r="N69" s="28">
        <f t="shared" si="25"/>
        <v>38442.625</v>
      </c>
      <c r="O69" s="15">
        <v>3000</v>
      </c>
      <c r="P69" s="124">
        <f t="shared" si="26"/>
        <v>7552.5</v>
      </c>
      <c r="Q69" s="15">
        <f t="shared" si="22"/>
        <v>71604</v>
      </c>
      <c r="R69" s="25">
        <f t="shared" si="23"/>
        <v>182214.20500000002</v>
      </c>
    </row>
    <row r="70" spans="1:18" x14ac:dyDescent="0.2">
      <c r="A70" s="121">
        <v>36596</v>
      </c>
      <c r="B70" s="15">
        <v>7000</v>
      </c>
      <c r="C70" s="25">
        <f t="shared" si="21"/>
        <v>17850.000000000004</v>
      </c>
      <c r="D70" s="15"/>
      <c r="E70" s="15"/>
      <c r="F70" s="136">
        <v>47013</v>
      </c>
      <c r="G70" s="105">
        <f t="shared" si="24"/>
        <v>47013</v>
      </c>
      <c r="H70" s="25">
        <f t="shared" si="20"/>
        <v>119413.02</v>
      </c>
      <c r="I70" s="15"/>
      <c r="J70" s="15"/>
      <c r="K70" s="15"/>
      <c r="L70" s="15"/>
      <c r="M70" s="15">
        <v>10008</v>
      </c>
      <c r="N70" s="28">
        <f t="shared" si="25"/>
        <v>25645.5</v>
      </c>
      <c r="O70" s="15">
        <v>3000</v>
      </c>
      <c r="P70" s="124">
        <f t="shared" si="26"/>
        <v>7552.5</v>
      </c>
      <c r="Q70" s="15">
        <f t="shared" si="22"/>
        <v>67021</v>
      </c>
      <c r="R70" s="25">
        <f t="shared" si="23"/>
        <v>170461.02000000002</v>
      </c>
    </row>
    <row r="71" spans="1:18" x14ac:dyDescent="0.2">
      <c r="A71" s="121">
        <v>36597</v>
      </c>
      <c r="B71" s="15">
        <v>7000</v>
      </c>
      <c r="C71" s="25">
        <f t="shared" si="21"/>
        <v>17850.000000000004</v>
      </c>
      <c r="D71" s="15"/>
      <c r="E71" s="15"/>
      <c r="F71" s="136">
        <v>51263</v>
      </c>
      <c r="G71" s="105">
        <f t="shared" si="24"/>
        <v>51263</v>
      </c>
      <c r="H71" s="25">
        <f t="shared" si="20"/>
        <v>130208.02</v>
      </c>
      <c r="I71" s="15"/>
      <c r="J71" s="15"/>
      <c r="K71" s="15"/>
      <c r="L71" s="15"/>
      <c r="M71" s="15">
        <v>9999</v>
      </c>
      <c r="N71" s="28">
        <f t="shared" si="25"/>
        <v>25622.4375</v>
      </c>
      <c r="O71" s="15">
        <v>3000</v>
      </c>
      <c r="P71" s="124">
        <f t="shared" si="26"/>
        <v>7552.5</v>
      </c>
      <c r="Q71" s="15">
        <f t="shared" si="22"/>
        <v>71262</v>
      </c>
      <c r="R71" s="25">
        <f t="shared" si="23"/>
        <v>181232.95750000002</v>
      </c>
    </row>
    <row r="72" spans="1:18" x14ac:dyDescent="0.2">
      <c r="A72" s="121">
        <v>36598</v>
      </c>
      <c r="B72" s="15">
        <v>5361</v>
      </c>
      <c r="C72" s="25">
        <f t="shared" si="21"/>
        <v>13670.550000000001</v>
      </c>
      <c r="D72" s="15"/>
      <c r="E72" s="15"/>
      <c r="F72" s="136">
        <v>49715</v>
      </c>
      <c r="G72" s="105">
        <f t="shared" si="24"/>
        <v>49715</v>
      </c>
      <c r="H72" s="25">
        <f t="shared" si="20"/>
        <v>126276.1</v>
      </c>
      <c r="I72" s="15"/>
      <c r="J72" s="15"/>
      <c r="K72" s="15"/>
      <c r="L72" s="15"/>
      <c r="M72" s="15">
        <v>9999</v>
      </c>
      <c r="N72" s="28">
        <f t="shared" si="25"/>
        <v>25622.4375</v>
      </c>
      <c r="O72" s="15">
        <v>3000</v>
      </c>
      <c r="P72" s="124">
        <f t="shared" si="26"/>
        <v>7552.5</v>
      </c>
      <c r="Q72" s="15">
        <f t="shared" si="22"/>
        <v>68075</v>
      </c>
      <c r="R72" s="25">
        <f t="shared" si="23"/>
        <v>173121.58749999999</v>
      </c>
    </row>
    <row r="73" spans="1:18" x14ac:dyDescent="0.2">
      <c r="A73" s="121">
        <v>36599</v>
      </c>
      <c r="B73" s="15">
        <v>7000</v>
      </c>
      <c r="C73" s="25">
        <f t="shared" si="21"/>
        <v>17850.000000000004</v>
      </c>
      <c r="D73" s="15"/>
      <c r="E73" s="15"/>
      <c r="F73" s="136">
        <v>49324</v>
      </c>
      <c r="G73" s="105">
        <f t="shared" si="24"/>
        <v>49324</v>
      </c>
      <c r="H73" s="25">
        <f t="shared" si="20"/>
        <v>125282.96</v>
      </c>
      <c r="I73" s="15"/>
      <c r="J73" s="15"/>
      <c r="K73" s="15"/>
      <c r="L73" s="15"/>
      <c r="M73" s="15">
        <v>10000</v>
      </c>
      <c r="N73" s="28">
        <f t="shared" si="25"/>
        <v>25625</v>
      </c>
      <c r="O73" s="15">
        <v>3000</v>
      </c>
      <c r="P73" s="124">
        <f t="shared" si="26"/>
        <v>7552.5</v>
      </c>
      <c r="Q73" s="15">
        <f t="shared" si="22"/>
        <v>69324</v>
      </c>
      <c r="R73" s="25">
        <f t="shared" si="23"/>
        <v>176310.46000000002</v>
      </c>
    </row>
    <row r="74" spans="1:18" x14ac:dyDescent="0.2">
      <c r="A74" s="121">
        <v>36600</v>
      </c>
      <c r="B74" s="15">
        <v>7000</v>
      </c>
      <c r="C74" s="25">
        <f t="shared" si="21"/>
        <v>17850.000000000004</v>
      </c>
      <c r="D74" s="15"/>
      <c r="E74" s="15"/>
      <c r="F74" s="136">
        <v>49938</v>
      </c>
      <c r="G74" s="105">
        <f t="shared" si="24"/>
        <v>49938</v>
      </c>
      <c r="H74" s="25">
        <f t="shared" si="20"/>
        <v>126842.52</v>
      </c>
      <c r="I74" s="15"/>
      <c r="J74" s="15"/>
      <c r="K74" s="15"/>
      <c r="L74" s="15"/>
      <c r="M74" s="15">
        <v>5258</v>
      </c>
      <c r="N74" s="28">
        <f t="shared" si="25"/>
        <v>13473.625</v>
      </c>
      <c r="O74" s="15">
        <v>3000</v>
      </c>
      <c r="P74" s="124">
        <f t="shared" si="26"/>
        <v>7552.5</v>
      </c>
      <c r="Q74" s="15">
        <f t="shared" si="22"/>
        <v>65196</v>
      </c>
      <c r="R74" s="25">
        <f t="shared" si="23"/>
        <v>165718.64500000002</v>
      </c>
    </row>
    <row r="75" spans="1:18" x14ac:dyDescent="0.2">
      <c r="A75" s="121">
        <v>36601</v>
      </c>
      <c r="B75" s="15">
        <v>7000</v>
      </c>
      <c r="C75" s="25">
        <f t="shared" si="21"/>
        <v>17850.000000000004</v>
      </c>
      <c r="D75" s="15"/>
      <c r="E75" s="15"/>
      <c r="F75" s="136">
        <v>49934</v>
      </c>
      <c r="G75" s="105">
        <f t="shared" si="24"/>
        <v>49934</v>
      </c>
      <c r="H75" s="25">
        <f t="shared" si="20"/>
        <v>126832.36</v>
      </c>
      <c r="I75" s="15"/>
      <c r="J75" s="15"/>
      <c r="K75" s="15"/>
      <c r="L75" s="15"/>
      <c r="M75" s="15">
        <v>14657</v>
      </c>
      <c r="N75" s="28">
        <f t="shared" si="25"/>
        <v>37558.5625</v>
      </c>
      <c r="O75" s="15">
        <v>3000</v>
      </c>
      <c r="P75" s="124">
        <f t="shared" si="26"/>
        <v>7552.5</v>
      </c>
      <c r="Q75" s="15">
        <f t="shared" si="22"/>
        <v>74591</v>
      </c>
      <c r="R75" s="25">
        <f t="shared" si="23"/>
        <v>189793.42250000002</v>
      </c>
    </row>
    <row r="76" spans="1:18" x14ac:dyDescent="0.2">
      <c r="A76" s="121">
        <v>36602</v>
      </c>
      <c r="B76" s="15">
        <v>7000</v>
      </c>
      <c r="C76" s="25">
        <f t="shared" si="21"/>
        <v>17850.000000000004</v>
      </c>
      <c r="D76" s="15"/>
      <c r="E76" s="15"/>
      <c r="F76" s="136">
        <v>49965</v>
      </c>
      <c r="G76" s="105">
        <f t="shared" si="24"/>
        <v>49965</v>
      </c>
      <c r="H76" s="25">
        <f t="shared" si="20"/>
        <v>126911.1</v>
      </c>
      <c r="I76" s="15"/>
      <c r="J76" s="15"/>
      <c r="K76" s="15"/>
      <c r="L76" s="15"/>
      <c r="M76" s="15">
        <v>15005</v>
      </c>
      <c r="N76" s="28">
        <f t="shared" si="25"/>
        <v>38450.3125</v>
      </c>
      <c r="O76" s="15">
        <v>3000</v>
      </c>
      <c r="P76" s="124">
        <f t="shared" si="26"/>
        <v>7552.5</v>
      </c>
      <c r="Q76" s="15">
        <f t="shared" si="22"/>
        <v>74970</v>
      </c>
      <c r="R76" s="25">
        <f t="shared" si="23"/>
        <v>190763.91250000001</v>
      </c>
    </row>
    <row r="77" spans="1:18" x14ac:dyDescent="0.2">
      <c r="A77" s="121">
        <v>36603</v>
      </c>
      <c r="B77" s="15">
        <v>7000</v>
      </c>
      <c r="C77" s="25">
        <f t="shared" si="21"/>
        <v>17850.000000000004</v>
      </c>
      <c r="D77" s="15"/>
      <c r="E77" s="15"/>
      <c r="F77" s="136">
        <v>49084</v>
      </c>
      <c r="G77" s="105">
        <f t="shared" si="24"/>
        <v>49084</v>
      </c>
      <c r="H77" s="25">
        <f t="shared" si="20"/>
        <v>124673.36</v>
      </c>
      <c r="I77" s="15"/>
      <c r="J77" s="15"/>
      <c r="K77" s="15"/>
      <c r="L77" s="15"/>
      <c r="M77" s="15">
        <v>12076</v>
      </c>
      <c r="N77" s="28">
        <f t="shared" si="25"/>
        <v>30944.75</v>
      </c>
      <c r="O77" s="15">
        <v>3000</v>
      </c>
      <c r="P77" s="124">
        <f t="shared" si="26"/>
        <v>7552.5</v>
      </c>
      <c r="Q77" s="15">
        <f t="shared" si="22"/>
        <v>71160</v>
      </c>
      <c r="R77" s="25">
        <f t="shared" si="23"/>
        <v>181020.61000000002</v>
      </c>
    </row>
    <row r="78" spans="1:18" x14ac:dyDescent="0.2">
      <c r="A78" s="121">
        <v>36604</v>
      </c>
      <c r="B78" s="15">
        <v>7000</v>
      </c>
      <c r="C78" s="25">
        <f t="shared" si="21"/>
        <v>17850.000000000004</v>
      </c>
      <c r="D78" s="15"/>
      <c r="E78" s="15"/>
      <c r="F78" s="136">
        <v>35039</v>
      </c>
      <c r="G78" s="105">
        <f t="shared" si="24"/>
        <v>35039</v>
      </c>
      <c r="H78" s="25">
        <f t="shared" si="20"/>
        <v>88999.06</v>
      </c>
      <c r="I78" s="15"/>
      <c r="J78" s="15"/>
      <c r="K78" s="15"/>
      <c r="L78" s="15"/>
      <c r="M78" s="15">
        <v>11999</v>
      </c>
      <c r="N78" s="28">
        <f t="shared" si="25"/>
        <v>30747.4375</v>
      </c>
      <c r="O78" s="15">
        <v>3000</v>
      </c>
      <c r="P78" s="124">
        <f t="shared" si="26"/>
        <v>7552.5</v>
      </c>
      <c r="Q78" s="15">
        <f t="shared" si="22"/>
        <v>57038</v>
      </c>
      <c r="R78" s="25">
        <f t="shared" si="23"/>
        <v>145148.9975</v>
      </c>
    </row>
    <row r="79" spans="1:18" x14ac:dyDescent="0.2">
      <c r="A79" s="121">
        <v>36605</v>
      </c>
      <c r="B79" s="15">
        <v>7000</v>
      </c>
      <c r="C79" s="25">
        <f t="shared" si="21"/>
        <v>17850.000000000004</v>
      </c>
      <c r="D79" s="15"/>
      <c r="E79" s="15"/>
      <c r="F79" s="136">
        <v>50893</v>
      </c>
      <c r="G79" s="105">
        <f t="shared" si="24"/>
        <v>50893</v>
      </c>
      <c r="H79" s="25">
        <f t="shared" si="20"/>
        <v>129268.22</v>
      </c>
      <c r="I79" s="15"/>
      <c r="J79" s="15"/>
      <c r="K79" s="15"/>
      <c r="L79" s="15"/>
      <c r="M79" s="15">
        <v>11978</v>
      </c>
      <c r="N79" s="28">
        <f t="shared" si="25"/>
        <v>30693.625</v>
      </c>
      <c r="O79" s="15">
        <v>3000</v>
      </c>
      <c r="P79" s="124">
        <f t="shared" si="26"/>
        <v>7552.5</v>
      </c>
      <c r="Q79" s="15">
        <f t="shared" si="22"/>
        <v>72871</v>
      </c>
      <c r="R79" s="25">
        <f t="shared" si="23"/>
        <v>185364.345</v>
      </c>
    </row>
    <row r="80" spans="1:18" x14ac:dyDescent="0.2">
      <c r="A80" s="121">
        <v>36606</v>
      </c>
      <c r="B80" s="15">
        <v>7000</v>
      </c>
      <c r="C80" s="25">
        <f t="shared" si="21"/>
        <v>17850.000000000004</v>
      </c>
      <c r="D80" s="15"/>
      <c r="E80" s="15"/>
      <c r="F80" s="136">
        <v>49527</v>
      </c>
      <c r="G80" s="105">
        <f t="shared" si="24"/>
        <v>49527</v>
      </c>
      <c r="H80" s="25">
        <f t="shared" si="20"/>
        <v>125798.58</v>
      </c>
      <c r="I80" s="15"/>
      <c r="J80" s="15"/>
      <c r="K80" s="15"/>
      <c r="L80" s="15"/>
      <c r="M80" s="15">
        <v>1</v>
      </c>
      <c r="N80" s="28">
        <f t="shared" si="25"/>
        <v>2.5625</v>
      </c>
      <c r="O80" s="15">
        <v>3000</v>
      </c>
      <c r="P80" s="124">
        <f t="shared" si="26"/>
        <v>7552.5</v>
      </c>
      <c r="Q80" s="15">
        <f t="shared" si="22"/>
        <v>59528</v>
      </c>
      <c r="R80" s="25">
        <f t="shared" si="23"/>
        <v>151203.64250000002</v>
      </c>
    </row>
    <row r="81" spans="1:18" x14ac:dyDescent="0.2">
      <c r="A81" s="121">
        <v>36607</v>
      </c>
      <c r="B81" s="15">
        <v>7000</v>
      </c>
      <c r="C81" s="25">
        <f t="shared" si="21"/>
        <v>17850.000000000004</v>
      </c>
      <c r="D81" s="15"/>
      <c r="E81" s="15"/>
      <c r="F81" s="136">
        <v>42552</v>
      </c>
      <c r="G81" s="105">
        <f t="shared" si="24"/>
        <v>42552</v>
      </c>
      <c r="H81" s="25">
        <f t="shared" si="20"/>
        <v>108082.08</v>
      </c>
      <c r="I81" s="15"/>
      <c r="J81" s="15"/>
      <c r="K81" s="15"/>
      <c r="L81" s="15"/>
      <c r="M81" s="15">
        <v>21290</v>
      </c>
      <c r="N81" s="28">
        <f t="shared" si="25"/>
        <v>54555.625</v>
      </c>
      <c r="O81" s="15">
        <v>3000</v>
      </c>
      <c r="P81" s="124">
        <f t="shared" si="26"/>
        <v>7552.5</v>
      </c>
      <c r="Q81" s="15">
        <f t="shared" si="22"/>
        <v>73842</v>
      </c>
      <c r="R81" s="25">
        <f t="shared" si="23"/>
        <v>188040.20500000002</v>
      </c>
    </row>
    <row r="82" spans="1:18" x14ac:dyDescent="0.2">
      <c r="A82" s="121">
        <v>36608</v>
      </c>
      <c r="B82" s="15">
        <v>7000</v>
      </c>
      <c r="C82" s="25">
        <f t="shared" si="21"/>
        <v>17850.000000000004</v>
      </c>
      <c r="D82" s="15"/>
      <c r="E82" s="15"/>
      <c r="F82" s="136">
        <v>45574</v>
      </c>
      <c r="G82" s="105">
        <f t="shared" si="24"/>
        <v>45574</v>
      </c>
      <c r="H82" s="25">
        <f t="shared" si="20"/>
        <v>115757.96</v>
      </c>
      <c r="I82" s="15"/>
      <c r="J82" s="15"/>
      <c r="K82" s="15"/>
      <c r="L82" s="15"/>
      <c r="M82" s="15">
        <v>21517</v>
      </c>
      <c r="N82" s="28">
        <f t="shared" si="25"/>
        <v>55137.3125</v>
      </c>
      <c r="O82" s="15">
        <v>3000</v>
      </c>
      <c r="P82" s="124">
        <f t="shared" si="26"/>
        <v>7552.5</v>
      </c>
      <c r="Q82" s="15">
        <f t="shared" si="22"/>
        <v>77091</v>
      </c>
      <c r="R82" s="25">
        <f t="shared" si="23"/>
        <v>196297.77250000002</v>
      </c>
    </row>
    <row r="83" spans="1:18" x14ac:dyDescent="0.2">
      <c r="A83" s="121">
        <v>36609</v>
      </c>
      <c r="B83" s="15">
        <v>7000</v>
      </c>
      <c r="C83" s="25">
        <f t="shared" si="21"/>
        <v>17850.000000000004</v>
      </c>
      <c r="D83" s="15"/>
      <c r="E83" s="15"/>
      <c r="F83" s="136">
        <v>46415</v>
      </c>
      <c r="G83" s="105">
        <f t="shared" si="24"/>
        <v>46415</v>
      </c>
      <c r="H83" s="25">
        <f t="shared" si="20"/>
        <v>117894.1</v>
      </c>
      <c r="I83" s="15"/>
      <c r="J83" s="15"/>
      <c r="K83" s="15"/>
      <c r="L83" s="15"/>
      <c r="M83" s="15">
        <v>21518</v>
      </c>
      <c r="N83" s="28">
        <f t="shared" si="25"/>
        <v>55139.875</v>
      </c>
      <c r="O83" s="15">
        <v>3000</v>
      </c>
      <c r="P83" s="124">
        <f t="shared" si="26"/>
        <v>7552.5</v>
      </c>
      <c r="Q83" s="15">
        <f t="shared" si="22"/>
        <v>77933</v>
      </c>
      <c r="R83" s="25">
        <f t="shared" si="23"/>
        <v>198436.47500000001</v>
      </c>
    </row>
    <row r="84" spans="1:18" x14ac:dyDescent="0.2">
      <c r="A84" s="121">
        <v>36610</v>
      </c>
      <c r="B84" s="15">
        <v>6994</v>
      </c>
      <c r="C84" s="25">
        <f t="shared" si="21"/>
        <v>17834.7</v>
      </c>
      <c r="D84" s="15"/>
      <c r="E84" s="15"/>
      <c r="F84" s="136">
        <v>47617</v>
      </c>
      <c r="G84" s="105">
        <f t="shared" si="24"/>
        <v>47617</v>
      </c>
      <c r="H84" s="25">
        <f t="shared" si="20"/>
        <v>120947.18000000001</v>
      </c>
      <c r="I84" s="15"/>
      <c r="J84" s="15"/>
      <c r="K84" s="15"/>
      <c r="L84" s="15"/>
      <c r="M84" s="15">
        <v>21519</v>
      </c>
      <c r="N84" s="28">
        <f t="shared" si="25"/>
        <v>55142.4375</v>
      </c>
      <c r="O84" s="15">
        <v>3000</v>
      </c>
      <c r="P84" s="124">
        <f t="shared" si="26"/>
        <v>7552.5</v>
      </c>
      <c r="Q84" s="15">
        <f t="shared" si="22"/>
        <v>79130</v>
      </c>
      <c r="R84" s="25">
        <f t="shared" si="23"/>
        <v>201476.8175</v>
      </c>
    </row>
    <row r="85" spans="1:18" x14ac:dyDescent="0.2">
      <c r="A85" s="121">
        <v>36611</v>
      </c>
      <c r="B85" s="15">
        <v>7000</v>
      </c>
      <c r="C85" s="25">
        <f t="shared" si="21"/>
        <v>17850.000000000004</v>
      </c>
      <c r="D85" s="15"/>
      <c r="E85" s="15"/>
      <c r="F85" s="136">
        <v>47100</v>
      </c>
      <c r="G85" s="105">
        <f t="shared" si="24"/>
        <v>47100</v>
      </c>
      <c r="H85" s="25">
        <f t="shared" si="20"/>
        <v>119634</v>
      </c>
      <c r="I85" s="15"/>
      <c r="J85" s="15"/>
      <c r="K85" s="15"/>
      <c r="L85" s="15"/>
      <c r="M85" s="15">
        <v>21517</v>
      </c>
      <c r="N85" s="28">
        <f t="shared" si="25"/>
        <v>55137.3125</v>
      </c>
      <c r="O85" s="15">
        <v>3000</v>
      </c>
      <c r="P85" s="124">
        <f t="shared" si="26"/>
        <v>7552.5</v>
      </c>
      <c r="Q85" s="15">
        <f t="shared" si="22"/>
        <v>78617</v>
      </c>
      <c r="R85" s="25">
        <f t="shared" si="23"/>
        <v>200173.8125</v>
      </c>
    </row>
    <row r="86" spans="1:18" x14ac:dyDescent="0.2">
      <c r="A86" s="121">
        <v>36612</v>
      </c>
      <c r="B86" s="15">
        <v>7000</v>
      </c>
      <c r="C86" s="25">
        <f t="shared" si="21"/>
        <v>17850.000000000004</v>
      </c>
      <c r="D86" s="15"/>
      <c r="E86" s="15"/>
      <c r="F86" s="136">
        <v>47719</v>
      </c>
      <c r="G86" s="105">
        <f t="shared" si="24"/>
        <v>47719</v>
      </c>
      <c r="H86" s="25">
        <f t="shared" si="20"/>
        <v>121206.26</v>
      </c>
      <c r="I86" s="15"/>
      <c r="J86" s="15"/>
      <c r="K86" s="15"/>
      <c r="L86" s="15"/>
      <c r="M86" s="15">
        <v>21518</v>
      </c>
      <c r="N86" s="28">
        <f t="shared" si="25"/>
        <v>55139.875</v>
      </c>
      <c r="O86" s="15">
        <v>3000</v>
      </c>
      <c r="P86" s="124">
        <f t="shared" si="26"/>
        <v>7552.5</v>
      </c>
      <c r="Q86" s="15">
        <f t="shared" si="22"/>
        <v>79237</v>
      </c>
      <c r="R86" s="25">
        <f t="shared" si="23"/>
        <v>201748.63500000001</v>
      </c>
    </row>
    <row r="87" spans="1:18" x14ac:dyDescent="0.2">
      <c r="A87" s="121">
        <v>36613</v>
      </c>
      <c r="B87" s="15">
        <v>7000</v>
      </c>
      <c r="C87" s="25">
        <f t="shared" si="21"/>
        <v>17850.000000000004</v>
      </c>
      <c r="D87" s="15"/>
      <c r="E87" s="15"/>
      <c r="F87" s="136">
        <v>13667</v>
      </c>
      <c r="G87" s="105">
        <f t="shared" si="24"/>
        <v>13667</v>
      </c>
      <c r="H87" s="25">
        <f t="shared" si="20"/>
        <v>34714.18</v>
      </c>
      <c r="I87" s="15"/>
      <c r="J87" s="15"/>
      <c r="K87" s="15"/>
      <c r="L87" s="15"/>
      <c r="M87" s="15">
        <v>21515</v>
      </c>
      <c r="N87" s="28">
        <f t="shared" si="25"/>
        <v>55132.1875</v>
      </c>
      <c r="O87" s="15">
        <v>3000</v>
      </c>
      <c r="P87" s="124">
        <f t="shared" si="26"/>
        <v>7552.5</v>
      </c>
      <c r="Q87" s="15">
        <f t="shared" si="22"/>
        <v>45182</v>
      </c>
      <c r="R87" s="25">
        <f t="shared" si="23"/>
        <v>115248.86750000001</v>
      </c>
    </row>
    <row r="88" spans="1:18" x14ac:dyDescent="0.2">
      <c r="A88" s="121">
        <v>36614</v>
      </c>
      <c r="B88" s="15">
        <v>7000</v>
      </c>
      <c r="C88" s="25">
        <f t="shared" si="21"/>
        <v>17850.000000000004</v>
      </c>
      <c r="D88" s="15"/>
      <c r="E88" s="15"/>
      <c r="F88" s="136">
        <v>13420</v>
      </c>
      <c r="G88" s="105">
        <f t="shared" si="24"/>
        <v>13420</v>
      </c>
      <c r="H88" s="25">
        <f t="shared" si="20"/>
        <v>34086.800000000003</v>
      </c>
      <c r="I88" s="15"/>
      <c r="J88" s="15"/>
      <c r="K88" s="15"/>
      <c r="L88" s="15"/>
      <c r="M88" s="15">
        <v>21565</v>
      </c>
      <c r="N88" s="28">
        <f t="shared" si="25"/>
        <v>55260.3125</v>
      </c>
      <c r="O88" s="15">
        <v>3000</v>
      </c>
      <c r="P88" s="124">
        <f t="shared" si="26"/>
        <v>7552.5</v>
      </c>
      <c r="Q88" s="15">
        <f t="shared" si="22"/>
        <v>44985</v>
      </c>
      <c r="R88" s="25">
        <f t="shared" si="23"/>
        <v>114749.6125</v>
      </c>
    </row>
    <row r="89" spans="1:18" x14ac:dyDescent="0.2">
      <c r="A89" s="121">
        <v>36615</v>
      </c>
      <c r="B89" s="15">
        <v>7000</v>
      </c>
      <c r="C89" s="25">
        <f t="shared" si="21"/>
        <v>17850.000000000004</v>
      </c>
      <c r="D89" s="15"/>
      <c r="E89" s="15"/>
      <c r="F89" s="136">
        <v>43825</v>
      </c>
      <c r="G89" s="105">
        <f t="shared" si="24"/>
        <v>43825</v>
      </c>
      <c r="H89" s="25">
        <f t="shared" si="20"/>
        <v>111315.5</v>
      </c>
      <c r="I89" s="15"/>
      <c r="J89" s="15"/>
      <c r="K89" s="15"/>
      <c r="L89" s="15"/>
      <c r="M89" s="15">
        <v>21519</v>
      </c>
      <c r="N89" s="28">
        <f t="shared" si="25"/>
        <v>55142.4375</v>
      </c>
      <c r="O89" s="15">
        <v>3000</v>
      </c>
      <c r="P89" s="124">
        <f t="shared" si="26"/>
        <v>7552.5</v>
      </c>
      <c r="Q89" s="15">
        <f t="shared" si="22"/>
        <v>75344</v>
      </c>
      <c r="R89" s="25">
        <f t="shared" si="23"/>
        <v>191860.4375</v>
      </c>
    </row>
    <row r="90" spans="1:18" x14ac:dyDescent="0.2">
      <c r="A90" s="121">
        <v>36616</v>
      </c>
      <c r="B90" s="15">
        <v>7000</v>
      </c>
      <c r="C90" s="25">
        <f t="shared" si="21"/>
        <v>17850.000000000004</v>
      </c>
      <c r="D90" s="15"/>
      <c r="E90" s="15"/>
      <c r="F90" s="136">
        <v>13316</v>
      </c>
      <c r="G90" s="105">
        <f t="shared" si="24"/>
        <v>13316</v>
      </c>
      <c r="H90" s="25">
        <f t="shared" si="20"/>
        <v>33822.639999999999</v>
      </c>
      <c r="I90" s="15"/>
      <c r="J90" s="15"/>
      <c r="K90" s="15"/>
      <c r="L90" s="15"/>
      <c r="M90" s="15">
        <v>21518</v>
      </c>
      <c r="N90" s="28">
        <f t="shared" si="25"/>
        <v>55139.875</v>
      </c>
      <c r="O90" s="15">
        <v>3000</v>
      </c>
      <c r="P90" s="124">
        <f t="shared" si="26"/>
        <v>7552.5</v>
      </c>
      <c r="Q90" s="15">
        <f t="shared" si="22"/>
        <v>44834</v>
      </c>
      <c r="R90" s="25">
        <f t="shared" si="23"/>
        <v>114365.015</v>
      </c>
    </row>
    <row r="91" spans="1:18" ht="13.5" thickBot="1" x14ac:dyDescent="0.25">
      <c r="B91" s="21">
        <f>SUM(B60:B90)</f>
        <v>215355</v>
      </c>
      <c r="C91" s="26">
        <f t="shared" si="21"/>
        <v>549155.25</v>
      </c>
      <c r="D91" s="27">
        <f>SUM(D60:D90)</f>
        <v>0</v>
      </c>
      <c r="E91" s="26">
        <f>SUM(E60:E90)</f>
        <v>0</v>
      </c>
      <c r="F91" s="21">
        <f>SUM(F60:F90)</f>
        <v>1389423</v>
      </c>
      <c r="G91" s="134">
        <f>SUM(G60:G90)</f>
        <v>1389423</v>
      </c>
      <c r="H91" s="26">
        <f t="shared" si="20"/>
        <v>3529134.42</v>
      </c>
      <c r="I91" s="27">
        <f>SUM(I60:I89)</f>
        <v>0</v>
      </c>
      <c r="J91" s="26">
        <f>SUM(J60:J90)</f>
        <v>0</v>
      </c>
      <c r="K91" s="27">
        <f>SUM(K60:K89)</f>
        <v>0</v>
      </c>
      <c r="L91" s="26">
        <f t="shared" ref="L91:R91" si="27">SUM(L60:L90)</f>
        <v>0</v>
      </c>
      <c r="M91" s="135">
        <f t="shared" si="27"/>
        <v>385921</v>
      </c>
      <c r="N91" s="26">
        <f t="shared" si="27"/>
        <v>988922.5625</v>
      </c>
      <c r="O91" s="122">
        <f t="shared" si="27"/>
        <v>93000</v>
      </c>
      <c r="P91" s="26">
        <f t="shared" si="27"/>
        <v>234127.5</v>
      </c>
      <c r="Q91" s="21">
        <f t="shared" si="27"/>
        <v>2083699</v>
      </c>
      <c r="R91" s="26">
        <f t="shared" si="27"/>
        <v>5301339.7324999999</v>
      </c>
    </row>
    <row r="92" spans="1:18" ht="13.5" thickTop="1" x14ac:dyDescent="0.2">
      <c r="B92" s="16"/>
    </row>
    <row r="93" spans="1:18" x14ac:dyDescent="0.2">
      <c r="B93" s="17"/>
      <c r="Q93" t="s">
        <v>55</v>
      </c>
      <c r="R93" s="30">
        <f>R91/Q91</f>
        <v>2.5441965142278229</v>
      </c>
    </row>
  </sheetData>
  <pageMargins left="0.2" right="0.4" top="0.5" bottom="0.5" header="0.5" footer="0.5"/>
  <pageSetup paperSize="5" scale="43" orientation="landscape" r:id="rId1"/>
  <headerFooter alignWithMargins="0"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B51"/>
  <sheetViews>
    <sheetView topLeftCell="A13" zoomScale="75" workbookViewId="0">
      <selection activeCell="AD45" sqref="AD45"/>
    </sheetView>
  </sheetViews>
  <sheetFormatPr defaultRowHeight="12.75" x14ac:dyDescent="0.2"/>
  <cols>
    <col min="2" max="2" width="12.42578125" customWidth="1"/>
    <col min="3" max="3" width="17.5703125" customWidth="1"/>
    <col min="4" max="4" width="16" customWidth="1"/>
    <col min="5" max="5" width="18.42578125" customWidth="1"/>
    <col min="6" max="6" width="18.28515625" customWidth="1"/>
    <col min="7" max="7" width="16.42578125" customWidth="1"/>
    <col min="8" max="15" width="9.140625" hidden="1" customWidth="1"/>
    <col min="16" max="16" width="14.28515625" hidden="1" customWidth="1"/>
    <col min="17" max="17" width="17.7109375" hidden="1" customWidth="1"/>
    <col min="18" max="18" width="16.85546875" hidden="1" customWidth="1"/>
    <col min="19" max="22" width="9.140625" hidden="1" customWidth="1"/>
    <col min="23" max="23" width="14.42578125" hidden="1" customWidth="1"/>
    <col min="24" max="24" width="13.28515625" hidden="1" customWidth="1"/>
    <col min="25" max="25" width="17.5703125" hidden="1" customWidth="1"/>
    <col min="26" max="26" width="20" hidden="1" customWidth="1"/>
    <col min="27" max="28" width="9.140625" hidden="1" customWidth="1"/>
  </cols>
  <sheetData>
    <row r="3" spans="2:28" ht="20.25" x14ac:dyDescent="0.3">
      <c r="B3" s="83" t="s">
        <v>0</v>
      </c>
    </row>
    <row r="4" spans="2:28" x14ac:dyDescent="0.2">
      <c r="B4" s="71" t="s">
        <v>47</v>
      </c>
    </row>
    <row r="5" spans="2:28" x14ac:dyDescent="0.2">
      <c r="B5" s="71" t="s">
        <v>48</v>
      </c>
    </row>
    <row r="6" spans="2:28" x14ac:dyDescent="0.2">
      <c r="B6" s="71" t="s">
        <v>72</v>
      </c>
    </row>
    <row r="7" spans="2:28" x14ac:dyDescent="0.2">
      <c r="B7" s="72"/>
    </row>
    <row r="8" spans="2:28" x14ac:dyDescent="0.2">
      <c r="B8" s="73" t="s">
        <v>49</v>
      </c>
      <c r="C8" s="74"/>
      <c r="D8" s="74"/>
      <c r="E8" s="81">
        <v>36557</v>
      </c>
      <c r="G8" s="6"/>
      <c r="H8" s="77">
        <v>36557</v>
      </c>
    </row>
    <row r="9" spans="2:28" x14ac:dyDescent="0.2">
      <c r="B9" s="73" t="s">
        <v>50</v>
      </c>
      <c r="C9" s="74"/>
      <c r="D9" s="74"/>
      <c r="E9" s="82">
        <v>2.58</v>
      </c>
      <c r="G9" s="6"/>
      <c r="H9" s="78">
        <v>2.58</v>
      </c>
    </row>
    <row r="10" spans="2:28" x14ac:dyDescent="0.2">
      <c r="B10" s="80"/>
      <c r="C10" s="6"/>
      <c r="D10" s="6"/>
      <c r="E10" s="6"/>
      <c r="F10" s="6"/>
      <c r="G10" s="6"/>
      <c r="H10" s="79"/>
    </row>
    <row r="11" spans="2:28" x14ac:dyDescent="0.2">
      <c r="B11" s="80" t="s">
        <v>82</v>
      </c>
      <c r="C11" s="6"/>
      <c r="D11" s="6"/>
      <c r="E11" s="6"/>
      <c r="F11" s="6"/>
      <c r="G11" s="6"/>
      <c r="H11" s="79"/>
    </row>
    <row r="12" spans="2:28" x14ac:dyDescent="0.2">
      <c r="B12" s="80" t="s">
        <v>81</v>
      </c>
    </row>
    <row r="14" spans="2:28" ht="13.5" thickBot="1" x14ac:dyDescent="0.25">
      <c r="Y14" s="33"/>
      <c r="Z14" s="33"/>
    </row>
    <row r="15" spans="2:28" ht="13.5" thickTop="1" x14ac:dyDescent="0.2">
      <c r="B15" s="34"/>
      <c r="C15" s="34"/>
      <c r="D15" s="34" t="s">
        <v>5</v>
      </c>
      <c r="E15" s="34" t="s">
        <v>1</v>
      </c>
      <c r="F15" s="34" t="s">
        <v>77</v>
      </c>
      <c r="G15" s="96" t="s">
        <v>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6"/>
      <c r="Y15" s="88"/>
      <c r="Z15" s="88"/>
      <c r="AA15" s="87"/>
      <c r="AB15" s="34"/>
    </row>
    <row r="16" spans="2:28" x14ac:dyDescent="0.2">
      <c r="B16" s="76"/>
      <c r="C16" s="35"/>
      <c r="D16" s="35" t="s">
        <v>73</v>
      </c>
      <c r="E16" s="35" t="s">
        <v>74</v>
      </c>
      <c r="F16" s="35" t="s">
        <v>83</v>
      </c>
      <c r="G16" s="97" t="s">
        <v>79</v>
      </c>
      <c r="H16" s="35" t="s">
        <v>7</v>
      </c>
      <c r="I16" s="35"/>
      <c r="J16" s="35"/>
      <c r="K16" s="35"/>
      <c r="L16" s="35"/>
      <c r="M16" s="35"/>
      <c r="N16" s="35"/>
      <c r="O16" s="35"/>
      <c r="P16" s="76"/>
      <c r="Q16" s="76"/>
      <c r="R16" s="76"/>
      <c r="S16" s="76"/>
      <c r="T16" s="35"/>
      <c r="U16" s="35"/>
      <c r="V16" s="35"/>
      <c r="W16" s="35"/>
      <c r="X16" s="35"/>
      <c r="Y16" s="76"/>
      <c r="Z16" s="76"/>
      <c r="AA16" s="35"/>
      <c r="AB16" s="35"/>
    </row>
    <row r="17" spans="2:28" x14ac:dyDescent="0.2">
      <c r="B17" s="76" t="str">
        <f>Master!B15</f>
        <v>Total Sales</v>
      </c>
      <c r="C17" s="35" t="s">
        <v>77</v>
      </c>
      <c r="D17" s="35" t="s">
        <v>70</v>
      </c>
      <c r="E17" s="35" t="s">
        <v>75</v>
      </c>
      <c r="F17" s="35"/>
      <c r="G17" s="97" t="s">
        <v>80</v>
      </c>
      <c r="H17" s="35" t="str">
        <f>Master!D15</f>
        <v xml:space="preserve">TOTAL </v>
      </c>
      <c r="I17" s="35" t="str">
        <f>Master!E15</f>
        <v>GD-.02</v>
      </c>
      <c r="J17" s="35">
        <f>Master!F15</f>
        <v>0</v>
      </c>
      <c r="K17" s="35" t="str">
        <f>Master!H15</f>
        <v>Quantity</v>
      </c>
      <c r="L17" s="35">
        <f>Master!I15</f>
        <v>0</v>
      </c>
      <c r="M17" s="35" t="str">
        <f>Master!J15</f>
        <v>GD - .02</v>
      </c>
      <c r="N17" s="35">
        <f>Master!K15</f>
        <v>0</v>
      </c>
      <c r="O17" s="35" t="str">
        <f>Master!L15</f>
        <v>less $0.02</v>
      </c>
      <c r="P17" s="76" t="str">
        <f>Master!M15</f>
        <v xml:space="preserve">GD </v>
      </c>
      <c r="Q17" s="76" t="str">
        <f>Master!N15</f>
        <v>HSC Sale</v>
      </c>
      <c r="R17" s="76" t="str">
        <f>Master!O15</f>
        <v>T1</v>
      </c>
      <c r="S17" s="76" t="str">
        <f>Master!P15</f>
        <v>GD mid</v>
      </c>
      <c r="T17" s="35" t="str">
        <f>Master!Q15</f>
        <v>GD less</v>
      </c>
      <c r="U17" s="35" t="str">
        <f>Master!R15</f>
        <v>due</v>
      </c>
      <c r="V17" s="35" t="str">
        <f>Master!S15</f>
        <v>Due</v>
      </c>
      <c r="W17" s="35" t="str">
        <f>Master!T15</f>
        <v>Due</v>
      </c>
      <c r="X17" s="35" t="str">
        <f>Master!U15</f>
        <v>Due</v>
      </c>
      <c r="Y17" s="76"/>
      <c r="Z17" s="76" t="str">
        <f>Master!W15</f>
        <v>Purchases</v>
      </c>
      <c r="AA17" s="35">
        <f>Master!X15</f>
        <v>0</v>
      </c>
      <c r="AB17" s="35">
        <f>Master!Y15</f>
        <v>0</v>
      </c>
    </row>
    <row r="18" spans="2:28" ht="13.5" thickBot="1" x14ac:dyDescent="0.25">
      <c r="B18" s="36" t="str">
        <f>Master!B16</f>
        <v xml:space="preserve">T1 </v>
      </c>
      <c r="C18" s="36" t="str">
        <f>Master!C16</f>
        <v>T2</v>
      </c>
      <c r="D18" s="36" t="s">
        <v>80</v>
      </c>
      <c r="E18" s="36" t="s">
        <v>76</v>
      </c>
      <c r="F18" s="36" t="s">
        <v>78</v>
      </c>
      <c r="G18" s="98"/>
      <c r="H18" s="36" t="str">
        <f>Master!D16</f>
        <v>VOL</v>
      </c>
      <c r="I18" s="36" t="str">
        <f>Master!E16</f>
        <v xml:space="preserve"> </v>
      </c>
      <c r="J18" s="36">
        <f>Master!F16</f>
        <v>0</v>
      </c>
      <c r="K18" s="36">
        <f>Master!H16</f>
        <v>0</v>
      </c>
      <c r="L18" s="36">
        <f>Master!I16</f>
        <v>0</v>
      </c>
      <c r="M18" s="36" t="str">
        <f>Master!J16</f>
        <v>Volume</v>
      </c>
      <c r="N18" s="36">
        <f>Master!K16</f>
        <v>0</v>
      </c>
      <c r="O18" s="36">
        <f>Master!L16</f>
        <v>0</v>
      </c>
      <c r="P18" s="36">
        <f>Master!M16</f>
        <v>0</v>
      </c>
      <c r="Q18" s="36">
        <f>Master!N16</f>
        <v>0</v>
      </c>
      <c r="R18" s="36">
        <f>Master!O16</f>
        <v>0</v>
      </c>
      <c r="S18" s="36" t="str">
        <f>Master!P16</f>
        <v xml:space="preserve"> </v>
      </c>
      <c r="T18" s="36">
        <f>Master!Q16</f>
        <v>0.05</v>
      </c>
      <c r="U18" s="36" t="str">
        <f>Master!R16</f>
        <v>Company</v>
      </c>
      <c r="V18" s="36" t="str">
        <f>Master!S16</f>
        <v>Customer</v>
      </c>
      <c r="W18" s="36" t="str">
        <f>Master!T16</f>
        <v>Company</v>
      </c>
      <c r="X18" s="36" t="str">
        <f>Master!U16</f>
        <v>Customer</v>
      </c>
      <c r="Y18" s="36" t="str">
        <f>Master!V16</f>
        <v>Volumes</v>
      </c>
      <c r="Z18" s="36">
        <f>Master!W16</f>
        <v>0</v>
      </c>
      <c r="AA18" s="36" t="str">
        <f>Master!X16</f>
        <v xml:space="preserve">Volume </v>
      </c>
      <c r="AB18" s="36" t="str">
        <f>Master!Y16</f>
        <v xml:space="preserve">Volume </v>
      </c>
    </row>
    <row r="19" spans="2:28" ht="13.5" thickTop="1" x14ac:dyDescent="0.2">
      <c r="B19" s="37">
        <f>Master!B17</f>
        <v>57224.99</v>
      </c>
      <c r="C19" s="37">
        <f>Master!C17</f>
        <v>60250</v>
      </c>
      <c r="D19" s="89">
        <f t="shared" ref="D19:D50" si="0">+B19-+C19</f>
        <v>-3025.010000000002</v>
      </c>
      <c r="E19" s="54">
        <f>P19+Q19+W19</f>
        <v>146495.97</v>
      </c>
      <c r="F19" s="54">
        <f>Z19+X19</f>
        <v>153050.57999999999</v>
      </c>
      <c r="G19" s="99">
        <f>+E19-+F19</f>
        <v>-6554.609999999986</v>
      </c>
      <c r="H19" s="37">
        <f>Master!D17</f>
        <v>62058</v>
      </c>
      <c r="I19" s="37">
        <f>Master!E17</f>
        <v>0</v>
      </c>
      <c r="J19" s="37">
        <f>Master!F17</f>
        <v>58942</v>
      </c>
      <c r="K19" s="37">
        <f>Master!H17</f>
        <v>1308</v>
      </c>
      <c r="L19" s="37">
        <f>Master!I17</f>
        <v>57224.99</v>
      </c>
      <c r="M19" s="37">
        <f>Master!J17</f>
        <v>0</v>
      </c>
      <c r="N19" s="37">
        <f>Master!K17</f>
        <v>2.56</v>
      </c>
      <c r="O19" s="37">
        <f>Master!L17</f>
        <v>2.64</v>
      </c>
      <c r="P19" s="54">
        <f>Master!M17</f>
        <v>0</v>
      </c>
      <c r="Q19" s="54">
        <f>Master!N17</f>
        <v>146495.97</v>
      </c>
      <c r="R19" s="37">
        <f>Master!O17</f>
        <v>146495.97</v>
      </c>
      <c r="S19" s="54">
        <f>Master!P17</f>
        <v>2.66</v>
      </c>
      <c r="T19" s="37">
        <f>Master!Q17</f>
        <v>2.6100000000000003</v>
      </c>
      <c r="U19" s="37">
        <f>Master!R17</f>
        <v>0</v>
      </c>
      <c r="V19" s="37">
        <f>Master!S17</f>
        <v>1.0000000000000231E-2</v>
      </c>
      <c r="W19" s="37">
        <f>Master!T17</f>
        <v>0</v>
      </c>
      <c r="X19" s="54">
        <f>Master!U17</f>
        <v>13.08</v>
      </c>
      <c r="Y19" s="37">
        <f>Master!V17</f>
        <v>60250</v>
      </c>
      <c r="Z19" s="54">
        <f>Master!W17</f>
        <v>153037.5</v>
      </c>
      <c r="AA19" s="37">
        <f>Master!X17</f>
        <v>50250</v>
      </c>
      <c r="AB19" s="37">
        <f>Master!Y17</f>
        <v>201</v>
      </c>
    </row>
    <row r="20" spans="2:28" x14ac:dyDescent="0.2">
      <c r="B20" s="38">
        <f>Master!B18</f>
        <v>61134.71</v>
      </c>
      <c r="C20" s="38">
        <f>Master!C18</f>
        <v>59554</v>
      </c>
      <c r="D20" s="90">
        <f t="shared" si="0"/>
        <v>1580.7099999999991</v>
      </c>
      <c r="E20" s="55">
        <f t="shared" ref="E20:E50" si="1">P20+Q20+W20</f>
        <v>156504.85999999999</v>
      </c>
      <c r="F20" s="55">
        <f t="shared" ref="F20:F50" si="2">Z20+X20</f>
        <v>151269.66</v>
      </c>
      <c r="G20" s="100">
        <f t="shared" ref="G20:G50" si="3">+E20-+F20</f>
        <v>5235.1999999999825</v>
      </c>
      <c r="H20" s="38">
        <f>Master!D18</f>
        <v>61341</v>
      </c>
      <c r="I20" s="38">
        <f>Master!E18</f>
        <v>0</v>
      </c>
      <c r="J20" s="38">
        <f>Master!F18</f>
        <v>62969</v>
      </c>
      <c r="K20" s="38">
        <f>Master!H18</f>
        <v>0</v>
      </c>
      <c r="L20" s="38">
        <f>Master!I18</f>
        <v>61134.71</v>
      </c>
      <c r="M20" s="38">
        <f>Master!J18</f>
        <v>0</v>
      </c>
      <c r="N20" s="38">
        <f>Master!K18</f>
        <v>2.56</v>
      </c>
      <c r="O20" s="38">
        <f>Master!L18</f>
        <v>2.72</v>
      </c>
      <c r="P20" s="55">
        <f>Master!M18</f>
        <v>0</v>
      </c>
      <c r="Q20" s="55">
        <f>Master!N18</f>
        <v>156504.85999999999</v>
      </c>
      <c r="R20" s="38">
        <f>Master!O18</f>
        <v>156504.85999999999</v>
      </c>
      <c r="S20" s="55">
        <f>Master!P18</f>
        <v>2.74</v>
      </c>
      <c r="T20" s="38">
        <f>Master!Q18</f>
        <v>2.6900000000000004</v>
      </c>
      <c r="U20" s="38">
        <f>Master!R18</f>
        <v>0</v>
      </c>
      <c r="V20" s="38">
        <f>Master!S18</f>
        <v>9.0000000000000302E-2</v>
      </c>
      <c r="W20" s="38">
        <f>Master!T18</f>
        <v>0</v>
      </c>
      <c r="X20" s="55">
        <f>Master!U18</f>
        <v>0</v>
      </c>
      <c r="Y20" s="38">
        <f>Master!V18</f>
        <v>59554</v>
      </c>
      <c r="Z20" s="55">
        <f>Master!W18</f>
        <v>151269.66</v>
      </c>
      <c r="AA20" s="38">
        <f>Master!X18</f>
        <v>49554</v>
      </c>
      <c r="AB20" s="38">
        <f>Master!Y18</f>
        <v>163</v>
      </c>
    </row>
    <row r="21" spans="2:28" x14ac:dyDescent="0.2">
      <c r="B21" s="38">
        <f>Master!B19</f>
        <v>60403.4</v>
      </c>
      <c r="C21" s="38">
        <f>Master!C19</f>
        <v>61107</v>
      </c>
      <c r="D21" s="90">
        <f t="shared" si="0"/>
        <v>-703.59999999999854</v>
      </c>
      <c r="E21" s="55">
        <f t="shared" si="1"/>
        <v>154632.70000000001</v>
      </c>
      <c r="F21" s="55">
        <f t="shared" si="2"/>
        <v>155214.28</v>
      </c>
      <c r="G21" s="100">
        <f t="shared" si="3"/>
        <v>-581.57999999998719</v>
      </c>
      <c r="H21" s="38">
        <f>Master!D19</f>
        <v>62940</v>
      </c>
      <c r="I21" s="38">
        <f>Master!E19</f>
        <v>0</v>
      </c>
      <c r="J21" s="38">
        <f>Master!F19</f>
        <v>62216</v>
      </c>
      <c r="K21" s="38">
        <f>Master!H19</f>
        <v>0</v>
      </c>
      <c r="L21" s="38">
        <f>Master!I19</f>
        <v>60403.4</v>
      </c>
      <c r="M21" s="38">
        <f>Master!J19</f>
        <v>0</v>
      </c>
      <c r="N21" s="38">
        <f>Master!K19</f>
        <v>2.56</v>
      </c>
      <c r="O21" s="38">
        <f>Master!L19</f>
        <v>2.8050000000000002</v>
      </c>
      <c r="P21" s="55">
        <f>Master!M19</f>
        <v>0</v>
      </c>
      <c r="Q21" s="55">
        <f>Master!N19</f>
        <v>154632.70000000001</v>
      </c>
      <c r="R21" s="38">
        <f>Master!O19</f>
        <v>154632.70000000001</v>
      </c>
      <c r="S21" s="55">
        <f>Master!P19</f>
        <v>2.8250000000000002</v>
      </c>
      <c r="T21" s="38">
        <f>Master!Q19</f>
        <v>2.7750000000000004</v>
      </c>
      <c r="U21" s="38">
        <f>Master!R19</f>
        <v>0</v>
      </c>
      <c r="V21" s="38">
        <f>Master!S19</f>
        <v>0.17500000000000027</v>
      </c>
      <c r="W21" s="38">
        <f>Master!T19</f>
        <v>0</v>
      </c>
      <c r="X21" s="55">
        <f>Master!U19</f>
        <v>0</v>
      </c>
      <c r="Y21" s="38">
        <f>Master!V19</f>
        <v>61107</v>
      </c>
      <c r="Z21" s="55">
        <f>Master!W19</f>
        <v>155214.28</v>
      </c>
      <c r="AA21" s="38">
        <f>Master!X19</f>
        <v>51107</v>
      </c>
      <c r="AB21" s="38">
        <f>Master!Y19</f>
        <v>216</v>
      </c>
    </row>
    <row r="22" spans="2:28" x14ac:dyDescent="0.2">
      <c r="B22" s="38">
        <f>Master!B20</f>
        <v>60434.01</v>
      </c>
      <c r="C22" s="38">
        <f>Master!C20</f>
        <v>60098</v>
      </c>
      <c r="D22" s="90">
        <f t="shared" si="0"/>
        <v>336.01000000000204</v>
      </c>
      <c r="E22" s="55">
        <f t="shared" si="1"/>
        <v>154711.07</v>
      </c>
      <c r="F22" s="55">
        <f t="shared" si="2"/>
        <v>152651.42000000001</v>
      </c>
      <c r="G22" s="100">
        <f t="shared" si="3"/>
        <v>2059.6499999999942</v>
      </c>
      <c r="H22" s="38">
        <f>Master!D20</f>
        <v>61901</v>
      </c>
      <c r="I22" s="38">
        <f>Master!E20</f>
        <v>0</v>
      </c>
      <c r="J22" s="38">
        <f>Master!F20</f>
        <v>62247</v>
      </c>
      <c r="K22" s="38">
        <f>Master!H20</f>
        <v>0</v>
      </c>
      <c r="L22" s="38">
        <f>Master!I20</f>
        <v>60434.01</v>
      </c>
      <c r="M22" s="38">
        <f>Master!J20</f>
        <v>0</v>
      </c>
      <c r="N22" s="38">
        <f>Master!K20</f>
        <v>2.56</v>
      </c>
      <c r="O22" s="38">
        <f>Master!L20</f>
        <v>2.73</v>
      </c>
      <c r="P22" s="55">
        <f>Master!M20</f>
        <v>0</v>
      </c>
      <c r="Q22" s="55">
        <f>Master!N20</f>
        <v>154711.07</v>
      </c>
      <c r="R22" s="38">
        <f>Master!O20</f>
        <v>154711.07</v>
      </c>
      <c r="S22" s="55">
        <f>Master!P20</f>
        <v>2.75</v>
      </c>
      <c r="T22" s="38">
        <f>Master!Q20</f>
        <v>2.7</v>
      </c>
      <c r="U22" s="38">
        <f>Master!R20</f>
        <v>0</v>
      </c>
      <c r="V22" s="38">
        <f>Master!S20</f>
        <v>0.10000000000000009</v>
      </c>
      <c r="W22" s="38">
        <f>Master!T20</f>
        <v>0</v>
      </c>
      <c r="X22" s="55">
        <f>Master!U20</f>
        <v>0</v>
      </c>
      <c r="Y22" s="38">
        <f>Master!V20</f>
        <v>60098</v>
      </c>
      <c r="Z22" s="55">
        <f>Master!W20</f>
        <v>152651.42000000001</v>
      </c>
      <c r="AA22" s="38">
        <f>Master!X20</f>
        <v>50098</v>
      </c>
      <c r="AB22" s="38">
        <f>Master!Y20</f>
        <v>210</v>
      </c>
    </row>
    <row r="23" spans="2:28" x14ac:dyDescent="0.2">
      <c r="B23" s="38">
        <f>Master!B21</f>
        <v>60364.800000000003</v>
      </c>
      <c r="C23" s="38">
        <f>Master!C21</f>
        <v>60403</v>
      </c>
      <c r="D23" s="90">
        <f t="shared" si="0"/>
        <v>-38.19999999999709</v>
      </c>
      <c r="E23" s="55">
        <f t="shared" si="1"/>
        <v>154533.89000000001</v>
      </c>
      <c r="F23" s="55">
        <f t="shared" si="2"/>
        <v>153426.12</v>
      </c>
      <c r="G23" s="100">
        <f t="shared" si="3"/>
        <v>1107.7700000000186</v>
      </c>
      <c r="H23" s="38">
        <f>Master!D21</f>
        <v>62215</v>
      </c>
      <c r="I23" s="38">
        <f>Master!E21</f>
        <v>0</v>
      </c>
      <c r="J23" s="38">
        <f>Master!F21</f>
        <v>62176</v>
      </c>
      <c r="K23" s="38">
        <f>Master!H21</f>
        <v>0</v>
      </c>
      <c r="L23" s="38">
        <f>Master!I21</f>
        <v>60364.800000000003</v>
      </c>
      <c r="M23" s="38">
        <f>Master!J21</f>
        <v>0</v>
      </c>
      <c r="N23" s="38">
        <f>Master!K21</f>
        <v>2.56</v>
      </c>
      <c r="O23" s="38">
        <f>Master!L21</f>
        <v>2.73</v>
      </c>
      <c r="P23" s="55">
        <f>Master!M21</f>
        <v>0</v>
      </c>
      <c r="Q23" s="55">
        <f>Master!N21</f>
        <v>154533.89000000001</v>
      </c>
      <c r="R23" s="38">
        <f>Master!O21</f>
        <v>154533.89000000001</v>
      </c>
      <c r="S23" s="55">
        <f>Master!P21</f>
        <v>2.75</v>
      </c>
      <c r="T23" s="38">
        <f>Master!Q21</f>
        <v>2.7</v>
      </c>
      <c r="U23" s="38">
        <f>Master!R21</f>
        <v>0</v>
      </c>
      <c r="V23" s="38">
        <f>Master!S21</f>
        <v>0.10000000000000009</v>
      </c>
      <c r="W23" s="38">
        <f>Master!T21</f>
        <v>0</v>
      </c>
      <c r="X23" s="55">
        <f>Master!U21</f>
        <v>0</v>
      </c>
      <c r="Y23" s="38">
        <f>Master!V21</f>
        <v>60403</v>
      </c>
      <c r="Z23" s="55">
        <f>Master!W21</f>
        <v>153426.12</v>
      </c>
      <c r="AA23" s="38">
        <f>Master!X21</f>
        <v>50403</v>
      </c>
      <c r="AB23" s="38">
        <f>Master!Y21</f>
        <v>202</v>
      </c>
    </row>
    <row r="24" spans="2:28" x14ac:dyDescent="0.2">
      <c r="B24" s="38">
        <f>Master!B22</f>
        <v>60523.7</v>
      </c>
      <c r="C24" s="38">
        <f>Master!C22</f>
        <v>59493</v>
      </c>
      <c r="D24" s="90">
        <f t="shared" si="0"/>
        <v>1030.6999999999971</v>
      </c>
      <c r="E24" s="55">
        <f t="shared" si="1"/>
        <v>154940.67000000001</v>
      </c>
      <c r="F24" s="55">
        <f t="shared" si="2"/>
        <v>151115.935</v>
      </c>
      <c r="G24" s="100">
        <f t="shared" si="3"/>
        <v>3824.7350000000151</v>
      </c>
      <c r="H24" s="38">
        <f>Master!D22</f>
        <v>61278</v>
      </c>
      <c r="I24" s="38">
        <f>Master!E22</f>
        <v>0</v>
      </c>
      <c r="J24" s="38">
        <f>Master!F22</f>
        <v>62339</v>
      </c>
      <c r="K24" s="38">
        <f>Master!H22</f>
        <v>0</v>
      </c>
      <c r="L24" s="38">
        <f>Master!I22</f>
        <v>60523.7</v>
      </c>
      <c r="M24" s="38">
        <f>Master!J22</f>
        <v>0</v>
      </c>
      <c r="N24" s="38">
        <f>Master!K22</f>
        <v>2.56</v>
      </c>
      <c r="O24" s="38">
        <f>Master!L22</f>
        <v>2.73</v>
      </c>
      <c r="P24" s="55">
        <f>Master!M22</f>
        <v>0</v>
      </c>
      <c r="Q24" s="55">
        <f>Master!N22</f>
        <v>154940.67000000001</v>
      </c>
      <c r="R24" s="38">
        <f>Master!O22</f>
        <v>154940.67000000001</v>
      </c>
      <c r="S24" s="55">
        <f>Master!P22</f>
        <v>2.75</v>
      </c>
      <c r="T24" s="38">
        <f>Master!Q22</f>
        <v>2.7</v>
      </c>
      <c r="U24" s="38">
        <f>Master!R22</f>
        <v>0</v>
      </c>
      <c r="V24" s="38">
        <f>Master!S22</f>
        <v>0.10000000000000009</v>
      </c>
      <c r="W24" s="38">
        <f>Master!T22</f>
        <v>0</v>
      </c>
      <c r="X24" s="55">
        <f>Master!U22</f>
        <v>0</v>
      </c>
      <c r="Y24" s="38">
        <f>Master!V22</f>
        <v>59493</v>
      </c>
      <c r="Z24" s="55">
        <f>Master!W22</f>
        <v>151115.935</v>
      </c>
      <c r="AA24" s="38">
        <f>Master!X22</f>
        <v>49439</v>
      </c>
      <c r="AB24" s="38">
        <f>Master!Y22</f>
        <v>194</v>
      </c>
    </row>
    <row r="25" spans="2:28" x14ac:dyDescent="0.2">
      <c r="B25" s="38">
        <f>Master!B23</f>
        <v>74284.94</v>
      </c>
      <c r="C25" s="38">
        <f>Master!C23</f>
        <v>74237</v>
      </c>
      <c r="D25" s="90">
        <f t="shared" si="0"/>
        <v>47.940000000002328</v>
      </c>
      <c r="E25" s="55">
        <f t="shared" si="1"/>
        <v>190169.45</v>
      </c>
      <c r="F25" s="55">
        <f t="shared" si="2"/>
        <v>188899.48250000001</v>
      </c>
      <c r="G25" s="100">
        <f t="shared" si="3"/>
        <v>1269.9674999999988</v>
      </c>
      <c r="H25" s="38">
        <f>Master!D23</f>
        <v>76464</v>
      </c>
      <c r="I25" s="38">
        <f>Master!E23</f>
        <v>0</v>
      </c>
      <c r="J25" s="38">
        <f>Master!F23</f>
        <v>76513</v>
      </c>
      <c r="K25" s="38">
        <f>Master!H23</f>
        <v>0</v>
      </c>
      <c r="L25" s="38">
        <f>Master!I23</f>
        <v>74284.94</v>
      </c>
      <c r="M25" s="38">
        <f>Master!J23</f>
        <v>0</v>
      </c>
      <c r="N25" s="38">
        <f>Master!K23</f>
        <v>2.56</v>
      </c>
      <c r="O25" s="38">
        <f>Master!L23</f>
        <v>2.78</v>
      </c>
      <c r="P25" s="55">
        <f>Master!M23</f>
        <v>0</v>
      </c>
      <c r="Q25" s="55">
        <f>Master!N23</f>
        <v>190169.45</v>
      </c>
      <c r="R25" s="38">
        <f>Master!O23</f>
        <v>190169.45</v>
      </c>
      <c r="S25" s="55">
        <f>Master!P23</f>
        <v>2.8</v>
      </c>
      <c r="T25" s="38">
        <f>Master!Q23</f>
        <v>2.75</v>
      </c>
      <c r="U25" s="38">
        <f>Master!R23</f>
        <v>0</v>
      </c>
      <c r="V25" s="38">
        <f>Master!S23</f>
        <v>0.14999999999999991</v>
      </c>
      <c r="W25" s="38">
        <f>Master!T23</f>
        <v>0</v>
      </c>
      <c r="X25" s="55">
        <f>Master!U23</f>
        <v>0</v>
      </c>
      <c r="Y25" s="38">
        <f>Master!V23</f>
        <v>74237</v>
      </c>
      <c r="Z25" s="55">
        <f>Master!W23</f>
        <v>188899.48250000001</v>
      </c>
      <c r="AA25" s="38">
        <f>Master!X23</f>
        <v>49348</v>
      </c>
      <c r="AB25" s="38">
        <f>Master!Y23</f>
        <v>180</v>
      </c>
    </row>
    <row r="26" spans="2:28" x14ac:dyDescent="0.2">
      <c r="B26" s="38">
        <f>Master!B24</f>
        <v>75071.600000000006</v>
      </c>
      <c r="C26" s="38">
        <f>Master!C24</f>
        <v>76166</v>
      </c>
      <c r="D26" s="90">
        <f t="shared" si="0"/>
        <v>-1094.3999999999942</v>
      </c>
      <c r="E26" s="55">
        <f t="shared" si="1"/>
        <v>192183.3</v>
      </c>
      <c r="F26" s="55">
        <f t="shared" si="2"/>
        <v>193801.64</v>
      </c>
      <c r="G26" s="100">
        <f t="shared" si="3"/>
        <v>-1618.3400000000256</v>
      </c>
      <c r="H26" s="38">
        <f>Master!D24</f>
        <v>78451</v>
      </c>
      <c r="I26" s="38">
        <f>Master!E24</f>
        <v>0</v>
      </c>
      <c r="J26" s="38">
        <f>Master!F24</f>
        <v>77324</v>
      </c>
      <c r="K26" s="38">
        <f>Master!H24</f>
        <v>0</v>
      </c>
      <c r="L26" s="38">
        <f>Master!I24</f>
        <v>75071.600000000006</v>
      </c>
      <c r="M26" s="38">
        <f>Master!J24</f>
        <v>0</v>
      </c>
      <c r="N26" s="38">
        <f>Master!K24</f>
        <v>2.56</v>
      </c>
      <c r="O26" s="38">
        <f>Master!L24</f>
        <v>2.81</v>
      </c>
      <c r="P26" s="55">
        <f>Master!M24</f>
        <v>0</v>
      </c>
      <c r="Q26" s="55">
        <f>Master!N24</f>
        <v>192183.3</v>
      </c>
      <c r="R26" s="38">
        <f>Master!O24</f>
        <v>192183.3</v>
      </c>
      <c r="S26" s="55">
        <f>Master!P24</f>
        <v>2.83</v>
      </c>
      <c r="T26" s="38">
        <f>Master!Q24</f>
        <v>2.7800000000000002</v>
      </c>
      <c r="U26" s="38">
        <f>Master!R24</f>
        <v>0</v>
      </c>
      <c r="V26" s="38">
        <f>Master!S24</f>
        <v>0.18000000000000016</v>
      </c>
      <c r="W26" s="38">
        <f>Master!T24</f>
        <v>0</v>
      </c>
      <c r="X26" s="55">
        <f>Master!U24</f>
        <v>0</v>
      </c>
      <c r="Y26" s="38">
        <f>Master!V24</f>
        <v>76166</v>
      </c>
      <c r="Z26" s="55">
        <f>Master!W24</f>
        <v>193801.64</v>
      </c>
      <c r="AA26" s="38">
        <f>Master!X24</f>
        <v>51166</v>
      </c>
      <c r="AB26" s="38">
        <f>Master!Y24</f>
        <v>232</v>
      </c>
    </row>
    <row r="27" spans="2:28" x14ac:dyDescent="0.2">
      <c r="B27" s="38">
        <f>Master!B25</f>
        <v>69739.679999999993</v>
      </c>
      <c r="C27" s="38">
        <f>Master!C25</f>
        <v>73556</v>
      </c>
      <c r="D27" s="90">
        <f t="shared" si="0"/>
        <v>-3816.320000000007</v>
      </c>
      <c r="E27" s="55">
        <f t="shared" si="1"/>
        <v>178533.58</v>
      </c>
      <c r="F27" s="55">
        <f t="shared" si="2"/>
        <v>187404.98</v>
      </c>
      <c r="G27" s="100">
        <f t="shared" si="3"/>
        <v>-8871.4000000000233</v>
      </c>
      <c r="H27" s="38">
        <f>Master!D25</f>
        <v>75763</v>
      </c>
      <c r="I27" s="38">
        <f>Master!E25</f>
        <v>0</v>
      </c>
      <c r="J27" s="38">
        <f>Master!F25</f>
        <v>71832</v>
      </c>
      <c r="K27" s="38">
        <f>Master!H25</f>
        <v>1724</v>
      </c>
      <c r="L27" s="38">
        <f>Master!I25</f>
        <v>69739.679999999993</v>
      </c>
      <c r="M27" s="38">
        <f>Master!J25</f>
        <v>0</v>
      </c>
      <c r="N27" s="38">
        <f>Master!K25</f>
        <v>2.56</v>
      </c>
      <c r="O27" s="38">
        <f>Master!L25</f>
        <v>2.7650000000000001</v>
      </c>
      <c r="P27" s="55">
        <f>Master!M25</f>
        <v>0</v>
      </c>
      <c r="Q27" s="55">
        <f>Master!N25</f>
        <v>178533.58</v>
      </c>
      <c r="R27" s="38">
        <f>Master!O25</f>
        <v>178533.58</v>
      </c>
      <c r="S27" s="55">
        <f>Master!P25</f>
        <v>2.7850000000000001</v>
      </c>
      <c r="T27" s="38">
        <f>Master!Q25</f>
        <v>2.7350000000000003</v>
      </c>
      <c r="U27" s="38">
        <f>Master!R25</f>
        <v>0</v>
      </c>
      <c r="V27" s="38">
        <f>Master!S25</f>
        <v>0.13500000000000023</v>
      </c>
      <c r="W27" s="38">
        <f>Master!T25</f>
        <v>0</v>
      </c>
      <c r="X27" s="55">
        <f>Master!U25</f>
        <v>232.74</v>
      </c>
      <c r="Y27" s="38">
        <f>Master!V25</f>
        <v>73556</v>
      </c>
      <c r="Z27" s="55">
        <f>Master!W25</f>
        <v>187172.24000000002</v>
      </c>
      <c r="AA27" s="38">
        <f>Master!X25</f>
        <v>48556</v>
      </c>
      <c r="AB27" s="38">
        <f>Master!Y25</f>
        <v>178</v>
      </c>
    </row>
    <row r="28" spans="2:28" x14ac:dyDescent="0.2">
      <c r="B28" s="38">
        <f>Master!B26</f>
        <v>73789.460000000006</v>
      </c>
      <c r="C28" s="38">
        <f>Master!C26</f>
        <v>71604</v>
      </c>
      <c r="D28" s="90">
        <f t="shared" si="0"/>
        <v>2185.4600000000064</v>
      </c>
      <c r="E28" s="55">
        <f t="shared" si="1"/>
        <v>188906.26</v>
      </c>
      <c r="F28" s="55">
        <f t="shared" si="2"/>
        <v>182214.20500000002</v>
      </c>
      <c r="G28" s="100">
        <f t="shared" si="3"/>
        <v>6692.054999999993</v>
      </c>
      <c r="H28" s="38">
        <f>Master!D26</f>
        <v>73752</v>
      </c>
      <c r="I28" s="38">
        <f>Master!E26</f>
        <v>37.460000000006403</v>
      </c>
      <c r="J28" s="38">
        <f>Master!F26</f>
        <v>76003</v>
      </c>
      <c r="K28" s="38">
        <f>Master!H26</f>
        <v>0</v>
      </c>
      <c r="L28" s="38">
        <f>Master!I26</f>
        <v>73752</v>
      </c>
      <c r="M28" s="38">
        <f>Master!J26</f>
        <v>37.460000000006403</v>
      </c>
      <c r="N28" s="38">
        <f>Master!K26</f>
        <v>2.56</v>
      </c>
      <c r="O28" s="38">
        <f>Master!L26</f>
        <v>2.7</v>
      </c>
      <c r="P28" s="55">
        <f>Master!M26</f>
        <v>101.14</v>
      </c>
      <c r="Q28" s="55">
        <f>Master!N26</f>
        <v>188805.12</v>
      </c>
      <c r="R28" s="38">
        <f>Master!O26</f>
        <v>188906.26</v>
      </c>
      <c r="S28" s="55">
        <f>Master!P26</f>
        <v>2.72</v>
      </c>
      <c r="T28" s="38">
        <f>Master!Q26</f>
        <v>2.6700000000000004</v>
      </c>
      <c r="U28" s="38">
        <f>Master!R26</f>
        <v>0</v>
      </c>
      <c r="V28" s="38">
        <f>Master!S26</f>
        <v>7.0000000000000284E-2</v>
      </c>
      <c r="W28" s="38">
        <f>Master!T26</f>
        <v>0</v>
      </c>
      <c r="X28" s="55">
        <f>Master!U26</f>
        <v>0</v>
      </c>
      <c r="Y28" s="38">
        <f>Master!V26</f>
        <v>71604</v>
      </c>
      <c r="Z28" s="55">
        <f>Master!W26</f>
        <v>182214.20500000002</v>
      </c>
      <c r="AA28" s="38">
        <f>Master!X26</f>
        <v>46602</v>
      </c>
      <c r="AB28" s="38">
        <f>Master!Y26</f>
        <v>185</v>
      </c>
    </row>
    <row r="29" spans="2:28" x14ac:dyDescent="0.2">
      <c r="B29" s="38">
        <f>Master!B27</f>
        <v>70321.37</v>
      </c>
      <c r="C29" s="38">
        <f>Master!C27</f>
        <v>67021</v>
      </c>
      <c r="D29" s="90">
        <f t="shared" si="0"/>
        <v>3300.3699999999953</v>
      </c>
      <c r="E29" s="55">
        <f t="shared" si="1"/>
        <v>180267.69</v>
      </c>
      <c r="F29" s="55">
        <f t="shared" si="2"/>
        <v>170461.02000000002</v>
      </c>
      <c r="G29" s="100">
        <f t="shared" si="3"/>
        <v>9806.6699999999837</v>
      </c>
      <c r="H29" s="38">
        <f>Master!D27</f>
        <v>69032</v>
      </c>
      <c r="I29" s="38">
        <f>Master!E27</f>
        <v>1289.3699999999953</v>
      </c>
      <c r="J29" s="38">
        <f>Master!F27</f>
        <v>72431</v>
      </c>
      <c r="K29" s="38">
        <f>Master!H27</f>
        <v>0</v>
      </c>
      <c r="L29" s="38">
        <f>Master!I27</f>
        <v>69032</v>
      </c>
      <c r="M29" s="38">
        <f>Master!J27</f>
        <v>1289.3699999999953</v>
      </c>
      <c r="N29" s="38">
        <f>Master!K27</f>
        <v>2.56</v>
      </c>
      <c r="O29" s="38">
        <f>Master!L27</f>
        <v>2.75</v>
      </c>
      <c r="P29" s="55">
        <f>Master!M27</f>
        <v>3545.77</v>
      </c>
      <c r="Q29" s="55">
        <f>Master!N27</f>
        <v>176721.92000000001</v>
      </c>
      <c r="R29" s="38">
        <f>Master!O27</f>
        <v>180267.69</v>
      </c>
      <c r="S29" s="55">
        <f>Master!P27</f>
        <v>2.77</v>
      </c>
      <c r="T29" s="38">
        <f>Master!Q27</f>
        <v>2.72</v>
      </c>
      <c r="U29" s="38">
        <f>Master!R27</f>
        <v>0</v>
      </c>
      <c r="V29" s="38">
        <f>Master!S27</f>
        <v>0.12000000000000011</v>
      </c>
      <c r="W29" s="38">
        <f>Master!T27</f>
        <v>0</v>
      </c>
      <c r="X29" s="55">
        <f>Master!U27</f>
        <v>0</v>
      </c>
      <c r="Y29" s="38">
        <f>Master!V27</f>
        <v>67021</v>
      </c>
      <c r="Z29" s="55">
        <f>Master!W27</f>
        <v>170461.02000000002</v>
      </c>
      <c r="AA29" s="38">
        <f>Master!X27</f>
        <v>47013</v>
      </c>
      <c r="AB29" s="38">
        <f>Master!Y27</f>
        <v>246</v>
      </c>
    </row>
    <row r="30" spans="2:28" x14ac:dyDescent="0.2">
      <c r="B30" s="38">
        <f>Master!B28</f>
        <v>68764.33</v>
      </c>
      <c r="C30" s="38">
        <f>Master!C28</f>
        <v>71262</v>
      </c>
      <c r="D30" s="90">
        <f t="shared" si="0"/>
        <v>-2497.6699999999983</v>
      </c>
      <c r="E30" s="55">
        <f t="shared" si="1"/>
        <v>176036.68</v>
      </c>
      <c r="F30" s="55">
        <f t="shared" si="2"/>
        <v>181285.15750000003</v>
      </c>
      <c r="G30" s="100">
        <f t="shared" si="3"/>
        <v>-5248.4775000000373</v>
      </c>
      <c r="H30" s="38">
        <f>Master!D28</f>
        <v>73400</v>
      </c>
      <c r="I30" s="38">
        <f>Master!E28</f>
        <v>0</v>
      </c>
      <c r="J30" s="38">
        <f>Master!F28</f>
        <v>70827</v>
      </c>
      <c r="K30" s="38">
        <f>Master!H28</f>
        <v>435</v>
      </c>
      <c r="L30" s="38">
        <f>Master!I28</f>
        <v>68764.33</v>
      </c>
      <c r="M30" s="38">
        <f>Master!J28</f>
        <v>0</v>
      </c>
      <c r="N30" s="38">
        <f>Master!K28</f>
        <v>2.56</v>
      </c>
      <c r="O30" s="38">
        <f>Master!L28</f>
        <v>2.75</v>
      </c>
      <c r="P30" s="55">
        <f>Master!M28</f>
        <v>0</v>
      </c>
      <c r="Q30" s="55">
        <f>Master!N28</f>
        <v>176036.68</v>
      </c>
      <c r="R30" s="38">
        <f>Master!O28</f>
        <v>176036.68</v>
      </c>
      <c r="S30" s="55">
        <f>Master!P28</f>
        <v>2.77</v>
      </c>
      <c r="T30" s="38">
        <f>Master!Q28</f>
        <v>2.72</v>
      </c>
      <c r="U30" s="38">
        <f>Master!R28</f>
        <v>0</v>
      </c>
      <c r="V30" s="38">
        <f>Master!S28</f>
        <v>0.12000000000000011</v>
      </c>
      <c r="W30" s="38">
        <f>Master!T28</f>
        <v>0</v>
      </c>
      <c r="X30" s="55">
        <f>Master!U28</f>
        <v>52.2</v>
      </c>
      <c r="Y30" s="38">
        <f>Master!V28</f>
        <v>71262</v>
      </c>
      <c r="Z30" s="55">
        <f>Master!W28</f>
        <v>181232.95750000002</v>
      </c>
      <c r="AA30" s="38">
        <f>Master!X28</f>
        <v>51263</v>
      </c>
      <c r="AB30" s="38">
        <f>Master!Y28</f>
        <v>242</v>
      </c>
    </row>
    <row r="31" spans="2:28" x14ac:dyDescent="0.2">
      <c r="B31" s="38">
        <f>Master!B29</f>
        <v>67265.820000000007</v>
      </c>
      <c r="C31" s="38">
        <f>Master!C29</f>
        <v>68075</v>
      </c>
      <c r="D31" s="90">
        <f t="shared" si="0"/>
        <v>-809.17999999999302</v>
      </c>
      <c r="E31" s="55">
        <f t="shared" si="1"/>
        <v>172200.5</v>
      </c>
      <c r="F31" s="55">
        <f t="shared" si="2"/>
        <v>173121.58749999999</v>
      </c>
      <c r="G31" s="100">
        <f t="shared" si="3"/>
        <v>-921.08749999999418</v>
      </c>
      <c r="H31" s="38">
        <f>Master!D29</f>
        <v>70117</v>
      </c>
      <c r="I31" s="38">
        <f>Master!E29</f>
        <v>0</v>
      </c>
      <c r="J31" s="38">
        <f>Master!F29</f>
        <v>69284</v>
      </c>
      <c r="K31" s="38">
        <f>Master!H29</f>
        <v>0</v>
      </c>
      <c r="L31" s="38">
        <f>Master!I29</f>
        <v>67265.820000000007</v>
      </c>
      <c r="M31" s="38">
        <f>Master!J29</f>
        <v>0</v>
      </c>
      <c r="N31" s="38">
        <f>Master!K29</f>
        <v>2.56</v>
      </c>
      <c r="O31" s="38">
        <f>Master!L29</f>
        <v>2.75</v>
      </c>
      <c r="P31" s="55">
        <f>Master!M29</f>
        <v>0</v>
      </c>
      <c r="Q31" s="55">
        <f>Master!N29</f>
        <v>172200.5</v>
      </c>
      <c r="R31" s="38">
        <f>Master!O29</f>
        <v>172200.5</v>
      </c>
      <c r="S31" s="55">
        <f>Master!P29</f>
        <v>2.77</v>
      </c>
      <c r="T31" s="38">
        <f>Master!Q29</f>
        <v>2.72</v>
      </c>
      <c r="U31" s="38">
        <f>Master!R29</f>
        <v>0</v>
      </c>
      <c r="V31" s="38">
        <f>Master!S29</f>
        <v>0.12000000000000011</v>
      </c>
      <c r="W31" s="38">
        <f>Master!T29</f>
        <v>0</v>
      </c>
      <c r="X31" s="55">
        <f>Master!U29</f>
        <v>0</v>
      </c>
      <c r="Y31" s="38">
        <f>Master!V29</f>
        <v>68075</v>
      </c>
      <c r="Z31" s="55">
        <f>Master!W29</f>
        <v>173121.58749999999</v>
      </c>
      <c r="AA31" s="38">
        <f>Master!X29</f>
        <v>49715</v>
      </c>
      <c r="AB31" s="38">
        <f>Master!Y29</f>
        <v>236</v>
      </c>
    </row>
    <row r="32" spans="2:28" x14ac:dyDescent="0.2">
      <c r="B32" s="38">
        <f>Master!B30</f>
        <v>59646.98</v>
      </c>
      <c r="C32" s="38">
        <f>Master!C30</f>
        <v>69324</v>
      </c>
      <c r="D32" s="90">
        <f t="shared" si="0"/>
        <v>-9677.0199999999968</v>
      </c>
      <c r="E32" s="55">
        <f t="shared" si="1"/>
        <v>152696.26999999999</v>
      </c>
      <c r="F32" s="55">
        <f t="shared" si="2"/>
        <v>177533.10000000003</v>
      </c>
      <c r="G32" s="100">
        <f t="shared" si="3"/>
        <v>-24836.830000000045</v>
      </c>
      <c r="H32" s="38">
        <f>Master!D30</f>
        <v>71404</v>
      </c>
      <c r="I32" s="38">
        <f>Master!E30</f>
        <v>0</v>
      </c>
      <c r="J32" s="38">
        <f>Master!F30</f>
        <v>61436</v>
      </c>
      <c r="K32" s="38">
        <f>Master!H30</f>
        <v>7888</v>
      </c>
      <c r="L32" s="38">
        <f>Master!I30</f>
        <v>59646.98</v>
      </c>
      <c r="M32" s="38">
        <f>Master!J30</f>
        <v>0</v>
      </c>
      <c r="N32" s="38">
        <f>Master!K30</f>
        <v>2.56</v>
      </c>
      <c r="O32" s="38">
        <f>Master!L30</f>
        <v>2.7850000000000001</v>
      </c>
      <c r="P32" s="55">
        <f>Master!M30</f>
        <v>0</v>
      </c>
      <c r="Q32" s="55">
        <f>Master!N30</f>
        <v>152696.26999999999</v>
      </c>
      <c r="R32" s="38">
        <f>Master!O30</f>
        <v>152696.26999999999</v>
      </c>
      <c r="S32" s="55">
        <f>Master!P30</f>
        <v>2.8050000000000002</v>
      </c>
      <c r="T32" s="38">
        <f>Master!Q30</f>
        <v>2.7550000000000003</v>
      </c>
      <c r="U32" s="38">
        <f>Master!R30</f>
        <v>0</v>
      </c>
      <c r="V32" s="38">
        <f>Master!S30</f>
        <v>0.15500000000000025</v>
      </c>
      <c r="W32" s="38">
        <f>Master!T30</f>
        <v>0</v>
      </c>
      <c r="X32" s="55">
        <f>Master!U30</f>
        <v>1222.6400000000001</v>
      </c>
      <c r="Y32" s="38">
        <f>Master!V30</f>
        <v>69324</v>
      </c>
      <c r="Z32" s="55">
        <f>Master!W30</f>
        <v>176310.46000000002</v>
      </c>
      <c r="AA32" s="38">
        <f>Master!X30</f>
        <v>49324</v>
      </c>
      <c r="AB32" s="38">
        <f>Master!Y30</f>
        <v>239</v>
      </c>
    </row>
    <row r="33" spans="2:28" x14ac:dyDescent="0.2">
      <c r="B33" s="38">
        <f>Master!B31</f>
        <v>74676.649999999994</v>
      </c>
      <c r="C33" s="38">
        <f>Master!C31</f>
        <v>65196</v>
      </c>
      <c r="D33" s="90">
        <f t="shared" si="0"/>
        <v>9480.6499999999942</v>
      </c>
      <c r="E33" s="55">
        <f t="shared" si="1"/>
        <v>193053.38999999998</v>
      </c>
      <c r="F33" s="55">
        <f t="shared" si="2"/>
        <v>165718.64500000002</v>
      </c>
      <c r="G33" s="100">
        <f t="shared" si="3"/>
        <v>27334.744999999966</v>
      </c>
      <c r="H33" s="38">
        <f>Master!D31</f>
        <v>67152</v>
      </c>
      <c r="I33" s="38">
        <f>Master!E31</f>
        <v>7524.6499999999942</v>
      </c>
      <c r="J33" s="38">
        <f>Master!F31</f>
        <v>76917</v>
      </c>
      <c r="K33" s="38">
        <f>Master!H31</f>
        <v>0</v>
      </c>
      <c r="L33" s="38">
        <f>Master!I31</f>
        <v>67152</v>
      </c>
      <c r="M33" s="38">
        <f>Master!J31</f>
        <v>7524.6499999999942</v>
      </c>
      <c r="N33" s="38">
        <f>Master!K31</f>
        <v>2.56</v>
      </c>
      <c r="O33" s="38">
        <f>Master!L31</f>
        <v>2.81</v>
      </c>
      <c r="P33" s="55">
        <f>Master!M31</f>
        <v>21144.27</v>
      </c>
      <c r="Q33" s="55">
        <f>Master!N31</f>
        <v>171909.12</v>
      </c>
      <c r="R33" s="38">
        <f>Master!O31</f>
        <v>193053.38999999998</v>
      </c>
      <c r="S33" s="55">
        <f>Master!P31</f>
        <v>2.83</v>
      </c>
      <c r="T33" s="38">
        <f>Master!Q31</f>
        <v>2.7800000000000002</v>
      </c>
      <c r="U33" s="38">
        <f>Master!R31</f>
        <v>0</v>
      </c>
      <c r="V33" s="38">
        <f>Master!S31</f>
        <v>0.18000000000000016</v>
      </c>
      <c r="W33" s="38">
        <f>Master!T31</f>
        <v>0</v>
      </c>
      <c r="X33" s="55">
        <f>Master!U31</f>
        <v>0</v>
      </c>
      <c r="Y33" s="38">
        <f>Master!V31</f>
        <v>65196</v>
      </c>
      <c r="Z33" s="55">
        <f>Master!W31</f>
        <v>165718.64500000002</v>
      </c>
      <c r="AA33" s="38">
        <f>Master!X31</f>
        <v>49938</v>
      </c>
      <c r="AB33" s="38">
        <f>Master!Y31</f>
        <v>236</v>
      </c>
    </row>
    <row r="34" spans="2:28" x14ac:dyDescent="0.2">
      <c r="B34" s="38">
        <f>Master!B32</f>
        <v>72004.289999999994</v>
      </c>
      <c r="C34" s="38">
        <f>Master!C32</f>
        <v>74591</v>
      </c>
      <c r="D34" s="90">
        <f t="shared" si="0"/>
        <v>-2586.7100000000064</v>
      </c>
      <c r="E34" s="55">
        <f t="shared" si="1"/>
        <v>184330.98</v>
      </c>
      <c r="F34" s="55">
        <f t="shared" si="2"/>
        <v>189848.93250000002</v>
      </c>
      <c r="G34" s="100">
        <f t="shared" si="3"/>
        <v>-5517.952500000014</v>
      </c>
      <c r="H34" s="38">
        <f>Master!D32</f>
        <v>76829</v>
      </c>
      <c r="I34" s="38">
        <f>Master!E32</f>
        <v>0</v>
      </c>
      <c r="J34" s="38">
        <f>Master!F32</f>
        <v>74164</v>
      </c>
      <c r="K34" s="38">
        <f>Master!H32</f>
        <v>427</v>
      </c>
      <c r="L34" s="38">
        <f>Master!I32</f>
        <v>72004.289999999994</v>
      </c>
      <c r="M34" s="38">
        <f>Master!J32</f>
        <v>0</v>
      </c>
      <c r="N34" s="38">
        <f>Master!K32</f>
        <v>2.56</v>
      </c>
      <c r="O34" s="38">
        <f>Master!L32</f>
        <v>2.76</v>
      </c>
      <c r="P34" s="55">
        <f>Master!M32</f>
        <v>0</v>
      </c>
      <c r="Q34" s="55">
        <f>Master!N32</f>
        <v>184330.98</v>
      </c>
      <c r="R34" s="38">
        <f>Master!O32</f>
        <v>184330.98</v>
      </c>
      <c r="S34" s="55">
        <f>Master!P32</f>
        <v>2.78</v>
      </c>
      <c r="T34" s="38">
        <f>Master!Q32</f>
        <v>2.73</v>
      </c>
      <c r="U34" s="38">
        <f>Master!R32</f>
        <v>0</v>
      </c>
      <c r="V34" s="38">
        <f>Master!S32</f>
        <v>0.12999999999999989</v>
      </c>
      <c r="W34" s="38">
        <f>Master!T32</f>
        <v>0</v>
      </c>
      <c r="X34" s="55">
        <f>Master!U32</f>
        <v>55.51</v>
      </c>
      <c r="Y34" s="38">
        <f>Master!V32</f>
        <v>74591</v>
      </c>
      <c r="Z34" s="55">
        <f>Master!W32</f>
        <v>189793.42250000002</v>
      </c>
      <c r="AA34" s="38">
        <f>Master!X32</f>
        <v>49934</v>
      </c>
      <c r="AB34" s="38">
        <f>Master!Y32</f>
        <v>226</v>
      </c>
    </row>
    <row r="35" spans="2:28" x14ac:dyDescent="0.2">
      <c r="B35" s="38">
        <f>Master!B33</f>
        <v>73517.98</v>
      </c>
      <c r="C35" s="38">
        <f>Master!C33</f>
        <v>74970</v>
      </c>
      <c r="D35" s="90">
        <f t="shared" si="0"/>
        <v>-1452.0200000000041</v>
      </c>
      <c r="E35" s="55">
        <f t="shared" si="1"/>
        <v>188206.03</v>
      </c>
      <c r="F35" s="55">
        <f t="shared" si="2"/>
        <v>190763.91250000001</v>
      </c>
      <c r="G35" s="100">
        <f t="shared" si="3"/>
        <v>-2557.882500000007</v>
      </c>
      <c r="H35" s="38">
        <f>Master!D33</f>
        <v>77219</v>
      </c>
      <c r="I35" s="38">
        <f>Master!E33</f>
        <v>0</v>
      </c>
      <c r="J35" s="38">
        <f>Master!F33</f>
        <v>75724</v>
      </c>
      <c r="K35" s="38">
        <f>Master!H33</f>
        <v>0</v>
      </c>
      <c r="L35" s="38">
        <f>Master!I33</f>
        <v>73517.98</v>
      </c>
      <c r="M35" s="38">
        <f>Master!J33</f>
        <v>0</v>
      </c>
      <c r="N35" s="38">
        <f>Master!K33</f>
        <v>2.56</v>
      </c>
      <c r="O35" s="38">
        <f>Master!L33</f>
        <v>2.82</v>
      </c>
      <c r="P35" s="55">
        <f>Master!M33</f>
        <v>0</v>
      </c>
      <c r="Q35" s="55">
        <f>Master!N33</f>
        <v>188206.03</v>
      </c>
      <c r="R35" s="38">
        <f>Master!O33</f>
        <v>188206.03</v>
      </c>
      <c r="S35" s="55">
        <f>Master!P33</f>
        <v>2.84</v>
      </c>
      <c r="T35" s="38">
        <f>Master!Q33</f>
        <v>2.79</v>
      </c>
      <c r="U35" s="38">
        <f>Master!R33</f>
        <v>0</v>
      </c>
      <c r="V35" s="38">
        <f>Master!S33</f>
        <v>0.18999999999999995</v>
      </c>
      <c r="W35" s="38">
        <f>Master!T33</f>
        <v>0</v>
      </c>
      <c r="X35" s="55">
        <f>Master!U33</f>
        <v>0</v>
      </c>
      <c r="Y35" s="38">
        <f>Master!V33</f>
        <v>74970</v>
      </c>
      <c r="Z35" s="55">
        <f>Master!W33</f>
        <v>190763.91250000001</v>
      </c>
      <c r="AA35" s="38">
        <f>Master!X33</f>
        <v>49965</v>
      </c>
      <c r="AB35" s="38">
        <f>Master!Y33</f>
        <v>218</v>
      </c>
    </row>
    <row r="36" spans="2:28" x14ac:dyDescent="0.2">
      <c r="B36" s="38">
        <f>Master!B34</f>
        <v>72397.56</v>
      </c>
      <c r="C36" s="38">
        <f>Master!C34</f>
        <v>71160</v>
      </c>
      <c r="D36" s="90">
        <f t="shared" si="0"/>
        <v>1237.5599999999977</v>
      </c>
      <c r="E36" s="55">
        <f t="shared" si="1"/>
        <v>185337.75</v>
      </c>
      <c r="F36" s="55">
        <f t="shared" si="2"/>
        <v>181020.61000000002</v>
      </c>
      <c r="G36" s="100">
        <f t="shared" si="3"/>
        <v>4317.1399999999849</v>
      </c>
      <c r="H36" s="38">
        <f>Master!D34</f>
        <v>73295</v>
      </c>
      <c r="I36" s="38">
        <f>Master!E34</f>
        <v>0</v>
      </c>
      <c r="J36" s="38">
        <f>Master!F34</f>
        <v>74569</v>
      </c>
      <c r="K36" s="38">
        <f>Master!H34</f>
        <v>0</v>
      </c>
      <c r="L36" s="38">
        <f>Master!I34</f>
        <v>72397.56</v>
      </c>
      <c r="M36" s="38">
        <f>Master!J34</f>
        <v>0</v>
      </c>
      <c r="N36" s="38">
        <f>Master!K34</f>
        <v>2.56</v>
      </c>
      <c r="O36" s="38">
        <f>Master!L34</f>
        <v>2.8</v>
      </c>
      <c r="P36" s="55">
        <f>Master!M34</f>
        <v>0</v>
      </c>
      <c r="Q36" s="55">
        <f>Master!N34</f>
        <v>185337.75</v>
      </c>
      <c r="R36" s="38">
        <f>Master!O34</f>
        <v>185337.75</v>
      </c>
      <c r="S36" s="55">
        <f>Master!P34</f>
        <v>2.82</v>
      </c>
      <c r="T36" s="38">
        <f>Master!Q34</f>
        <v>2.77</v>
      </c>
      <c r="U36" s="38">
        <f>Master!R34</f>
        <v>0</v>
      </c>
      <c r="V36" s="38">
        <f>Master!S34</f>
        <v>0.16999999999999993</v>
      </c>
      <c r="W36" s="38">
        <f>Master!T34</f>
        <v>0</v>
      </c>
      <c r="X36" s="55">
        <f>Master!U34</f>
        <v>0</v>
      </c>
      <c r="Y36" s="38">
        <f>Master!V34</f>
        <v>71160</v>
      </c>
      <c r="Z36" s="55">
        <f>Master!W34</f>
        <v>181020.61000000002</v>
      </c>
      <c r="AA36" s="38">
        <f>Master!X34</f>
        <v>49084</v>
      </c>
      <c r="AB36" s="38">
        <f>Master!Y34</f>
        <v>175</v>
      </c>
    </row>
    <row r="37" spans="2:28" x14ac:dyDescent="0.2">
      <c r="B37" s="38">
        <f>Master!B35</f>
        <v>72330.34</v>
      </c>
      <c r="C37" s="38">
        <f>Master!C35</f>
        <v>57038</v>
      </c>
      <c r="D37" s="90">
        <f t="shared" si="0"/>
        <v>15292.339999999997</v>
      </c>
      <c r="E37" s="55">
        <f t="shared" si="1"/>
        <v>188425.19</v>
      </c>
      <c r="F37" s="55">
        <f t="shared" si="2"/>
        <v>145148.9975</v>
      </c>
      <c r="G37" s="100">
        <f t="shared" si="3"/>
        <v>43276.192500000005</v>
      </c>
      <c r="H37" s="38">
        <f>Master!D35</f>
        <v>58749</v>
      </c>
      <c r="I37" s="38">
        <f>Master!E35</f>
        <v>13581.339999999997</v>
      </c>
      <c r="J37" s="38">
        <f>Master!F35</f>
        <v>74500</v>
      </c>
      <c r="K37" s="38">
        <f>Master!H35</f>
        <v>0</v>
      </c>
      <c r="L37" s="38">
        <f>Master!I35</f>
        <v>58749</v>
      </c>
      <c r="M37" s="38">
        <f>Master!J35</f>
        <v>13581.339999999997</v>
      </c>
      <c r="N37" s="38">
        <f>Master!K35</f>
        <v>2.56</v>
      </c>
      <c r="O37" s="38">
        <f>Master!L35</f>
        <v>2.8</v>
      </c>
      <c r="P37" s="55">
        <f>Master!M35</f>
        <v>38027.75</v>
      </c>
      <c r="Q37" s="55">
        <f>Master!N35</f>
        <v>150397.44</v>
      </c>
      <c r="R37" s="38">
        <f>Master!O35</f>
        <v>188425.19</v>
      </c>
      <c r="S37" s="55">
        <f>Master!P35</f>
        <v>2.82</v>
      </c>
      <c r="T37" s="38">
        <f>Master!Q35</f>
        <v>2.77</v>
      </c>
      <c r="U37" s="38">
        <f>Master!R35</f>
        <v>0</v>
      </c>
      <c r="V37" s="38">
        <f>Master!S35</f>
        <v>0.16999999999999993</v>
      </c>
      <c r="W37" s="38">
        <f>Master!T35</f>
        <v>0</v>
      </c>
      <c r="X37" s="55">
        <f>Master!U35</f>
        <v>0</v>
      </c>
      <c r="Y37" s="38">
        <f>Master!V35</f>
        <v>57038</v>
      </c>
      <c r="Z37" s="55">
        <f>Master!W35</f>
        <v>145148.9975</v>
      </c>
      <c r="AA37" s="38">
        <f>Master!X35</f>
        <v>35039</v>
      </c>
      <c r="AB37" s="38">
        <f>Master!Y35</f>
        <v>23</v>
      </c>
    </row>
    <row r="38" spans="2:28" x14ac:dyDescent="0.2">
      <c r="B38" s="38">
        <f>Master!B36</f>
        <v>72231</v>
      </c>
      <c r="C38" s="38">
        <f>Master!C36</f>
        <v>72871</v>
      </c>
      <c r="D38" s="90">
        <f t="shared" si="0"/>
        <v>-640</v>
      </c>
      <c r="E38" s="55">
        <f t="shared" si="1"/>
        <v>184911.35999999999</v>
      </c>
      <c r="F38" s="55">
        <f t="shared" si="2"/>
        <v>185364.345</v>
      </c>
      <c r="G38" s="100">
        <f t="shared" si="3"/>
        <v>-452.98500000001513</v>
      </c>
      <c r="H38" s="38">
        <f>Master!D36</f>
        <v>75057</v>
      </c>
      <c r="I38" s="38">
        <f>Master!E36</f>
        <v>0</v>
      </c>
      <c r="J38" s="38">
        <f>Master!F36</f>
        <v>74398</v>
      </c>
      <c r="K38" s="38">
        <f>Master!H36</f>
        <v>0</v>
      </c>
      <c r="L38" s="38">
        <f>Master!I36</f>
        <v>72231</v>
      </c>
      <c r="M38" s="38">
        <f>Master!J36</f>
        <v>0</v>
      </c>
      <c r="N38" s="38">
        <f>Master!K36</f>
        <v>2.56</v>
      </c>
      <c r="O38" s="38">
        <f>Master!L36</f>
        <v>2.8</v>
      </c>
      <c r="P38" s="55">
        <f>Master!M36</f>
        <v>0</v>
      </c>
      <c r="Q38" s="55">
        <f>Master!N36</f>
        <v>184911.35999999999</v>
      </c>
      <c r="R38" s="38">
        <f>Master!O36</f>
        <v>184911.35999999999</v>
      </c>
      <c r="S38" s="55">
        <f>Master!P36</f>
        <v>2.82</v>
      </c>
      <c r="T38" s="38">
        <f>Master!Q36</f>
        <v>2.77</v>
      </c>
      <c r="U38" s="38">
        <f>Master!R36</f>
        <v>0</v>
      </c>
      <c r="V38" s="38">
        <f>Master!S36</f>
        <v>0.16999999999999993</v>
      </c>
      <c r="W38" s="38">
        <f>Master!T36</f>
        <v>0</v>
      </c>
      <c r="X38" s="55">
        <f>Master!U36</f>
        <v>0</v>
      </c>
      <c r="Y38" s="38">
        <f>Master!V36</f>
        <v>72871</v>
      </c>
      <c r="Z38" s="55">
        <f>Master!W36</f>
        <v>185364.345</v>
      </c>
      <c r="AA38" s="38">
        <f>Master!X36</f>
        <v>50893</v>
      </c>
      <c r="AB38" s="38">
        <f>Master!Y36</f>
        <v>0</v>
      </c>
    </row>
    <row r="39" spans="2:28" x14ac:dyDescent="0.2">
      <c r="B39" s="38">
        <f>Master!B37</f>
        <v>60500.55</v>
      </c>
      <c r="C39" s="38">
        <f>Master!C37</f>
        <v>59528</v>
      </c>
      <c r="D39" s="90">
        <f t="shared" si="0"/>
        <v>972.55000000000291</v>
      </c>
      <c r="E39" s="55">
        <f t="shared" si="1"/>
        <v>154881.41</v>
      </c>
      <c r="F39" s="55">
        <f t="shared" si="2"/>
        <v>151203.64250000002</v>
      </c>
      <c r="G39" s="100">
        <f t="shared" si="3"/>
        <v>3677.7674999999872</v>
      </c>
      <c r="H39" s="38">
        <f>Master!D37</f>
        <v>61314</v>
      </c>
      <c r="I39" s="38">
        <f>Master!E37</f>
        <v>0</v>
      </c>
      <c r="J39" s="38">
        <f>Master!F37</f>
        <v>62316</v>
      </c>
      <c r="K39" s="38">
        <f>Master!H37</f>
        <v>0</v>
      </c>
      <c r="L39" s="38">
        <f>Master!I37</f>
        <v>60500.55</v>
      </c>
      <c r="M39" s="38">
        <f>Master!J37</f>
        <v>0</v>
      </c>
      <c r="N39" s="38">
        <f>Master!K37</f>
        <v>2.56</v>
      </c>
      <c r="O39" s="38">
        <f>Master!L37</f>
        <v>2.73</v>
      </c>
      <c r="P39" s="55">
        <f>Master!M37</f>
        <v>0</v>
      </c>
      <c r="Q39" s="55">
        <f>Master!N37</f>
        <v>154881.41</v>
      </c>
      <c r="R39" s="38">
        <f>Master!O37</f>
        <v>154881.41</v>
      </c>
      <c r="S39" s="55">
        <f>Master!P37</f>
        <v>2.75</v>
      </c>
      <c r="T39" s="38">
        <f>Master!Q37</f>
        <v>2.7</v>
      </c>
      <c r="U39" s="38">
        <f>Master!R37</f>
        <v>0</v>
      </c>
      <c r="V39" s="38">
        <f>Master!S37</f>
        <v>0.10000000000000009</v>
      </c>
      <c r="W39" s="38">
        <f>Master!T37</f>
        <v>0</v>
      </c>
      <c r="X39" s="55">
        <f>Master!U37</f>
        <v>0</v>
      </c>
      <c r="Y39" s="38">
        <f>Master!V37</f>
        <v>59528</v>
      </c>
      <c r="Z39" s="55">
        <f>Master!W37</f>
        <v>151203.64250000002</v>
      </c>
      <c r="AA39" s="38">
        <f>Master!X37</f>
        <v>49527</v>
      </c>
      <c r="AB39" s="38">
        <f>Master!Y37</f>
        <v>0</v>
      </c>
    </row>
    <row r="40" spans="2:28" x14ac:dyDescent="0.2">
      <c r="B40" s="38">
        <f>Master!B38</f>
        <v>67325.179999999993</v>
      </c>
      <c r="C40" s="38">
        <f>Master!C38</f>
        <v>73842</v>
      </c>
      <c r="D40" s="90">
        <f t="shared" si="0"/>
        <v>-6516.820000000007</v>
      </c>
      <c r="E40" s="55">
        <f t="shared" si="1"/>
        <v>172352.46</v>
      </c>
      <c r="F40" s="55">
        <f t="shared" si="2"/>
        <v>188534.87500000003</v>
      </c>
      <c r="G40" s="100">
        <f t="shared" si="3"/>
        <v>-16182.415000000037</v>
      </c>
      <c r="H40" s="38">
        <f>Master!D38</f>
        <v>76057</v>
      </c>
      <c r="I40" s="38">
        <f>Master!E38</f>
        <v>0</v>
      </c>
      <c r="J40" s="38">
        <f>Master!F38</f>
        <v>69345</v>
      </c>
      <c r="K40" s="38">
        <f>Master!H38</f>
        <v>4497</v>
      </c>
      <c r="L40" s="38">
        <f>Master!I38</f>
        <v>67325.179999999993</v>
      </c>
      <c r="M40" s="38">
        <f>Master!J38</f>
        <v>0</v>
      </c>
      <c r="N40" s="38">
        <f>Master!K38</f>
        <v>2.56</v>
      </c>
      <c r="O40" s="38">
        <f>Master!L38</f>
        <v>2.7399999999999998</v>
      </c>
      <c r="P40" s="55">
        <f>Master!M38</f>
        <v>0</v>
      </c>
      <c r="Q40" s="55">
        <f>Master!N38</f>
        <v>172352.46</v>
      </c>
      <c r="R40" s="38">
        <f>Master!O38</f>
        <v>172352.46</v>
      </c>
      <c r="S40" s="55">
        <f>Master!P38</f>
        <v>2.76</v>
      </c>
      <c r="T40" s="38">
        <f>Master!Q38</f>
        <v>2.71</v>
      </c>
      <c r="U40" s="38">
        <f>Master!R38</f>
        <v>0</v>
      </c>
      <c r="V40" s="38">
        <f>Master!S38</f>
        <v>0.10999999999999988</v>
      </c>
      <c r="W40" s="38">
        <f>Master!T38</f>
        <v>0</v>
      </c>
      <c r="X40" s="55">
        <f>Master!U38</f>
        <v>494.67</v>
      </c>
      <c r="Y40" s="38">
        <f>Master!V38</f>
        <v>73842</v>
      </c>
      <c r="Z40" s="55">
        <f>Master!W38</f>
        <v>188040.20500000002</v>
      </c>
      <c r="AA40" s="38">
        <f>Master!X38</f>
        <v>42552</v>
      </c>
      <c r="AB40" s="38">
        <f>Master!Y38</f>
        <v>0</v>
      </c>
    </row>
    <row r="41" spans="2:28" x14ac:dyDescent="0.2">
      <c r="B41" s="38">
        <f>Master!B39</f>
        <v>73438</v>
      </c>
      <c r="C41" s="38">
        <f>Master!C39</f>
        <v>77091</v>
      </c>
      <c r="D41" s="90">
        <f t="shared" si="0"/>
        <v>-3653</v>
      </c>
      <c r="E41" s="55">
        <f t="shared" si="1"/>
        <v>188001.28</v>
      </c>
      <c r="F41" s="55">
        <f t="shared" si="2"/>
        <v>196508.02250000002</v>
      </c>
      <c r="G41" s="100">
        <f t="shared" si="3"/>
        <v>-8506.7425000000221</v>
      </c>
      <c r="H41" s="38">
        <f>Master!D39</f>
        <v>79404</v>
      </c>
      <c r="I41" s="38">
        <f>Master!E39</f>
        <v>0</v>
      </c>
      <c r="J41" s="38">
        <f>Master!F39</f>
        <v>75641</v>
      </c>
      <c r="K41" s="38">
        <f>Master!H39</f>
        <v>1450</v>
      </c>
      <c r="L41" s="38">
        <f>Master!I39</f>
        <v>73438</v>
      </c>
      <c r="M41" s="38">
        <f>Master!J39</f>
        <v>0</v>
      </c>
      <c r="N41" s="38">
        <f>Master!K39</f>
        <v>2.56</v>
      </c>
      <c r="O41" s="38">
        <f>Master!L39</f>
        <v>2.7749999999999999</v>
      </c>
      <c r="P41" s="55">
        <f>Master!M39</f>
        <v>0</v>
      </c>
      <c r="Q41" s="55">
        <f>Master!N39</f>
        <v>188001.28</v>
      </c>
      <c r="R41" s="38">
        <f>Master!O39</f>
        <v>188001.28</v>
      </c>
      <c r="S41" s="55">
        <f>Master!P39</f>
        <v>2.7949999999999999</v>
      </c>
      <c r="T41" s="38">
        <f>Master!Q39</f>
        <v>2.7450000000000001</v>
      </c>
      <c r="U41" s="38">
        <f>Master!R39</f>
        <v>0</v>
      </c>
      <c r="V41" s="38">
        <f>Master!S39</f>
        <v>0.14500000000000002</v>
      </c>
      <c r="W41" s="38">
        <f>Master!T39</f>
        <v>0</v>
      </c>
      <c r="X41" s="55">
        <f>Master!U39</f>
        <v>210.25</v>
      </c>
      <c r="Y41" s="38">
        <f>Master!V39</f>
        <v>77091</v>
      </c>
      <c r="Z41" s="55">
        <f>Master!W39</f>
        <v>196297.77250000002</v>
      </c>
      <c r="AA41" s="38">
        <f>Master!X39</f>
        <v>45574</v>
      </c>
      <c r="AB41" s="38">
        <f>Master!Y39</f>
        <v>173</v>
      </c>
    </row>
    <row r="42" spans="2:28" x14ac:dyDescent="0.2">
      <c r="B42" s="38">
        <f>Master!B40</f>
        <v>75680</v>
      </c>
      <c r="C42" s="38">
        <f>Master!C40</f>
        <v>77933</v>
      </c>
      <c r="D42" s="90">
        <f t="shared" si="0"/>
        <v>-2253</v>
      </c>
      <c r="E42" s="55">
        <f t="shared" si="1"/>
        <v>193740.79999999999</v>
      </c>
      <c r="F42" s="55">
        <f t="shared" si="2"/>
        <v>198436.47500000001</v>
      </c>
      <c r="G42" s="100">
        <f t="shared" si="3"/>
        <v>-4695.6750000000175</v>
      </c>
      <c r="H42" s="38">
        <f>Master!D40</f>
        <v>80271</v>
      </c>
      <c r="I42" s="38">
        <f>Master!E40</f>
        <v>0</v>
      </c>
      <c r="J42" s="38">
        <f>Master!F40</f>
        <v>77950</v>
      </c>
      <c r="K42" s="38">
        <f>Master!H40</f>
        <v>0</v>
      </c>
      <c r="L42" s="38">
        <f>Master!I40</f>
        <v>75680</v>
      </c>
      <c r="M42" s="38">
        <f>Master!J40</f>
        <v>0</v>
      </c>
      <c r="N42" s="38">
        <f>Master!K40</f>
        <v>2.56</v>
      </c>
      <c r="O42" s="38">
        <f>Master!L40</f>
        <v>2.76</v>
      </c>
      <c r="P42" s="55">
        <f>Master!M40</f>
        <v>0</v>
      </c>
      <c r="Q42" s="55">
        <f>Master!N40</f>
        <v>193740.79999999999</v>
      </c>
      <c r="R42" s="38">
        <f>Master!O40</f>
        <v>193740.79999999999</v>
      </c>
      <c r="S42" s="55">
        <f>Master!P40</f>
        <v>2.78</v>
      </c>
      <c r="T42" s="38">
        <f>Master!Q40</f>
        <v>2.73</v>
      </c>
      <c r="U42" s="38">
        <f>Master!R40</f>
        <v>0</v>
      </c>
      <c r="V42" s="38">
        <f>Master!S40</f>
        <v>0.12999999999999989</v>
      </c>
      <c r="W42" s="38">
        <f>Master!T40</f>
        <v>0</v>
      </c>
      <c r="X42" s="55">
        <f>Master!U40</f>
        <v>0</v>
      </c>
      <c r="Y42" s="38">
        <f>Master!V40</f>
        <v>77933</v>
      </c>
      <c r="Z42" s="55">
        <f>Master!W40</f>
        <v>198436.47500000001</v>
      </c>
      <c r="AA42" s="38">
        <f>Master!X40</f>
        <v>46415</v>
      </c>
      <c r="AB42" s="38">
        <f>Master!Y40</f>
        <v>191</v>
      </c>
    </row>
    <row r="43" spans="2:28" x14ac:dyDescent="0.2">
      <c r="B43" s="38">
        <f>Master!B41</f>
        <v>75166.289999999994</v>
      </c>
      <c r="C43" s="38">
        <f>Master!C41</f>
        <v>79130</v>
      </c>
      <c r="D43" s="90">
        <f t="shared" si="0"/>
        <v>-3963.7100000000064</v>
      </c>
      <c r="E43" s="55">
        <f t="shared" si="1"/>
        <v>192425.7</v>
      </c>
      <c r="F43" s="55">
        <f t="shared" si="2"/>
        <v>201784.4375</v>
      </c>
      <c r="G43" s="100">
        <f t="shared" si="3"/>
        <v>-9358.7374999999884</v>
      </c>
      <c r="H43" s="38">
        <f>Master!D41</f>
        <v>81504</v>
      </c>
      <c r="I43" s="38">
        <f>Master!E41</f>
        <v>0</v>
      </c>
      <c r="J43" s="38">
        <f>Master!F41</f>
        <v>77421</v>
      </c>
      <c r="K43" s="38">
        <f>Master!H41</f>
        <v>1709</v>
      </c>
      <c r="L43" s="38">
        <f>Master!I41</f>
        <v>75166.289999999994</v>
      </c>
      <c r="M43" s="38">
        <f>Master!J41</f>
        <v>0</v>
      </c>
      <c r="N43" s="38">
        <f>Master!K41</f>
        <v>2.56</v>
      </c>
      <c r="O43" s="38">
        <f>Master!L41</f>
        <v>2.81</v>
      </c>
      <c r="P43" s="55">
        <f>Master!M41</f>
        <v>0</v>
      </c>
      <c r="Q43" s="55">
        <f>Master!N41</f>
        <v>192425.7</v>
      </c>
      <c r="R43" s="38">
        <f>Master!O41</f>
        <v>192425.7</v>
      </c>
      <c r="S43" s="55">
        <f>Master!P41</f>
        <v>2.83</v>
      </c>
      <c r="T43" s="38">
        <f>Master!Q41</f>
        <v>2.7800000000000002</v>
      </c>
      <c r="U43" s="38">
        <f>Master!R41</f>
        <v>0</v>
      </c>
      <c r="V43" s="38">
        <f>Master!S41</f>
        <v>0.18000000000000016</v>
      </c>
      <c r="W43" s="38">
        <f>Master!T41</f>
        <v>0</v>
      </c>
      <c r="X43" s="55">
        <f>Master!U41</f>
        <v>307.62</v>
      </c>
      <c r="Y43" s="38">
        <f>Master!V41</f>
        <v>79130</v>
      </c>
      <c r="Z43" s="55">
        <f>Master!W41</f>
        <v>201476.8175</v>
      </c>
      <c r="AA43" s="38">
        <f>Master!X41</f>
        <v>47617</v>
      </c>
      <c r="AB43" s="38">
        <f>Master!Y41</f>
        <v>217</v>
      </c>
    </row>
    <row r="44" spans="2:28" x14ac:dyDescent="0.2">
      <c r="B44" s="38">
        <f>Master!B42</f>
        <v>75457.02</v>
      </c>
      <c r="C44" s="38">
        <f>Master!C42</f>
        <v>78617</v>
      </c>
      <c r="D44" s="90">
        <f t="shared" si="0"/>
        <v>-3159.9799999999959</v>
      </c>
      <c r="E44" s="55">
        <f t="shared" si="1"/>
        <v>193169.97</v>
      </c>
      <c r="F44" s="55">
        <f t="shared" si="2"/>
        <v>200335.0925</v>
      </c>
      <c r="G44" s="100">
        <f t="shared" si="3"/>
        <v>-7165.1224999999977</v>
      </c>
      <c r="H44" s="38">
        <f>Master!D42</f>
        <v>80976</v>
      </c>
      <c r="I44" s="38">
        <f>Master!E42</f>
        <v>0</v>
      </c>
      <c r="J44" s="38">
        <f>Master!F42</f>
        <v>77721</v>
      </c>
      <c r="K44" s="38">
        <f>Master!H42</f>
        <v>896</v>
      </c>
      <c r="L44" s="38">
        <f>Master!I42</f>
        <v>75457.02</v>
      </c>
      <c r="M44" s="38">
        <f>Master!J42</f>
        <v>0</v>
      </c>
      <c r="N44" s="38">
        <f>Master!K42</f>
        <v>2.56</v>
      </c>
      <c r="O44" s="38">
        <f>Master!L42</f>
        <v>2.81</v>
      </c>
      <c r="P44" s="55">
        <f>Master!M42</f>
        <v>0</v>
      </c>
      <c r="Q44" s="55">
        <f>Master!N42</f>
        <v>193169.97</v>
      </c>
      <c r="R44" s="38">
        <f>Master!O42</f>
        <v>193169.97</v>
      </c>
      <c r="S44" s="55">
        <f>Master!P42</f>
        <v>2.83</v>
      </c>
      <c r="T44" s="38">
        <f>Master!Q42</f>
        <v>2.7800000000000002</v>
      </c>
      <c r="U44" s="38">
        <f>Master!R42</f>
        <v>0</v>
      </c>
      <c r="V44" s="38">
        <f>Master!S42</f>
        <v>0.18000000000000016</v>
      </c>
      <c r="W44" s="38">
        <f>Master!T42</f>
        <v>0</v>
      </c>
      <c r="X44" s="55">
        <f>Master!U42</f>
        <v>161.28</v>
      </c>
      <c r="Y44" s="38">
        <f>Master!V42</f>
        <v>78617</v>
      </c>
      <c r="Z44" s="55">
        <f>Master!W42</f>
        <v>200173.8125</v>
      </c>
      <c r="AA44" s="38">
        <f>Master!X42</f>
        <v>47100</v>
      </c>
      <c r="AB44" s="38">
        <f>Master!Y42</f>
        <v>215</v>
      </c>
    </row>
    <row r="45" spans="2:28" x14ac:dyDescent="0.2">
      <c r="B45" s="38">
        <f>Master!B43</f>
        <v>75214.789999999994</v>
      </c>
      <c r="C45" s="38">
        <f>Master!C43</f>
        <v>79237</v>
      </c>
      <c r="D45" s="90">
        <f t="shared" si="0"/>
        <v>-4022.2100000000064</v>
      </c>
      <c r="E45" s="55">
        <f t="shared" si="1"/>
        <v>192549.86</v>
      </c>
      <c r="F45" s="55">
        <f t="shared" si="2"/>
        <v>202066.51500000001</v>
      </c>
      <c r="G45" s="100">
        <f t="shared" si="3"/>
        <v>-9516.6550000000279</v>
      </c>
      <c r="H45" s="38">
        <f>Master!D43</f>
        <v>81614</v>
      </c>
      <c r="I45" s="38">
        <f>Master!E43</f>
        <v>0</v>
      </c>
      <c r="J45" s="38">
        <f>Master!F43</f>
        <v>77471</v>
      </c>
      <c r="K45" s="38">
        <f>Master!H43</f>
        <v>1766</v>
      </c>
      <c r="L45" s="38">
        <f>Master!I43</f>
        <v>75214.789999999994</v>
      </c>
      <c r="M45" s="38">
        <f>Master!J43</f>
        <v>0</v>
      </c>
      <c r="N45" s="38">
        <f>Master!K43</f>
        <v>2.56</v>
      </c>
      <c r="O45" s="38">
        <f>Master!L43</f>
        <v>2.81</v>
      </c>
      <c r="P45" s="55">
        <f>Master!M43</f>
        <v>0</v>
      </c>
      <c r="Q45" s="55">
        <f>Master!N43</f>
        <v>192549.86</v>
      </c>
      <c r="R45" s="38">
        <f>Master!O43</f>
        <v>192549.86</v>
      </c>
      <c r="S45" s="55">
        <f>Master!P43</f>
        <v>2.83</v>
      </c>
      <c r="T45" s="38">
        <f>Master!Q43</f>
        <v>2.7800000000000002</v>
      </c>
      <c r="U45" s="38">
        <f>Master!R43</f>
        <v>0</v>
      </c>
      <c r="V45" s="38">
        <f>Master!S43</f>
        <v>0.18000000000000016</v>
      </c>
      <c r="W45" s="38">
        <f>Master!T43</f>
        <v>0</v>
      </c>
      <c r="X45" s="55">
        <f>Master!U43</f>
        <v>317.88</v>
      </c>
      <c r="Y45" s="38">
        <f>Master!V43</f>
        <v>79237</v>
      </c>
      <c r="Z45" s="55">
        <f>Master!W43</f>
        <v>201748.63500000001</v>
      </c>
      <c r="AA45" s="38">
        <f>Master!X43</f>
        <v>47719</v>
      </c>
      <c r="AB45" s="38">
        <f>Master!Y43</f>
        <v>215</v>
      </c>
    </row>
    <row r="46" spans="2:28" x14ac:dyDescent="0.2">
      <c r="B46" s="38">
        <f>Master!B44</f>
        <v>48459.29</v>
      </c>
      <c r="C46" s="38">
        <f>Master!C44</f>
        <v>45182</v>
      </c>
      <c r="D46" s="90">
        <f t="shared" si="0"/>
        <v>3277.2900000000009</v>
      </c>
      <c r="E46" s="55">
        <f t="shared" si="1"/>
        <v>124594.02</v>
      </c>
      <c r="F46" s="55">
        <f t="shared" si="2"/>
        <v>115248.86750000001</v>
      </c>
      <c r="G46" s="100">
        <f t="shared" si="3"/>
        <v>9345.1524999999965</v>
      </c>
      <c r="H46" s="38">
        <f>Master!D44</f>
        <v>46537</v>
      </c>
      <c r="I46" s="38">
        <f>Master!E44</f>
        <v>1922.2900000000009</v>
      </c>
      <c r="J46" s="38">
        <f>Master!F44</f>
        <v>49913</v>
      </c>
      <c r="K46" s="38">
        <f>Master!H44</f>
        <v>0</v>
      </c>
      <c r="L46" s="38">
        <f>Master!I44</f>
        <v>46537</v>
      </c>
      <c r="M46" s="38">
        <f>Master!J44</f>
        <v>1922.2900000000009</v>
      </c>
      <c r="N46" s="38">
        <f>Master!K44</f>
        <v>2.56</v>
      </c>
      <c r="O46" s="38">
        <f>Master!L44</f>
        <v>2.84</v>
      </c>
      <c r="P46" s="55">
        <f>Master!M44</f>
        <v>5459.3</v>
      </c>
      <c r="Q46" s="55">
        <f>Master!N44</f>
        <v>119134.72</v>
      </c>
      <c r="R46" s="38">
        <f>Master!O44</f>
        <v>124594.02</v>
      </c>
      <c r="S46" s="55">
        <f>Master!P44</f>
        <v>2.86</v>
      </c>
      <c r="T46" s="38">
        <f>Master!Q44</f>
        <v>2.81</v>
      </c>
      <c r="U46" s="38">
        <f>Master!R44</f>
        <v>0</v>
      </c>
      <c r="V46" s="38">
        <f>Master!S44</f>
        <v>0.20999999999999996</v>
      </c>
      <c r="W46" s="38">
        <f>Master!T44</f>
        <v>0</v>
      </c>
      <c r="X46" s="55">
        <f>Master!U44</f>
        <v>0</v>
      </c>
      <c r="Y46" s="38">
        <f>Master!V44</f>
        <v>45182</v>
      </c>
      <c r="Z46" s="55">
        <f>Master!W44</f>
        <v>115248.86750000001</v>
      </c>
      <c r="AA46" s="38">
        <f>Master!X44</f>
        <v>13667</v>
      </c>
      <c r="AB46" s="38">
        <f>Master!Y44</f>
        <v>92</v>
      </c>
    </row>
    <row r="47" spans="2:28" x14ac:dyDescent="0.2">
      <c r="B47" s="38">
        <f>Master!B45</f>
        <v>44576.66</v>
      </c>
      <c r="C47" s="38">
        <f>Master!C45</f>
        <v>44985</v>
      </c>
      <c r="D47" s="90">
        <f t="shared" si="0"/>
        <v>-408.33999999999651</v>
      </c>
      <c r="E47" s="55">
        <f t="shared" si="1"/>
        <v>114116.25</v>
      </c>
      <c r="F47" s="55">
        <f t="shared" si="2"/>
        <v>114749.6125</v>
      </c>
      <c r="G47" s="100">
        <f t="shared" si="3"/>
        <v>-633.36250000000291</v>
      </c>
      <c r="H47" s="38">
        <f>Master!D45</f>
        <v>46335</v>
      </c>
      <c r="I47" s="38">
        <f>Master!E45</f>
        <v>0</v>
      </c>
      <c r="J47" s="38">
        <f>Master!F45</f>
        <v>45914</v>
      </c>
      <c r="K47" s="38">
        <f>Master!H45</f>
        <v>0</v>
      </c>
      <c r="L47" s="38">
        <f>Master!I45</f>
        <v>44576.66</v>
      </c>
      <c r="M47" s="38">
        <f>Master!J45</f>
        <v>0</v>
      </c>
      <c r="N47" s="38">
        <f>Master!K45</f>
        <v>2.56</v>
      </c>
      <c r="O47" s="38">
        <f>Master!L45</f>
        <v>2.9550000000000001</v>
      </c>
      <c r="P47" s="55">
        <f>Master!M45</f>
        <v>0</v>
      </c>
      <c r="Q47" s="55">
        <f>Master!N45</f>
        <v>114116.25</v>
      </c>
      <c r="R47" s="38">
        <f>Master!O45</f>
        <v>114116.25</v>
      </c>
      <c r="S47" s="55">
        <f>Master!P45</f>
        <v>2.9750000000000001</v>
      </c>
      <c r="T47" s="38">
        <f>Master!Q45</f>
        <v>2.9250000000000003</v>
      </c>
      <c r="U47" s="38">
        <f>Master!R45</f>
        <v>0</v>
      </c>
      <c r="V47" s="38">
        <f>Master!S45</f>
        <v>0.32500000000000018</v>
      </c>
      <c r="W47" s="38">
        <f>Master!T45</f>
        <v>0</v>
      </c>
      <c r="X47" s="55">
        <f>Master!U45</f>
        <v>0</v>
      </c>
      <c r="Y47" s="38">
        <f>Master!V45</f>
        <v>44985</v>
      </c>
      <c r="Z47" s="55">
        <f>Master!W45</f>
        <v>114749.6125</v>
      </c>
      <c r="AA47" s="38">
        <f>Master!X45</f>
        <v>13420</v>
      </c>
      <c r="AB47" s="38">
        <f>Master!Y45</f>
        <v>51</v>
      </c>
    </row>
    <row r="48" spans="2:28" x14ac:dyDescent="0.2">
      <c r="B48" s="38">
        <f>Master!B46</f>
        <v>70865.710000000006</v>
      </c>
      <c r="C48" s="38">
        <f>Master!C46</f>
        <v>75344</v>
      </c>
      <c r="D48" s="90">
        <f t="shared" si="0"/>
        <v>-4478.2899999999936</v>
      </c>
      <c r="E48" s="55">
        <f t="shared" si="1"/>
        <v>181416.22</v>
      </c>
      <c r="F48" s="55">
        <f t="shared" si="2"/>
        <v>192624.83749999999</v>
      </c>
      <c r="G48" s="100">
        <f t="shared" si="3"/>
        <v>-11208.617499999993</v>
      </c>
      <c r="H48" s="38"/>
      <c r="I48" s="38">
        <f>Master!E46</f>
        <v>0</v>
      </c>
      <c r="J48" s="38">
        <f>Master!F46</f>
        <v>72992</v>
      </c>
      <c r="K48" s="38">
        <f>Master!H46</f>
        <v>2352</v>
      </c>
      <c r="L48" s="38">
        <f>Master!I46</f>
        <v>70865.710000000006</v>
      </c>
      <c r="M48" s="38">
        <f>Master!J46</f>
        <v>0</v>
      </c>
      <c r="N48" s="38">
        <f>Master!K46</f>
        <v>2.56</v>
      </c>
      <c r="O48" s="38">
        <f>Master!L46</f>
        <v>2.9550000000000001</v>
      </c>
      <c r="P48" s="55">
        <f>Master!M46</f>
        <v>0</v>
      </c>
      <c r="Q48" s="55">
        <f>Master!N46</f>
        <v>181416.22</v>
      </c>
      <c r="R48" s="38">
        <f>Master!O46</f>
        <v>181416.22</v>
      </c>
      <c r="S48" s="55">
        <f>Master!P46</f>
        <v>2.9750000000000001</v>
      </c>
      <c r="T48" s="38">
        <f>Master!Q46</f>
        <v>2.9250000000000003</v>
      </c>
      <c r="U48" s="38">
        <f>Master!R46</f>
        <v>0</v>
      </c>
      <c r="V48" s="38">
        <f>Master!S46</f>
        <v>0.32500000000000018</v>
      </c>
      <c r="W48" s="38">
        <f>Master!T46</f>
        <v>0</v>
      </c>
      <c r="X48" s="55">
        <f>Master!U46</f>
        <v>764.4</v>
      </c>
      <c r="Y48" s="38">
        <f>Master!V46</f>
        <v>75344</v>
      </c>
      <c r="Z48" s="55">
        <f>Master!W46</f>
        <v>191860.4375</v>
      </c>
      <c r="AA48" s="38">
        <f>Master!X46</f>
        <v>43825</v>
      </c>
      <c r="AB48" s="38">
        <f>Master!Y46</f>
        <v>130</v>
      </c>
    </row>
    <row r="49" spans="2:28" x14ac:dyDescent="0.2">
      <c r="B49" s="38">
        <f>Master!B47</f>
        <v>48062.27</v>
      </c>
      <c r="C49" s="38">
        <f>Master!C47</f>
        <v>44834</v>
      </c>
      <c r="D49" s="90">
        <f t="shared" si="0"/>
        <v>3228.2699999999968</v>
      </c>
      <c r="E49" s="55">
        <f t="shared" si="1"/>
        <v>123566.73000000001</v>
      </c>
      <c r="F49" s="55">
        <f t="shared" si="2"/>
        <v>114365.015</v>
      </c>
      <c r="G49" s="100">
        <f t="shared" si="3"/>
        <v>9201.7150000000111</v>
      </c>
      <c r="H49" s="38"/>
      <c r="I49" s="38">
        <f>Master!E47</f>
        <v>1883.2699999999968</v>
      </c>
      <c r="J49" s="38">
        <f>Master!F47</f>
        <v>49504</v>
      </c>
      <c r="K49" s="38">
        <f>Master!H47</f>
        <v>0</v>
      </c>
      <c r="L49" s="38">
        <f>Master!I47</f>
        <v>46179</v>
      </c>
      <c r="M49" s="38">
        <f>Master!J47</f>
        <v>1883.2699999999968</v>
      </c>
      <c r="N49" s="38">
        <f>Master!K47</f>
        <v>2.56</v>
      </c>
      <c r="O49" s="38">
        <f>Master!L47</f>
        <v>2.84</v>
      </c>
      <c r="P49" s="55">
        <f>Master!M47</f>
        <v>5348.49</v>
      </c>
      <c r="Q49" s="55">
        <f>Master!N47</f>
        <v>118218.24000000001</v>
      </c>
      <c r="R49" s="38">
        <f>Master!O47</f>
        <v>123566.73000000001</v>
      </c>
      <c r="S49" s="55">
        <f>Master!P47</f>
        <v>2.86</v>
      </c>
      <c r="T49" s="38">
        <f>Master!Q47</f>
        <v>2.81</v>
      </c>
      <c r="U49" s="38">
        <f>Master!R47</f>
        <v>0</v>
      </c>
      <c r="V49" s="38">
        <f>Master!S47</f>
        <v>0.20999999999999996</v>
      </c>
      <c r="W49" s="38">
        <f>Master!T47</f>
        <v>0</v>
      </c>
      <c r="X49" s="55">
        <f>Master!U47</f>
        <v>0</v>
      </c>
      <c r="Y49" s="38">
        <f>Master!V47</f>
        <v>44834</v>
      </c>
      <c r="Z49" s="55">
        <f>Master!W47</f>
        <v>114365.015</v>
      </c>
      <c r="AA49" s="38">
        <f>Master!X47</f>
        <v>13316</v>
      </c>
      <c r="AB49" s="38">
        <f>Master!Y47</f>
        <v>153</v>
      </c>
    </row>
    <row r="50" spans="2:28" ht="13.5" thickBot="1" x14ac:dyDescent="0.25">
      <c r="B50" s="39">
        <f>Master!B48</f>
        <v>2070873.37</v>
      </c>
      <c r="C50" s="39">
        <f>Master!C48</f>
        <v>2083699</v>
      </c>
      <c r="D50" s="91">
        <f t="shared" si="0"/>
        <v>-12825.629999999888</v>
      </c>
      <c r="E50" s="75">
        <f t="shared" si="1"/>
        <v>5307892.2899999991</v>
      </c>
      <c r="F50" s="75">
        <f t="shared" si="2"/>
        <v>5305172.0024999995</v>
      </c>
      <c r="G50" s="101">
        <f t="shared" si="3"/>
        <v>2720.2874999996275</v>
      </c>
      <c r="H50" s="39"/>
      <c r="I50" s="39">
        <f>Master!E48</f>
        <v>0</v>
      </c>
      <c r="J50" s="39">
        <f>Master!F48</f>
        <v>0</v>
      </c>
      <c r="K50" s="39">
        <f>Master!H48</f>
        <v>24452</v>
      </c>
      <c r="L50" s="39">
        <f>Master!I48</f>
        <v>2044634.99</v>
      </c>
      <c r="M50" s="39">
        <f>Master!J48</f>
        <v>26238.37999999999</v>
      </c>
      <c r="N50" s="39">
        <f>Master!K48</f>
        <v>0</v>
      </c>
      <c r="O50" s="39">
        <f>Master!L48</f>
        <v>0</v>
      </c>
      <c r="P50" s="75">
        <f>Master!M48</f>
        <v>73626.720000000001</v>
      </c>
      <c r="Q50" s="75">
        <f>Master!N48</f>
        <v>5234265.5699999994</v>
      </c>
      <c r="R50" s="75">
        <f>Master!O48</f>
        <v>5307892.2899999991</v>
      </c>
      <c r="S50" s="39">
        <f>Master!P48</f>
        <v>0</v>
      </c>
      <c r="T50" s="39">
        <f>Master!Q48</f>
        <v>0</v>
      </c>
      <c r="U50" s="39">
        <f>Master!R48</f>
        <v>0</v>
      </c>
      <c r="V50" s="39">
        <f>Master!S48</f>
        <v>0</v>
      </c>
      <c r="W50" s="75">
        <f>Master!T48</f>
        <v>0</v>
      </c>
      <c r="X50" s="75">
        <f>Master!U48</f>
        <v>3832.2700000000004</v>
      </c>
      <c r="Y50" s="39">
        <f>Master!V48</f>
        <v>2083699</v>
      </c>
      <c r="Z50" s="75">
        <f>Master!W48</f>
        <v>5301339.7324999999</v>
      </c>
      <c r="AA50" s="39">
        <f>Master!X48</f>
        <v>1389423</v>
      </c>
      <c r="AB50" s="39">
        <f>Master!Y48</f>
        <v>5239</v>
      </c>
    </row>
    <row r="51" spans="2:28" ht="13.5" thickTop="1" x14ac:dyDescent="0.2"/>
  </sheetData>
  <printOptions horizontalCentered="1" verticalCentered="1"/>
  <pageMargins left="0.75" right="0.75" top="0.5" bottom="0.33" header="0.5" footer="0.17"/>
  <pageSetup scale="8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C14" sqref="C14"/>
    </sheetView>
  </sheetViews>
  <sheetFormatPr defaultRowHeight="12.75" x14ac:dyDescent="0.2"/>
  <sheetData>
    <row r="1" spans="1:3" ht="13.5" thickTop="1" x14ac:dyDescent="0.2">
      <c r="A1" s="14">
        <v>0</v>
      </c>
      <c r="B1" s="14">
        <v>0</v>
      </c>
      <c r="C1" s="137">
        <f>A1-B1</f>
        <v>0</v>
      </c>
    </row>
    <row r="2" spans="1:3" x14ac:dyDescent="0.2">
      <c r="A2" s="15">
        <v>0</v>
      </c>
      <c r="B2" s="15">
        <v>0</v>
      </c>
      <c r="C2" s="137">
        <f t="shared" ref="C2:C32" si="0">A2-B2</f>
        <v>0</v>
      </c>
    </row>
    <row r="3" spans="1:3" x14ac:dyDescent="0.2">
      <c r="A3" s="15">
        <v>0</v>
      </c>
      <c r="B3" s="15">
        <v>0</v>
      </c>
      <c r="C3" s="137">
        <f t="shared" si="0"/>
        <v>0</v>
      </c>
    </row>
    <row r="4" spans="1:3" x14ac:dyDescent="0.2">
      <c r="A4" s="15">
        <v>0</v>
      </c>
      <c r="B4" s="15">
        <v>0</v>
      </c>
      <c r="C4" s="137">
        <f t="shared" si="0"/>
        <v>0</v>
      </c>
    </row>
    <row r="5" spans="1:3" x14ac:dyDescent="0.2">
      <c r="A5" s="15">
        <v>0</v>
      </c>
      <c r="B5" s="15">
        <v>0</v>
      </c>
      <c r="C5" s="137">
        <f t="shared" si="0"/>
        <v>0</v>
      </c>
    </row>
    <row r="6" spans="1:3" x14ac:dyDescent="0.2">
      <c r="A6" s="15">
        <v>0</v>
      </c>
      <c r="B6" s="15">
        <v>0</v>
      </c>
      <c r="C6" s="137">
        <f t="shared" si="0"/>
        <v>0</v>
      </c>
    </row>
    <row r="7" spans="1:3" x14ac:dyDescent="0.2">
      <c r="A7" s="15">
        <f>14889+54</f>
        <v>14943</v>
      </c>
      <c r="B7" s="15">
        <v>15000</v>
      </c>
      <c r="C7" s="137">
        <f t="shared" si="0"/>
        <v>-57</v>
      </c>
    </row>
    <row r="8" spans="1:3" x14ac:dyDescent="0.2">
      <c r="A8" s="15">
        <v>15000</v>
      </c>
      <c r="B8" s="15">
        <v>15000</v>
      </c>
      <c r="C8" s="137">
        <f t="shared" si="0"/>
        <v>0</v>
      </c>
    </row>
    <row r="9" spans="1:3" x14ac:dyDescent="0.2">
      <c r="A9" s="15">
        <v>15000</v>
      </c>
      <c r="B9" s="15">
        <v>15000</v>
      </c>
      <c r="C9" s="137">
        <f t="shared" si="0"/>
        <v>0</v>
      </c>
    </row>
    <row r="10" spans="1:3" x14ac:dyDescent="0.2">
      <c r="A10" s="15">
        <v>15002</v>
      </c>
      <c r="B10" s="15">
        <v>15000</v>
      </c>
      <c r="C10" s="137">
        <f t="shared" si="0"/>
        <v>2</v>
      </c>
    </row>
    <row r="11" spans="1:3" x14ac:dyDescent="0.2">
      <c r="A11" s="15">
        <v>10008</v>
      </c>
      <c r="B11" s="15">
        <v>10000</v>
      </c>
      <c r="C11" s="137">
        <f t="shared" si="0"/>
        <v>8</v>
      </c>
    </row>
    <row r="12" spans="1:3" x14ac:dyDescent="0.2">
      <c r="A12" s="15">
        <v>9999</v>
      </c>
      <c r="B12" s="15">
        <v>10000</v>
      </c>
      <c r="C12" s="137">
        <f t="shared" si="0"/>
        <v>-1</v>
      </c>
    </row>
    <row r="13" spans="1:3" x14ac:dyDescent="0.2">
      <c r="A13" s="15">
        <v>9999</v>
      </c>
      <c r="B13" s="15">
        <v>10000</v>
      </c>
      <c r="C13" s="137">
        <f t="shared" si="0"/>
        <v>-1</v>
      </c>
    </row>
    <row r="14" spans="1:3" x14ac:dyDescent="0.2">
      <c r="A14" s="15">
        <v>10000</v>
      </c>
      <c r="B14" s="15">
        <v>0</v>
      </c>
      <c r="C14" s="137">
        <f t="shared" si="0"/>
        <v>10000</v>
      </c>
    </row>
    <row r="15" spans="1:3" x14ac:dyDescent="0.2">
      <c r="A15" s="15">
        <v>5258</v>
      </c>
      <c r="B15" s="15">
        <v>15000</v>
      </c>
      <c r="C15" s="137">
        <f t="shared" si="0"/>
        <v>-9742</v>
      </c>
    </row>
    <row r="16" spans="1:3" x14ac:dyDescent="0.2">
      <c r="A16" s="15">
        <v>14657</v>
      </c>
      <c r="B16" s="15">
        <v>15000</v>
      </c>
      <c r="C16" s="137">
        <f t="shared" si="0"/>
        <v>-343</v>
      </c>
    </row>
    <row r="17" spans="1:3" x14ac:dyDescent="0.2">
      <c r="A17" s="15">
        <v>15005</v>
      </c>
      <c r="B17" s="15">
        <v>15000</v>
      </c>
      <c r="C17" s="137">
        <f t="shared" si="0"/>
        <v>5</v>
      </c>
    </row>
    <row r="18" spans="1:3" x14ac:dyDescent="0.2">
      <c r="A18" s="15">
        <v>12076</v>
      </c>
      <c r="B18" s="15">
        <v>12000</v>
      </c>
      <c r="C18" s="137">
        <f t="shared" si="0"/>
        <v>76</v>
      </c>
    </row>
    <row r="19" spans="1:3" x14ac:dyDescent="0.2">
      <c r="A19" s="15">
        <v>11999</v>
      </c>
      <c r="B19" s="15">
        <v>12000</v>
      </c>
      <c r="C19" s="137">
        <f t="shared" si="0"/>
        <v>-1</v>
      </c>
    </row>
    <row r="20" spans="1:3" x14ac:dyDescent="0.2">
      <c r="A20" s="15">
        <v>11978</v>
      </c>
      <c r="B20" s="15">
        <v>12000</v>
      </c>
      <c r="C20" s="137">
        <f t="shared" si="0"/>
        <v>-22</v>
      </c>
    </row>
    <row r="21" spans="1:3" x14ac:dyDescent="0.2">
      <c r="A21" s="15">
        <v>1</v>
      </c>
      <c r="B21" s="15">
        <v>0</v>
      </c>
      <c r="C21" s="137">
        <f t="shared" si="0"/>
        <v>1</v>
      </c>
    </row>
    <row r="22" spans="1:3" x14ac:dyDescent="0.2">
      <c r="A22" s="15">
        <v>21290</v>
      </c>
      <c r="B22" s="15">
        <v>21518</v>
      </c>
      <c r="C22" s="137">
        <f t="shared" si="0"/>
        <v>-228</v>
      </c>
    </row>
    <row r="23" spans="1:3" x14ac:dyDescent="0.2">
      <c r="A23" s="15">
        <v>21517</v>
      </c>
      <c r="B23" s="15">
        <v>21518</v>
      </c>
      <c r="C23" s="137">
        <f t="shared" si="0"/>
        <v>-1</v>
      </c>
    </row>
    <row r="24" spans="1:3" x14ac:dyDescent="0.2">
      <c r="A24" s="15">
        <v>21518</v>
      </c>
      <c r="B24" s="15">
        <v>21518</v>
      </c>
      <c r="C24" s="137">
        <f t="shared" si="0"/>
        <v>0</v>
      </c>
    </row>
    <row r="25" spans="1:3" x14ac:dyDescent="0.2">
      <c r="A25" s="15">
        <v>21519</v>
      </c>
      <c r="B25" s="15">
        <v>21518</v>
      </c>
      <c r="C25" s="137">
        <f t="shared" si="0"/>
        <v>1</v>
      </c>
    </row>
    <row r="26" spans="1:3" x14ac:dyDescent="0.2">
      <c r="A26" s="15">
        <v>21517</v>
      </c>
      <c r="B26" s="15">
        <v>21518</v>
      </c>
      <c r="C26" s="137">
        <f t="shared" si="0"/>
        <v>-1</v>
      </c>
    </row>
    <row r="27" spans="1:3" x14ac:dyDescent="0.2">
      <c r="A27" s="15">
        <v>21518</v>
      </c>
      <c r="B27" s="15">
        <v>21518</v>
      </c>
      <c r="C27" s="137">
        <f t="shared" si="0"/>
        <v>0</v>
      </c>
    </row>
    <row r="28" spans="1:3" x14ac:dyDescent="0.2">
      <c r="A28" s="15">
        <v>21515</v>
      </c>
      <c r="B28" s="15">
        <v>21518</v>
      </c>
      <c r="C28" s="137">
        <f t="shared" si="0"/>
        <v>-3</v>
      </c>
    </row>
    <row r="29" spans="1:3" x14ac:dyDescent="0.2">
      <c r="A29" s="15">
        <v>21565</v>
      </c>
      <c r="B29" s="15">
        <v>21518</v>
      </c>
      <c r="C29" s="137">
        <f t="shared" si="0"/>
        <v>47</v>
      </c>
    </row>
    <row r="30" spans="1:3" x14ac:dyDescent="0.2">
      <c r="A30" s="15">
        <v>21519</v>
      </c>
      <c r="B30" s="15">
        <v>21518</v>
      </c>
      <c r="C30" s="137">
        <f t="shared" si="0"/>
        <v>1</v>
      </c>
    </row>
    <row r="31" spans="1:3" x14ac:dyDescent="0.2">
      <c r="A31" s="15">
        <v>21518</v>
      </c>
      <c r="B31" s="15">
        <v>21518</v>
      </c>
      <c r="C31" s="137">
        <f t="shared" si="0"/>
        <v>0</v>
      </c>
    </row>
    <row r="32" spans="1:3" ht="13.5" thickBot="1" x14ac:dyDescent="0.25">
      <c r="A32" s="135">
        <f>SUM(A1:A31)</f>
        <v>385921</v>
      </c>
      <c r="B32" s="135">
        <f>SUM(B1:B31)</f>
        <v>386180</v>
      </c>
      <c r="C32" s="137">
        <f t="shared" si="0"/>
        <v>-259</v>
      </c>
    </row>
    <row r="33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Summary</vt:lpstr>
      <vt:lpstr>v</vt:lpstr>
      <vt:lpstr>Master!Print_Area</vt:lpstr>
      <vt:lpstr>Summary!Print_Area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briley</dc:creator>
  <cp:lastModifiedBy>Felienne</cp:lastModifiedBy>
  <cp:lastPrinted>2000-07-19T15:04:11Z</cp:lastPrinted>
  <dcterms:created xsi:type="dcterms:W3CDTF">2000-04-05T15:26:38Z</dcterms:created>
  <dcterms:modified xsi:type="dcterms:W3CDTF">2014-09-03T13:52:37Z</dcterms:modified>
</cp:coreProperties>
</file>