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6" i="7" l="1"/>
  <c r="N16" i="7"/>
  <c r="O16" i="7"/>
  <c r="M17" i="7"/>
  <c r="N17" i="7"/>
  <c r="P17" i="7" s="1"/>
  <c r="O17" i="7"/>
  <c r="M18" i="7"/>
  <c r="N18" i="7"/>
  <c r="P18" i="7" s="1"/>
  <c r="O18" i="7"/>
  <c r="AD18" i="7"/>
  <c r="AD31" i="7" s="1"/>
  <c r="AE18" i="7"/>
  <c r="AF18" i="7"/>
  <c r="M19" i="7"/>
  <c r="N19" i="7"/>
  <c r="P19" i="7" s="1"/>
  <c r="O19" i="7"/>
  <c r="AD19" i="7"/>
  <c r="AE19" i="7"/>
  <c r="AG19" i="7" s="1"/>
  <c r="AF19" i="7"/>
  <c r="M20" i="7"/>
  <c r="N20" i="7"/>
  <c r="P20" i="7" s="1"/>
  <c r="O20" i="7"/>
  <c r="AD20" i="7"/>
  <c r="AE20" i="7"/>
  <c r="AG20" i="7" s="1"/>
  <c r="AF20" i="7"/>
  <c r="M21" i="7"/>
  <c r="N21" i="7"/>
  <c r="P21" i="7" s="1"/>
  <c r="O21" i="7"/>
  <c r="AD21" i="7"/>
  <c r="AE21" i="7"/>
  <c r="AG21" i="7" s="1"/>
  <c r="AF21" i="7"/>
  <c r="M22" i="7"/>
  <c r="N22" i="7"/>
  <c r="P22" i="7" s="1"/>
  <c r="O22" i="7"/>
  <c r="AD22" i="7"/>
  <c r="AE22" i="7"/>
  <c r="AG22" i="7" s="1"/>
  <c r="AF22" i="7"/>
  <c r="M23" i="7"/>
  <c r="N23" i="7"/>
  <c r="P23" i="7" s="1"/>
  <c r="O23" i="7"/>
  <c r="AD23" i="7"/>
  <c r="AE23" i="7"/>
  <c r="AG23" i="7" s="1"/>
  <c r="AF23" i="7"/>
  <c r="M24" i="7"/>
  <c r="N24" i="7"/>
  <c r="P24" i="7" s="1"/>
  <c r="O24" i="7"/>
  <c r="AD24" i="7"/>
  <c r="AE24" i="7"/>
  <c r="AG24" i="7" s="1"/>
  <c r="AF24" i="7"/>
  <c r="M25" i="7"/>
  <c r="N25" i="7"/>
  <c r="P25" i="7" s="1"/>
  <c r="O25" i="7"/>
  <c r="AD25" i="7"/>
  <c r="AE25" i="7"/>
  <c r="AG25" i="7" s="1"/>
  <c r="AF25" i="7"/>
  <c r="M26" i="7"/>
  <c r="N26" i="7"/>
  <c r="P26" i="7" s="1"/>
  <c r="O26" i="7"/>
  <c r="AD26" i="7"/>
  <c r="AE26" i="7"/>
  <c r="AG26" i="7" s="1"/>
  <c r="AF26" i="7"/>
  <c r="M27" i="7"/>
  <c r="N27" i="7"/>
  <c r="P27" i="7" s="1"/>
  <c r="O27" i="7"/>
  <c r="AD27" i="7"/>
  <c r="AE27" i="7"/>
  <c r="AG27" i="7" s="1"/>
  <c r="AF27" i="7"/>
  <c r="AD28" i="7"/>
  <c r="AE28" i="7"/>
  <c r="AG28" i="7" s="1"/>
  <c r="AF28" i="7"/>
  <c r="K29" i="7"/>
  <c r="M29" i="7"/>
  <c r="R29" i="7" s="1"/>
  <c r="S29" i="7" s="1"/>
  <c r="AD29" i="7"/>
  <c r="AE29" i="7"/>
  <c r="AF29" i="7"/>
  <c r="AG29" i="7"/>
  <c r="AB31" i="7"/>
  <c r="M32" i="7"/>
  <c r="M42" i="7" s="1"/>
  <c r="N32" i="7"/>
  <c r="O32" i="7"/>
  <c r="P32" i="7"/>
  <c r="P42" i="7" s="1"/>
  <c r="M33" i="7"/>
  <c r="N33" i="7"/>
  <c r="O33" i="7"/>
  <c r="P33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AD41" i="7"/>
  <c r="AE41" i="7"/>
  <c r="AF41" i="7"/>
  <c r="AG41" i="7"/>
  <c r="K42" i="7"/>
  <c r="N42" i="7"/>
  <c r="AD42" i="7"/>
  <c r="AE42" i="7"/>
  <c r="AF42" i="7"/>
  <c r="AB44" i="7"/>
  <c r="AD44" i="7"/>
  <c r="M45" i="7"/>
  <c r="N45" i="7"/>
  <c r="P45" i="7" s="1"/>
  <c r="O45" i="7"/>
  <c r="M46" i="7"/>
  <c r="N46" i="7"/>
  <c r="P46" i="7" s="1"/>
  <c r="O46" i="7"/>
  <c r="M47" i="7"/>
  <c r="N47" i="7"/>
  <c r="P47" i="7" s="1"/>
  <c r="O47" i="7"/>
  <c r="AD47" i="7"/>
  <c r="AE47" i="7"/>
  <c r="AG47" i="7" s="1"/>
  <c r="AF47" i="7"/>
  <c r="M48" i="7"/>
  <c r="N48" i="7"/>
  <c r="P48" i="7" s="1"/>
  <c r="O48" i="7"/>
  <c r="AD48" i="7"/>
  <c r="AE48" i="7"/>
  <c r="AG48" i="7" s="1"/>
  <c r="AF48" i="7"/>
  <c r="M49" i="7"/>
  <c r="N49" i="7"/>
  <c r="P49" i="7" s="1"/>
  <c r="O49" i="7"/>
  <c r="AD49" i="7"/>
  <c r="AE49" i="7"/>
  <c r="AG49" i="7" s="1"/>
  <c r="AF49" i="7"/>
  <c r="M50" i="7"/>
  <c r="N50" i="7"/>
  <c r="P50" i="7" s="1"/>
  <c r="O50" i="7"/>
  <c r="AD50" i="7"/>
  <c r="AE50" i="7"/>
  <c r="AG50" i="7" s="1"/>
  <c r="AF50" i="7"/>
  <c r="M51" i="7"/>
  <c r="N51" i="7"/>
  <c r="P51" i="7" s="1"/>
  <c r="O51" i="7"/>
  <c r="AD51" i="7"/>
  <c r="AE51" i="7"/>
  <c r="AG51" i="7" s="1"/>
  <c r="AF51" i="7"/>
  <c r="M52" i="7"/>
  <c r="N52" i="7"/>
  <c r="P52" i="7" s="1"/>
  <c r="O52" i="7"/>
  <c r="AD52" i="7"/>
  <c r="AE52" i="7"/>
  <c r="AG52" i="7" s="1"/>
  <c r="AF52" i="7"/>
  <c r="M53" i="7"/>
  <c r="N53" i="7"/>
  <c r="P53" i="7" s="1"/>
  <c r="O53" i="7"/>
  <c r="AD53" i="7"/>
  <c r="AE53" i="7"/>
  <c r="AG53" i="7" s="1"/>
  <c r="AF53" i="7"/>
  <c r="M54" i="7"/>
  <c r="N54" i="7"/>
  <c r="P54" i="7" s="1"/>
  <c r="O54" i="7"/>
  <c r="AD54" i="7"/>
  <c r="AE54" i="7"/>
  <c r="AG54" i="7" s="1"/>
  <c r="AF54" i="7"/>
  <c r="M55" i="7"/>
  <c r="N55" i="7"/>
  <c r="P55" i="7" s="1"/>
  <c r="O55" i="7"/>
  <c r="AD55" i="7"/>
  <c r="AE55" i="7"/>
  <c r="AG55" i="7" s="1"/>
  <c r="AF55" i="7"/>
  <c r="M56" i="7"/>
  <c r="N56" i="7"/>
  <c r="P56" i="7" s="1"/>
  <c r="O56" i="7"/>
  <c r="AD56" i="7"/>
  <c r="AE56" i="7"/>
  <c r="AG56" i="7" s="1"/>
  <c r="AF56" i="7"/>
  <c r="M57" i="7"/>
  <c r="N57" i="7"/>
  <c r="P57" i="7" s="1"/>
  <c r="O57" i="7"/>
  <c r="AD57" i="7"/>
  <c r="AE57" i="7"/>
  <c r="AG57" i="7" s="1"/>
  <c r="AF57" i="7"/>
  <c r="M58" i="7"/>
  <c r="N58" i="7"/>
  <c r="P58" i="7" s="1"/>
  <c r="O58" i="7"/>
  <c r="AD58" i="7"/>
  <c r="AE58" i="7"/>
  <c r="AG58" i="7" s="1"/>
  <c r="AF58" i="7"/>
  <c r="M59" i="7"/>
  <c r="N59" i="7"/>
  <c r="P59" i="7" s="1"/>
  <c r="O59" i="7"/>
  <c r="AD59" i="7"/>
  <c r="AE59" i="7"/>
  <c r="AG59" i="7" s="1"/>
  <c r="AF59" i="7"/>
  <c r="M60" i="7"/>
  <c r="N60" i="7"/>
  <c r="P60" i="7" s="1"/>
  <c r="O60" i="7"/>
  <c r="AD60" i="7"/>
  <c r="AE60" i="7"/>
  <c r="AG60" i="7" s="1"/>
  <c r="AF60" i="7"/>
  <c r="M61" i="7"/>
  <c r="N61" i="7"/>
  <c r="P61" i="7" s="1"/>
  <c r="O61" i="7"/>
  <c r="AD61" i="7"/>
  <c r="AE61" i="7"/>
  <c r="AG61" i="7" s="1"/>
  <c r="AF61" i="7"/>
  <c r="M62" i="7"/>
  <c r="N62" i="7"/>
  <c r="P62" i="7" s="1"/>
  <c r="O62" i="7"/>
  <c r="AD62" i="7"/>
  <c r="AE62" i="7"/>
  <c r="AG62" i="7" s="1"/>
  <c r="AF62" i="7"/>
  <c r="M63" i="7"/>
  <c r="N63" i="7"/>
  <c r="P63" i="7" s="1"/>
  <c r="O63" i="7"/>
  <c r="AD63" i="7"/>
  <c r="AE63" i="7"/>
  <c r="AG63" i="7" s="1"/>
  <c r="AF63" i="7"/>
  <c r="M64" i="7"/>
  <c r="N64" i="7"/>
  <c r="P64" i="7" s="1"/>
  <c r="O64" i="7"/>
  <c r="AD64" i="7"/>
  <c r="AE64" i="7"/>
  <c r="AG64" i="7" s="1"/>
  <c r="AF64" i="7"/>
  <c r="M65" i="7"/>
  <c r="N65" i="7"/>
  <c r="P65" i="7" s="1"/>
  <c r="O65" i="7"/>
  <c r="AD65" i="7"/>
  <c r="AE65" i="7"/>
  <c r="AG65" i="7" s="1"/>
  <c r="AF65" i="7"/>
  <c r="M66" i="7"/>
  <c r="N66" i="7"/>
  <c r="P66" i="7" s="1"/>
  <c r="O66" i="7"/>
  <c r="AD66" i="7"/>
  <c r="AE66" i="7"/>
  <c r="AG66" i="7" s="1"/>
  <c r="AF66" i="7"/>
  <c r="M67" i="7"/>
  <c r="N67" i="7"/>
  <c r="P67" i="7" s="1"/>
  <c r="O67" i="7"/>
  <c r="AD67" i="7"/>
  <c r="AE67" i="7"/>
  <c r="AG67" i="7" s="1"/>
  <c r="AF67" i="7"/>
  <c r="M68" i="7"/>
  <c r="N68" i="7"/>
  <c r="P68" i="7" s="1"/>
  <c r="O68" i="7"/>
  <c r="AD68" i="7"/>
  <c r="AE68" i="7"/>
  <c r="AG68" i="7" s="1"/>
  <c r="AF68" i="7"/>
  <c r="M69" i="7"/>
  <c r="N69" i="7"/>
  <c r="P69" i="7" s="1"/>
  <c r="O69" i="7"/>
  <c r="AD69" i="7"/>
  <c r="AE69" i="7"/>
  <c r="AG69" i="7" s="1"/>
  <c r="AF69" i="7"/>
  <c r="M70" i="7"/>
  <c r="N70" i="7"/>
  <c r="P70" i="7" s="1"/>
  <c r="O70" i="7"/>
  <c r="AD70" i="7"/>
  <c r="AE70" i="7"/>
  <c r="AG70" i="7" s="1"/>
  <c r="AF70" i="7"/>
  <c r="M71" i="7"/>
  <c r="N71" i="7"/>
  <c r="P71" i="7" s="1"/>
  <c r="O71" i="7"/>
  <c r="AD71" i="7"/>
  <c r="AE71" i="7"/>
  <c r="AG71" i="7" s="1"/>
  <c r="AF71" i="7"/>
  <c r="M72" i="7"/>
  <c r="N72" i="7"/>
  <c r="P72" i="7" s="1"/>
  <c r="O72" i="7"/>
  <c r="AD72" i="7"/>
  <c r="AE72" i="7"/>
  <c r="AG72" i="7" s="1"/>
  <c r="AF72" i="7"/>
  <c r="M73" i="7"/>
  <c r="N73" i="7"/>
  <c r="P73" i="7" s="1"/>
  <c r="O73" i="7"/>
  <c r="AD73" i="7"/>
  <c r="AE73" i="7"/>
  <c r="AG73" i="7" s="1"/>
  <c r="AF73" i="7"/>
  <c r="M74" i="7"/>
  <c r="N74" i="7"/>
  <c r="P74" i="7" s="1"/>
  <c r="O74" i="7"/>
  <c r="AD74" i="7"/>
  <c r="AE74" i="7"/>
  <c r="AG74" i="7" s="1"/>
  <c r="AF74" i="7"/>
  <c r="M75" i="7"/>
  <c r="N75" i="7"/>
  <c r="P75" i="7" s="1"/>
  <c r="O75" i="7"/>
  <c r="AD75" i="7"/>
  <c r="AE75" i="7"/>
  <c r="AG75" i="7" s="1"/>
  <c r="AF75" i="7"/>
  <c r="M76" i="7"/>
  <c r="N76" i="7"/>
  <c r="P76" i="7" s="1"/>
  <c r="O76" i="7"/>
  <c r="AD76" i="7"/>
  <c r="AE76" i="7"/>
  <c r="AG76" i="7" s="1"/>
  <c r="AF76" i="7"/>
  <c r="M77" i="7"/>
  <c r="N77" i="7"/>
  <c r="P77" i="7" s="1"/>
  <c r="O77" i="7"/>
  <c r="AD77" i="7"/>
  <c r="AE77" i="7"/>
  <c r="AG77" i="7" s="1"/>
  <c r="AF77" i="7"/>
  <c r="M78" i="7"/>
  <c r="N78" i="7"/>
  <c r="P78" i="7" s="1"/>
  <c r="O78" i="7"/>
  <c r="AD78" i="7"/>
  <c r="AE78" i="7"/>
  <c r="AG78" i="7" s="1"/>
  <c r="AF78" i="7"/>
  <c r="M79" i="7"/>
  <c r="N79" i="7"/>
  <c r="P79" i="7" s="1"/>
  <c r="O79" i="7"/>
  <c r="AD79" i="7"/>
  <c r="AE79" i="7"/>
  <c r="AG79" i="7" s="1"/>
  <c r="AF79" i="7"/>
  <c r="M80" i="7"/>
  <c r="N80" i="7"/>
  <c r="P80" i="7" s="1"/>
  <c r="O80" i="7"/>
  <c r="AD80" i="7"/>
  <c r="AE80" i="7"/>
  <c r="AG80" i="7" s="1"/>
  <c r="AF80" i="7"/>
  <c r="M81" i="7"/>
  <c r="N81" i="7"/>
  <c r="P81" i="7" s="1"/>
  <c r="O81" i="7"/>
  <c r="AD81" i="7"/>
  <c r="AE81" i="7"/>
  <c r="AG81" i="7" s="1"/>
  <c r="AF81" i="7"/>
  <c r="M82" i="7"/>
  <c r="N82" i="7"/>
  <c r="P82" i="7" s="1"/>
  <c r="O82" i="7"/>
  <c r="AD82" i="7"/>
  <c r="AE82" i="7"/>
  <c r="AG82" i="7" s="1"/>
  <c r="AF82" i="7"/>
  <c r="M83" i="7"/>
  <c r="N83" i="7"/>
  <c r="P83" i="7" s="1"/>
  <c r="O83" i="7"/>
  <c r="AD83" i="7"/>
  <c r="AE83" i="7"/>
  <c r="AG83" i="7" s="1"/>
  <c r="AF83" i="7"/>
  <c r="M84" i="7"/>
  <c r="N84" i="7"/>
  <c r="P84" i="7" s="1"/>
  <c r="O84" i="7"/>
  <c r="AD84" i="7"/>
  <c r="AE84" i="7"/>
  <c r="AG84" i="7" s="1"/>
  <c r="AF84" i="7"/>
  <c r="M85" i="7"/>
  <c r="N85" i="7"/>
  <c r="P85" i="7" s="1"/>
  <c r="O85" i="7"/>
  <c r="AD85" i="7"/>
  <c r="AE85" i="7"/>
  <c r="AG85" i="7" s="1"/>
  <c r="AF85" i="7"/>
  <c r="M86" i="7"/>
  <c r="N86" i="7"/>
  <c r="P86" i="7" s="1"/>
  <c r="O86" i="7"/>
  <c r="AD86" i="7"/>
  <c r="AE86" i="7"/>
  <c r="AG86" i="7" s="1"/>
  <c r="AF86" i="7"/>
  <c r="M87" i="7"/>
  <c r="N87" i="7"/>
  <c r="P87" i="7" s="1"/>
  <c r="O87" i="7"/>
  <c r="AD87" i="7"/>
  <c r="AE87" i="7"/>
  <c r="AG87" i="7" s="1"/>
  <c r="AF87" i="7"/>
  <c r="M88" i="7"/>
  <c r="N88" i="7"/>
  <c r="P88" i="7" s="1"/>
  <c r="O88" i="7"/>
  <c r="AD88" i="7"/>
  <c r="AE88" i="7"/>
  <c r="AG88" i="7" s="1"/>
  <c r="AF88" i="7"/>
  <c r="M89" i="7"/>
  <c r="N89" i="7"/>
  <c r="P89" i="7" s="1"/>
  <c r="O89" i="7"/>
  <c r="AD89" i="7"/>
  <c r="AE89" i="7"/>
  <c r="AG89" i="7" s="1"/>
  <c r="AF89" i="7"/>
  <c r="M90" i="7"/>
  <c r="N90" i="7"/>
  <c r="P90" i="7" s="1"/>
  <c r="O90" i="7"/>
  <c r="AD90" i="7"/>
  <c r="AE90" i="7"/>
  <c r="AG90" i="7" s="1"/>
  <c r="AF90" i="7"/>
  <c r="M91" i="7"/>
  <c r="N91" i="7"/>
  <c r="P91" i="7" s="1"/>
  <c r="O91" i="7"/>
  <c r="AD91" i="7"/>
  <c r="AE91" i="7"/>
  <c r="AG91" i="7" s="1"/>
  <c r="AF91" i="7"/>
  <c r="M92" i="7"/>
  <c r="N92" i="7"/>
  <c r="P92" i="7" s="1"/>
  <c r="O92" i="7"/>
  <c r="AD92" i="7"/>
  <c r="AE92" i="7"/>
  <c r="AG92" i="7" s="1"/>
  <c r="AF92" i="7"/>
  <c r="M93" i="7"/>
  <c r="N93" i="7"/>
  <c r="P93" i="7" s="1"/>
  <c r="O93" i="7"/>
  <c r="AD93" i="7"/>
  <c r="AE93" i="7"/>
  <c r="AF93" i="7"/>
  <c r="M94" i="7"/>
  <c r="N94" i="7"/>
  <c r="P94" i="7" s="1"/>
  <c r="O94" i="7"/>
  <c r="AD94" i="7"/>
  <c r="AE94" i="7"/>
  <c r="AG94" i="7" s="1"/>
  <c r="AF94" i="7"/>
  <c r="M95" i="7"/>
  <c r="N95" i="7"/>
  <c r="P95" i="7" s="1"/>
  <c r="O95" i="7"/>
  <c r="AD95" i="7"/>
  <c r="AE95" i="7"/>
  <c r="AF95" i="7"/>
  <c r="M96" i="7"/>
  <c r="N96" i="7"/>
  <c r="P96" i="7" s="1"/>
  <c r="O96" i="7"/>
  <c r="AD96" i="7"/>
  <c r="AE96" i="7"/>
  <c r="AF96" i="7"/>
  <c r="M97" i="7"/>
  <c r="N97" i="7"/>
  <c r="P97" i="7" s="1"/>
  <c r="O97" i="7"/>
  <c r="AD97" i="7"/>
  <c r="AE97" i="7"/>
  <c r="AF97" i="7"/>
  <c r="M98" i="7"/>
  <c r="N98" i="7"/>
  <c r="P98" i="7" s="1"/>
  <c r="O98" i="7"/>
  <c r="AD98" i="7"/>
  <c r="AE98" i="7"/>
  <c r="AG98" i="7" s="1"/>
  <c r="AF98" i="7"/>
  <c r="M99" i="7"/>
  <c r="N99" i="7"/>
  <c r="P99" i="7" s="1"/>
  <c r="O99" i="7"/>
  <c r="AD99" i="7"/>
  <c r="AE99" i="7"/>
  <c r="AF99" i="7"/>
  <c r="M100" i="7"/>
  <c r="N100" i="7"/>
  <c r="O100" i="7"/>
  <c r="AD100" i="7"/>
  <c r="AE100" i="7"/>
  <c r="AF100" i="7"/>
  <c r="M101" i="7"/>
  <c r="N101" i="7"/>
  <c r="P101" i="7" s="1"/>
  <c r="O101" i="7"/>
  <c r="AD101" i="7"/>
  <c r="AE101" i="7"/>
  <c r="AF101" i="7"/>
  <c r="M102" i="7"/>
  <c r="N102" i="7"/>
  <c r="P102" i="7" s="1"/>
  <c r="O102" i="7"/>
  <c r="AD102" i="7"/>
  <c r="AE102" i="7"/>
  <c r="AG102" i="7" s="1"/>
  <c r="AF102" i="7"/>
  <c r="M103" i="7"/>
  <c r="N103" i="7"/>
  <c r="P103" i="7" s="1"/>
  <c r="O103" i="7"/>
  <c r="AD103" i="7"/>
  <c r="AE103" i="7"/>
  <c r="AF103" i="7"/>
  <c r="M104" i="7"/>
  <c r="N104" i="7"/>
  <c r="O104" i="7"/>
  <c r="AD104" i="7"/>
  <c r="AE104" i="7"/>
  <c r="AF104" i="7"/>
  <c r="M105" i="7"/>
  <c r="N105" i="7"/>
  <c r="P105" i="7" s="1"/>
  <c r="O105" i="7"/>
  <c r="AD105" i="7"/>
  <c r="AE105" i="7"/>
  <c r="AE124" i="7" s="1"/>
  <c r="AF105" i="7"/>
  <c r="M106" i="7"/>
  <c r="N106" i="7"/>
  <c r="P106" i="7" s="1"/>
  <c r="O106" i="7"/>
  <c r="AD106" i="7"/>
  <c r="AE106" i="7"/>
  <c r="AG106" i="7" s="1"/>
  <c r="AF106" i="7"/>
  <c r="M107" i="7"/>
  <c r="N107" i="7"/>
  <c r="P107" i="7" s="1"/>
  <c r="O107" i="7"/>
  <c r="AD107" i="7"/>
  <c r="AE107" i="7"/>
  <c r="AF107" i="7"/>
  <c r="M108" i="7"/>
  <c r="N108" i="7"/>
  <c r="O108" i="7"/>
  <c r="AD108" i="7"/>
  <c r="AE108" i="7"/>
  <c r="AF108" i="7"/>
  <c r="M109" i="7"/>
  <c r="N109" i="7"/>
  <c r="P109" i="7" s="1"/>
  <c r="O109" i="7"/>
  <c r="AD109" i="7"/>
  <c r="AE109" i="7"/>
  <c r="AF109" i="7"/>
  <c r="M110" i="7"/>
  <c r="N110" i="7"/>
  <c r="P110" i="7" s="1"/>
  <c r="O110" i="7"/>
  <c r="AD110" i="7"/>
  <c r="AE110" i="7"/>
  <c r="AF110" i="7"/>
  <c r="M111" i="7"/>
  <c r="N111" i="7"/>
  <c r="P111" i="7" s="1"/>
  <c r="O111" i="7"/>
  <c r="AD111" i="7"/>
  <c r="AE111" i="7"/>
  <c r="AF111" i="7"/>
  <c r="M112" i="7"/>
  <c r="N112" i="7"/>
  <c r="O112" i="7"/>
  <c r="AD112" i="7"/>
  <c r="AE112" i="7"/>
  <c r="AF112" i="7"/>
  <c r="M113" i="7"/>
  <c r="N113" i="7"/>
  <c r="P113" i="7" s="1"/>
  <c r="O113" i="7"/>
  <c r="AD113" i="7"/>
  <c r="AE113" i="7"/>
  <c r="AF113" i="7"/>
  <c r="M114" i="7"/>
  <c r="N114" i="7"/>
  <c r="P114" i="7" s="1"/>
  <c r="O114" i="7"/>
  <c r="AD114" i="7"/>
  <c r="AE114" i="7"/>
  <c r="AF114" i="7"/>
  <c r="M115" i="7"/>
  <c r="N115" i="7"/>
  <c r="P115" i="7" s="1"/>
  <c r="O115" i="7"/>
  <c r="AD115" i="7"/>
  <c r="AE115" i="7"/>
  <c r="AF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AD121" i="7"/>
  <c r="AE121" i="7"/>
  <c r="AF121" i="7"/>
  <c r="AG121" i="7"/>
  <c r="K122" i="7"/>
  <c r="M122" i="7"/>
  <c r="R122" i="7" s="1"/>
  <c r="P122" i="7"/>
  <c r="AD122" i="7"/>
  <c r="AE122" i="7"/>
  <c r="AG122" i="7" s="1"/>
  <c r="AF122" i="7"/>
  <c r="M124" i="7"/>
  <c r="N124" i="7"/>
  <c r="N151" i="7" s="1"/>
  <c r="O124" i="7"/>
  <c r="AB124" i="7"/>
  <c r="AD124" i="7"/>
  <c r="AG124" i="7" s="1"/>
  <c r="M125" i="7"/>
  <c r="N125" i="7"/>
  <c r="P125" i="7" s="1"/>
  <c r="O125" i="7"/>
  <c r="M126" i="7"/>
  <c r="N126" i="7"/>
  <c r="P126" i="7" s="1"/>
  <c r="O126" i="7"/>
  <c r="AD126" i="7"/>
  <c r="AE126" i="7"/>
  <c r="AE153" i="7" s="1"/>
  <c r="AF126" i="7"/>
  <c r="M127" i="7"/>
  <c r="N127" i="7"/>
  <c r="P127" i="7" s="1"/>
  <c r="O127" i="7"/>
  <c r="AD127" i="7"/>
  <c r="AE127" i="7"/>
  <c r="AG127" i="7" s="1"/>
  <c r="AF127" i="7"/>
  <c r="M128" i="7"/>
  <c r="N128" i="7"/>
  <c r="P128" i="7" s="1"/>
  <c r="O128" i="7"/>
  <c r="AD128" i="7"/>
  <c r="AE128" i="7"/>
  <c r="AG128" i="7" s="1"/>
  <c r="AF128" i="7"/>
  <c r="M129" i="7"/>
  <c r="N129" i="7"/>
  <c r="P129" i="7" s="1"/>
  <c r="O129" i="7"/>
  <c r="AD129" i="7"/>
  <c r="AE129" i="7"/>
  <c r="AG129" i="7" s="1"/>
  <c r="AF129" i="7"/>
  <c r="M130" i="7"/>
  <c r="N130" i="7"/>
  <c r="P130" i="7" s="1"/>
  <c r="O130" i="7"/>
  <c r="AD130" i="7"/>
  <c r="AE130" i="7"/>
  <c r="AG130" i="7" s="1"/>
  <c r="AF130" i="7"/>
  <c r="M131" i="7"/>
  <c r="N131" i="7"/>
  <c r="P131" i="7" s="1"/>
  <c r="O131" i="7"/>
  <c r="AD131" i="7"/>
  <c r="AE131" i="7"/>
  <c r="AG131" i="7" s="1"/>
  <c r="AF131" i="7"/>
  <c r="M132" i="7"/>
  <c r="N132" i="7"/>
  <c r="P132" i="7" s="1"/>
  <c r="O132" i="7"/>
  <c r="AD132" i="7"/>
  <c r="AE132" i="7"/>
  <c r="AG132" i="7" s="1"/>
  <c r="AF132" i="7"/>
  <c r="M133" i="7"/>
  <c r="N133" i="7"/>
  <c r="P133" i="7" s="1"/>
  <c r="O133" i="7"/>
  <c r="AD133" i="7"/>
  <c r="AE133" i="7"/>
  <c r="AG133" i="7" s="1"/>
  <c r="AF133" i="7"/>
  <c r="AD134" i="7"/>
  <c r="AE134" i="7"/>
  <c r="AG134" i="7" s="1"/>
  <c r="AF134" i="7"/>
  <c r="M135" i="7"/>
  <c r="N135" i="7"/>
  <c r="P135" i="7" s="1"/>
  <c r="O135" i="7"/>
  <c r="AD135" i="7"/>
  <c r="AE135" i="7"/>
  <c r="AG135" i="7" s="1"/>
  <c r="AF135" i="7"/>
  <c r="M136" i="7"/>
  <c r="N136" i="7"/>
  <c r="P136" i="7" s="1"/>
  <c r="O136" i="7"/>
  <c r="AD136" i="7"/>
  <c r="AE136" i="7"/>
  <c r="AG136" i="7" s="1"/>
  <c r="AF136" i="7"/>
  <c r="M137" i="7"/>
  <c r="N137" i="7"/>
  <c r="P137" i="7" s="1"/>
  <c r="O137" i="7"/>
  <c r="AD137" i="7"/>
  <c r="AE137" i="7"/>
  <c r="AG137" i="7" s="1"/>
  <c r="AF137" i="7"/>
  <c r="M138" i="7"/>
  <c r="N138" i="7"/>
  <c r="P138" i="7" s="1"/>
  <c r="O138" i="7"/>
  <c r="AD138" i="7"/>
  <c r="AE138" i="7"/>
  <c r="AG138" i="7" s="1"/>
  <c r="AF138" i="7"/>
  <c r="M139" i="7"/>
  <c r="N139" i="7"/>
  <c r="P139" i="7" s="1"/>
  <c r="O139" i="7"/>
  <c r="AD139" i="7"/>
  <c r="AE139" i="7"/>
  <c r="AG139" i="7" s="1"/>
  <c r="AF139" i="7"/>
  <c r="M140" i="7"/>
  <c r="N140" i="7"/>
  <c r="P140" i="7" s="1"/>
  <c r="O140" i="7"/>
  <c r="AD140" i="7"/>
  <c r="AE140" i="7"/>
  <c r="AG140" i="7" s="1"/>
  <c r="AF140" i="7"/>
  <c r="M141" i="7"/>
  <c r="N141" i="7"/>
  <c r="P141" i="7" s="1"/>
  <c r="O141" i="7"/>
  <c r="AD141" i="7"/>
  <c r="AE141" i="7"/>
  <c r="AG141" i="7" s="1"/>
  <c r="AF141" i="7"/>
  <c r="M142" i="7"/>
  <c r="N142" i="7"/>
  <c r="P142" i="7" s="1"/>
  <c r="O142" i="7"/>
  <c r="AD142" i="7"/>
  <c r="AE142" i="7"/>
  <c r="AG142" i="7" s="1"/>
  <c r="AF142" i="7"/>
  <c r="M143" i="7"/>
  <c r="N143" i="7"/>
  <c r="P143" i="7" s="1"/>
  <c r="O143" i="7"/>
  <c r="AD143" i="7"/>
  <c r="AE143" i="7"/>
  <c r="AG143" i="7" s="1"/>
  <c r="AF143" i="7"/>
  <c r="M144" i="7"/>
  <c r="N144" i="7"/>
  <c r="P144" i="7" s="1"/>
  <c r="O144" i="7"/>
  <c r="AD144" i="7"/>
  <c r="AE144" i="7"/>
  <c r="AG144" i="7" s="1"/>
  <c r="AF144" i="7"/>
  <c r="M145" i="7"/>
  <c r="N145" i="7"/>
  <c r="P145" i="7" s="1"/>
  <c r="O145" i="7"/>
  <c r="AD145" i="7"/>
  <c r="AE145" i="7"/>
  <c r="AG145" i="7" s="1"/>
  <c r="AF145" i="7"/>
  <c r="M146" i="7"/>
  <c r="N146" i="7"/>
  <c r="P146" i="7" s="1"/>
  <c r="O146" i="7"/>
  <c r="AD146" i="7"/>
  <c r="AE146" i="7"/>
  <c r="AG146" i="7" s="1"/>
  <c r="AF146" i="7"/>
  <c r="M147" i="7"/>
  <c r="N147" i="7"/>
  <c r="P147" i="7" s="1"/>
  <c r="O147" i="7"/>
  <c r="AD147" i="7"/>
  <c r="AE147" i="7"/>
  <c r="AG147" i="7" s="1"/>
  <c r="AF147" i="7"/>
  <c r="M148" i="7"/>
  <c r="N148" i="7"/>
  <c r="P148" i="7" s="1"/>
  <c r="O148" i="7"/>
  <c r="AD148" i="7"/>
  <c r="AE148" i="7"/>
  <c r="AG148" i="7" s="1"/>
  <c r="AF148" i="7"/>
  <c r="M149" i="7"/>
  <c r="N149" i="7"/>
  <c r="P149" i="7" s="1"/>
  <c r="O149" i="7"/>
  <c r="AD149" i="7"/>
  <c r="AE149" i="7"/>
  <c r="AG149" i="7" s="1"/>
  <c r="AF149" i="7"/>
  <c r="AD150" i="7"/>
  <c r="AE150" i="7"/>
  <c r="AG150" i="7" s="1"/>
  <c r="AF150" i="7"/>
  <c r="K151" i="7"/>
  <c r="M151" i="7"/>
  <c r="R151" i="7" s="1"/>
  <c r="AD151" i="7"/>
  <c r="AE151" i="7"/>
  <c r="AF151" i="7"/>
  <c r="AG151" i="7"/>
  <c r="AB153" i="7"/>
  <c r="AD153" i="7"/>
  <c r="M155" i="7"/>
  <c r="N155" i="7"/>
  <c r="N158" i="7" s="1"/>
  <c r="O155" i="7"/>
  <c r="P155" i="7"/>
  <c r="M156" i="7"/>
  <c r="N156" i="7"/>
  <c r="O156" i="7"/>
  <c r="P156" i="7"/>
  <c r="AD157" i="7"/>
  <c r="AE157" i="7"/>
  <c r="AF157" i="7"/>
  <c r="AG157" i="7"/>
  <c r="K158" i="7"/>
  <c r="M158" i="7"/>
  <c r="R158" i="7" s="1"/>
  <c r="P158" i="7"/>
  <c r="AD158" i="7"/>
  <c r="AE158" i="7"/>
  <c r="AG158" i="7" s="1"/>
  <c r="AF158" i="7"/>
  <c r="AB160" i="7"/>
  <c r="AD160" i="7"/>
  <c r="AG160" i="7" s="1"/>
  <c r="M161" i="7"/>
  <c r="N161" i="7"/>
  <c r="P161" i="7" s="1"/>
  <c r="O161" i="7"/>
  <c r="M162" i="7"/>
  <c r="N162" i="7"/>
  <c r="P162" i="7" s="1"/>
  <c r="O162" i="7"/>
  <c r="M163" i="7"/>
  <c r="N163" i="7"/>
  <c r="P163" i="7" s="1"/>
  <c r="O163" i="7"/>
  <c r="AD163" i="7"/>
  <c r="AE163" i="7"/>
  <c r="AG163" i="7" s="1"/>
  <c r="AF163" i="7"/>
  <c r="M164" i="7"/>
  <c r="N164" i="7"/>
  <c r="P164" i="7" s="1"/>
  <c r="O164" i="7"/>
  <c r="AD164" i="7"/>
  <c r="AE164" i="7"/>
  <c r="AG164" i="7" s="1"/>
  <c r="AF164" i="7"/>
  <c r="M165" i="7"/>
  <c r="N165" i="7"/>
  <c r="P165" i="7" s="1"/>
  <c r="O165" i="7"/>
  <c r="AD165" i="7"/>
  <c r="AE165" i="7"/>
  <c r="AG165" i="7" s="1"/>
  <c r="AF165" i="7"/>
  <c r="M166" i="7"/>
  <c r="N166" i="7"/>
  <c r="P166" i="7" s="1"/>
  <c r="O166" i="7"/>
  <c r="AD166" i="7"/>
  <c r="AE166" i="7"/>
  <c r="AG166" i="7" s="1"/>
  <c r="AF166" i="7"/>
  <c r="M167" i="7"/>
  <c r="N167" i="7"/>
  <c r="P167" i="7" s="1"/>
  <c r="O167" i="7"/>
  <c r="AD167" i="7"/>
  <c r="AE167" i="7"/>
  <c r="AG167" i="7" s="1"/>
  <c r="AF167" i="7"/>
  <c r="M168" i="7"/>
  <c r="N168" i="7"/>
  <c r="P168" i="7" s="1"/>
  <c r="O168" i="7"/>
  <c r="AD168" i="7"/>
  <c r="AE168" i="7"/>
  <c r="AG168" i="7" s="1"/>
  <c r="AF168" i="7"/>
  <c r="M169" i="7"/>
  <c r="N169" i="7"/>
  <c r="P169" i="7" s="1"/>
  <c r="O169" i="7"/>
  <c r="M170" i="7"/>
  <c r="N170" i="7"/>
  <c r="P170" i="7" s="1"/>
  <c r="O170" i="7"/>
  <c r="M171" i="7"/>
  <c r="N171" i="7"/>
  <c r="P171" i="7" s="1"/>
  <c r="O171" i="7"/>
  <c r="M172" i="7"/>
  <c r="N172" i="7"/>
  <c r="P172" i="7" s="1"/>
  <c r="O172" i="7"/>
  <c r="M173" i="7"/>
  <c r="N173" i="7"/>
  <c r="P173" i="7" s="1"/>
  <c r="O173" i="7"/>
  <c r="M174" i="7"/>
  <c r="N174" i="7"/>
  <c r="P174" i="7" s="1"/>
  <c r="O174" i="7"/>
  <c r="M175" i="7"/>
  <c r="N175" i="7"/>
  <c r="P175" i="7" s="1"/>
  <c r="O175" i="7"/>
  <c r="K177" i="7"/>
  <c r="M177" i="7"/>
  <c r="R177" i="7" s="1"/>
  <c r="S177" i="7" s="1"/>
  <c r="K178" i="7"/>
  <c r="M178" i="7"/>
  <c r="R178" i="7" s="1"/>
  <c r="P178" i="7"/>
  <c r="F11" i="1"/>
  <c r="I11" i="1" s="1"/>
  <c r="H11" i="1"/>
  <c r="F12" i="1"/>
  <c r="H12" i="1" s="1"/>
  <c r="F13" i="1"/>
  <c r="I13" i="1" s="1"/>
  <c r="H13" i="1"/>
  <c r="F14" i="1"/>
  <c r="H14" i="1"/>
  <c r="I14" i="1"/>
  <c r="K14" i="1" s="1"/>
  <c r="H15" i="1"/>
  <c r="I15" i="1"/>
  <c r="K15" i="1" s="1"/>
  <c r="F16" i="1"/>
  <c r="I16" i="1" s="1"/>
  <c r="H16" i="1"/>
  <c r="F17" i="1"/>
  <c r="H17" i="1" s="1"/>
  <c r="F18" i="1"/>
  <c r="I18" i="1" s="1"/>
  <c r="H18" i="1"/>
  <c r="F19" i="1"/>
  <c r="H19" i="1"/>
  <c r="I19" i="1"/>
  <c r="K19" i="1" s="1"/>
  <c r="F20" i="1"/>
  <c r="H20" i="1"/>
  <c r="I20" i="1" s="1"/>
  <c r="F21" i="1"/>
  <c r="H21" i="1" s="1"/>
  <c r="F22" i="1"/>
  <c r="H22" i="1"/>
  <c r="I22" i="1"/>
  <c r="L22" i="1" s="1"/>
  <c r="K22" i="1"/>
  <c r="F23" i="1"/>
  <c r="H23" i="1" s="1"/>
  <c r="I23" i="1" s="1"/>
  <c r="F24" i="1"/>
  <c r="I24" i="1" s="1"/>
  <c r="H24" i="1"/>
  <c r="F25" i="1"/>
  <c r="H25" i="1" s="1"/>
  <c r="F26" i="1"/>
  <c r="I26" i="1" s="1"/>
  <c r="H26" i="1"/>
  <c r="F27" i="1"/>
  <c r="H27" i="1"/>
  <c r="I27" i="1"/>
  <c r="K27" i="1" s="1"/>
  <c r="F28" i="1"/>
  <c r="H28" i="1"/>
  <c r="I28" i="1" s="1"/>
  <c r="F29" i="1"/>
  <c r="H29" i="1" s="1"/>
  <c r="F30" i="1"/>
  <c r="H30" i="1"/>
  <c r="I30" i="1" s="1"/>
  <c r="F31" i="1"/>
  <c r="H31" i="1" s="1"/>
  <c r="I31" i="1" s="1"/>
  <c r="F32" i="1"/>
  <c r="I32" i="1" s="1"/>
  <c r="H32" i="1"/>
  <c r="F33" i="1"/>
  <c r="H33" i="1" s="1"/>
  <c r="F34" i="1"/>
  <c r="I34" i="1" s="1"/>
  <c r="H34" i="1"/>
  <c r="F35" i="1"/>
  <c r="H35" i="1" s="1"/>
  <c r="I35" i="1" s="1"/>
  <c r="F36" i="1"/>
  <c r="H36" i="1"/>
  <c r="I36" i="1" s="1"/>
  <c r="F37" i="1"/>
  <c r="H37" i="1" s="1"/>
  <c r="F38" i="1"/>
  <c r="H38" i="1"/>
  <c r="I38" i="1" s="1"/>
  <c r="F39" i="1"/>
  <c r="H39" i="1" s="1"/>
  <c r="I39" i="1" s="1"/>
  <c r="F40" i="1"/>
  <c r="I40" i="1" s="1"/>
  <c r="H40" i="1"/>
  <c r="H41" i="1"/>
  <c r="I41" i="1" s="1"/>
  <c r="F42" i="1"/>
  <c r="H42" i="1" s="1"/>
  <c r="F43" i="1"/>
  <c r="H43" i="1"/>
  <c r="I43" i="1" s="1"/>
  <c r="F44" i="1"/>
  <c r="H44" i="1" s="1"/>
  <c r="I44" i="1" s="1"/>
  <c r="F45" i="1"/>
  <c r="I45" i="1" s="1"/>
  <c r="H45" i="1"/>
  <c r="F46" i="1"/>
  <c r="H46" i="1" s="1"/>
  <c r="H47" i="1"/>
  <c r="I47" i="1"/>
  <c r="K47" i="1" s="1"/>
  <c r="L47" i="1" s="1"/>
  <c r="F48" i="1"/>
  <c r="H48" i="1"/>
  <c r="I48" i="1" s="1"/>
  <c r="F49" i="1"/>
  <c r="H49" i="1" s="1"/>
  <c r="I49" i="1" s="1"/>
  <c r="F50" i="1"/>
  <c r="H50" i="1"/>
  <c r="I50" i="1" s="1"/>
  <c r="F51" i="1"/>
  <c r="H51" i="1" s="1"/>
  <c r="F52" i="1"/>
  <c r="I52" i="1" s="1"/>
  <c r="H52" i="1"/>
  <c r="F53" i="1"/>
  <c r="H53" i="1" s="1"/>
  <c r="I53" i="1" s="1"/>
  <c r="F54" i="1"/>
  <c r="H54" i="1"/>
  <c r="I54" i="1" s="1"/>
  <c r="F55" i="1"/>
  <c r="H55" i="1" s="1"/>
  <c r="F56" i="1"/>
  <c r="H56" i="1"/>
  <c r="I56" i="1" s="1"/>
  <c r="F57" i="1"/>
  <c r="H57" i="1" s="1"/>
  <c r="I57" i="1" s="1"/>
  <c r="F58" i="1"/>
  <c r="H58" i="1"/>
  <c r="I58" i="1" s="1"/>
  <c r="F59" i="1"/>
  <c r="H59" i="1" s="1"/>
  <c r="F60" i="1"/>
  <c r="I60" i="1" s="1"/>
  <c r="H60" i="1"/>
  <c r="F61" i="1"/>
  <c r="H61" i="1" s="1"/>
  <c r="I61" i="1" s="1"/>
  <c r="K61" i="1" s="1"/>
  <c r="F62" i="1"/>
  <c r="H62" i="1" s="1"/>
  <c r="I62" i="1" s="1"/>
  <c r="K62" i="1" s="1"/>
  <c r="F63" i="1"/>
  <c r="H63" i="1" s="1"/>
  <c r="I63" i="1" s="1"/>
  <c r="C64" i="1"/>
  <c r="F65" i="1"/>
  <c r="H65" i="1" s="1"/>
  <c r="H66" i="1"/>
  <c r="I66" i="1"/>
  <c r="K66" i="1" s="1"/>
  <c r="L66" i="1" s="1"/>
  <c r="H67" i="1"/>
  <c r="I67" i="1"/>
  <c r="K67" i="1" s="1"/>
  <c r="L67" i="1" s="1"/>
  <c r="H68" i="1"/>
  <c r="I68" i="1"/>
  <c r="K68" i="1" s="1"/>
  <c r="L68" i="1" s="1"/>
  <c r="H69" i="1"/>
  <c r="I69" i="1"/>
  <c r="K69" i="1" s="1"/>
  <c r="F70" i="1"/>
  <c r="H70" i="1" s="1"/>
  <c r="F71" i="1"/>
  <c r="I71" i="1" s="1"/>
  <c r="H71" i="1"/>
  <c r="F72" i="1"/>
  <c r="H72" i="1" s="1"/>
  <c r="I72" i="1" s="1"/>
  <c r="F73" i="1"/>
  <c r="H73" i="1"/>
  <c r="I73" i="1" s="1"/>
  <c r="F74" i="1"/>
  <c r="H74" i="1" s="1"/>
  <c r="F75" i="1"/>
  <c r="I75" i="1" s="1"/>
  <c r="H75" i="1"/>
  <c r="F76" i="1"/>
  <c r="H76" i="1" s="1"/>
  <c r="I76" i="1" s="1"/>
  <c r="F77" i="1"/>
  <c r="H77" i="1"/>
  <c r="I77" i="1" s="1"/>
  <c r="F78" i="1"/>
  <c r="H78" i="1" s="1"/>
  <c r="F79" i="1"/>
  <c r="I79" i="1" s="1"/>
  <c r="H79" i="1"/>
  <c r="F80" i="1"/>
  <c r="H80" i="1" s="1"/>
  <c r="I80" i="1" s="1"/>
  <c r="F81" i="1"/>
  <c r="H81" i="1"/>
  <c r="I81" i="1" s="1"/>
  <c r="F82" i="1"/>
  <c r="H82" i="1" s="1"/>
  <c r="F83" i="1"/>
  <c r="I83" i="1" s="1"/>
  <c r="H83" i="1"/>
  <c r="F84" i="1"/>
  <c r="H84" i="1" s="1"/>
  <c r="I84" i="1" s="1"/>
  <c r="F85" i="1"/>
  <c r="H85" i="1"/>
  <c r="I85" i="1" s="1"/>
  <c r="C86" i="1"/>
  <c r="K53" i="1" l="1"/>
  <c r="L53" i="1" s="1"/>
  <c r="K11" i="1"/>
  <c r="L11" i="1" s="1"/>
  <c r="K81" i="1"/>
  <c r="L81" i="1" s="1"/>
  <c r="K49" i="1"/>
  <c r="L49" i="1"/>
  <c r="K44" i="1"/>
  <c r="L44" i="1" s="1"/>
  <c r="K38" i="1"/>
  <c r="L38" i="1" s="1"/>
  <c r="K24" i="1"/>
  <c r="L24" i="1"/>
  <c r="K16" i="1"/>
  <c r="L16" i="1"/>
  <c r="L75" i="1"/>
  <c r="K75" i="1"/>
  <c r="K31" i="1"/>
  <c r="L31" i="1" s="1"/>
  <c r="K84" i="1"/>
  <c r="L84" i="1"/>
  <c r="K57" i="1"/>
  <c r="L57" i="1"/>
  <c r="K45" i="1"/>
  <c r="L45" i="1" s="1"/>
  <c r="K76" i="1"/>
  <c r="L76" i="1" s="1"/>
  <c r="K71" i="1"/>
  <c r="L71" i="1"/>
  <c r="K60" i="1"/>
  <c r="L60" i="1"/>
  <c r="L54" i="1"/>
  <c r="K54" i="1"/>
  <c r="H64" i="1"/>
  <c r="H86" i="1"/>
  <c r="K48" i="1"/>
  <c r="L48" i="1" s="1"/>
  <c r="K43" i="1"/>
  <c r="L43" i="1"/>
  <c r="K23" i="1"/>
  <c r="L23" i="1" s="1"/>
  <c r="K32" i="1"/>
  <c r="L32" i="1"/>
  <c r="K85" i="1"/>
  <c r="L85" i="1"/>
  <c r="K58" i="1"/>
  <c r="L58" i="1"/>
  <c r="L73" i="1"/>
  <c r="K73" i="1"/>
  <c r="K41" i="1"/>
  <c r="L41" i="1" s="1"/>
  <c r="K35" i="1"/>
  <c r="L35" i="1"/>
  <c r="K26" i="1"/>
  <c r="L26" i="1"/>
  <c r="K18" i="1"/>
  <c r="L18" i="1" s="1"/>
  <c r="K79" i="1"/>
  <c r="L79" i="1"/>
  <c r="K63" i="1"/>
  <c r="L63" i="1"/>
  <c r="K52" i="1"/>
  <c r="L52" i="1"/>
  <c r="L30" i="1"/>
  <c r="K30" i="1"/>
  <c r="K56" i="1"/>
  <c r="L56" i="1"/>
  <c r="K83" i="1"/>
  <c r="L83" i="1" s="1"/>
  <c r="K77" i="1"/>
  <c r="L77" i="1"/>
  <c r="K72" i="1"/>
  <c r="L72" i="1" s="1"/>
  <c r="K50" i="1"/>
  <c r="L50" i="1"/>
  <c r="K40" i="1"/>
  <c r="L40" i="1"/>
  <c r="K80" i="1"/>
  <c r="L80" i="1"/>
  <c r="L36" i="1"/>
  <c r="K36" i="1"/>
  <c r="K39" i="1"/>
  <c r="L39" i="1"/>
  <c r="K34" i="1"/>
  <c r="L34" i="1"/>
  <c r="K28" i="1"/>
  <c r="L28" i="1" s="1"/>
  <c r="L20" i="1"/>
  <c r="K20" i="1"/>
  <c r="K13" i="1"/>
  <c r="L13" i="1"/>
  <c r="I78" i="1"/>
  <c r="I70" i="1"/>
  <c r="I59" i="1"/>
  <c r="I51" i="1"/>
  <c r="I46" i="1"/>
  <c r="I33" i="1"/>
  <c r="I25" i="1"/>
  <c r="I17" i="1"/>
  <c r="L15" i="1"/>
  <c r="I12" i="1"/>
  <c r="S178" i="7"/>
  <c r="P177" i="7"/>
  <c r="S158" i="7"/>
  <c r="AG126" i="7"/>
  <c r="AG153" i="7" s="1"/>
  <c r="P124" i="7"/>
  <c r="P151" i="7" s="1"/>
  <c r="S122" i="7"/>
  <c r="P112" i="7"/>
  <c r="P108" i="7"/>
  <c r="P104" i="7"/>
  <c r="P100" i="7"/>
  <c r="F86" i="1"/>
  <c r="N177" i="7"/>
  <c r="AE160" i="7"/>
  <c r="AG114" i="7"/>
  <c r="AG110" i="7"/>
  <c r="AE44" i="7"/>
  <c r="AG42" i="7"/>
  <c r="R42" i="7"/>
  <c r="S42" i="7"/>
  <c r="S151" i="7"/>
  <c r="AG44" i="7"/>
  <c r="N178" i="7"/>
  <c r="N122" i="7"/>
  <c r="AG115" i="7"/>
  <c r="AG111" i="7"/>
  <c r="AG107" i="7"/>
  <c r="AG103" i="7"/>
  <c r="AG99" i="7"/>
  <c r="AG95" i="7"/>
  <c r="I74" i="1"/>
  <c r="I65" i="1"/>
  <c r="I55" i="1"/>
  <c r="I42" i="1"/>
  <c r="I37" i="1"/>
  <c r="I29" i="1"/>
  <c r="L27" i="1"/>
  <c r="I21" i="1"/>
  <c r="L19" i="1"/>
  <c r="L14" i="1"/>
  <c r="I82" i="1"/>
  <c r="AG112" i="7"/>
  <c r="AG108" i="7"/>
  <c r="AG104" i="7"/>
  <c r="AG100" i="7"/>
  <c r="AG96" i="7"/>
  <c r="AE31" i="7"/>
  <c r="AG18" i="7"/>
  <c r="AG31" i="7" s="1"/>
  <c r="P16" i="7"/>
  <c r="P29" i="7" s="1"/>
  <c r="N29" i="7"/>
  <c r="AG113" i="7"/>
  <c r="AG109" i="7"/>
  <c r="AG105" i="7"/>
  <c r="AG101" i="7"/>
  <c r="AG97" i="7"/>
  <c r="AG93" i="7"/>
  <c r="K46" i="1" l="1"/>
  <c r="L46" i="1" s="1"/>
  <c r="K37" i="1"/>
  <c r="L37" i="1" s="1"/>
  <c r="K51" i="1"/>
  <c r="L51" i="1"/>
  <c r="K82" i="1"/>
  <c r="L82" i="1" s="1"/>
  <c r="K29" i="1"/>
  <c r="L29" i="1" s="1"/>
  <c r="K42" i="1"/>
  <c r="L42" i="1" s="1"/>
  <c r="K59" i="1"/>
  <c r="L59" i="1" s="1"/>
  <c r="I86" i="1"/>
  <c r="I64" i="1"/>
  <c r="K78" i="1"/>
  <c r="L78" i="1" s="1"/>
  <c r="K17" i="1"/>
  <c r="L17" i="1"/>
  <c r="K12" i="1"/>
  <c r="L12" i="1"/>
  <c r="K25" i="1"/>
  <c r="L25" i="1"/>
  <c r="K70" i="1"/>
  <c r="L70" i="1" s="1"/>
  <c r="K65" i="1"/>
  <c r="L65" i="1"/>
  <c r="K74" i="1"/>
  <c r="L74" i="1"/>
  <c r="K21" i="1"/>
  <c r="L21" i="1"/>
  <c r="K33" i="1"/>
  <c r="L33" i="1" s="1"/>
  <c r="K55" i="1"/>
  <c r="L55" i="1"/>
  <c r="K86" i="1" l="1"/>
  <c r="K64" i="1"/>
  <c r="L64" i="1" s="1"/>
  <c r="L86" i="1" s="1"/>
</calcChain>
</file>

<file path=xl/sharedStrings.xml><?xml version="1.0" encoding="utf-8"?>
<sst xmlns="http://schemas.openxmlformats.org/spreadsheetml/2006/main" count="1927" uniqueCount="384">
  <si>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</si>
  <si>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</si>
  <si>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</si>
  <si>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</si>
  <si>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</si>
  <si>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</si>
  <si>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</si>
  <si>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</si>
  <si>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</si>
  <si>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</si>
  <si>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</si>
  <si>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</si>
  <si>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</si>
  <si>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</si>
  <si>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</si>
  <si>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</si>
  <si>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</si>
  <si>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</si>
  <si>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</si>
  <si>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</si>
  <si>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</si>
  <si>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</si>
  <si>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</si>
  <si>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</si>
  <si>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</si>
  <si>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</si>
  <si>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</si>
  <si>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</si>
  <si>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</si>
  <si>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</si>
  <si>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</si>
  <si>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</si>
  <si>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</si>
  <si>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</si>
  <si>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</si>
  <si>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</si>
  <si>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</si>
  <si>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</si>
  <si>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</si>
  <si>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</si>
  <si>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</si>
  <si>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</si>
  <si>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</si>
  <si>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</si>
  <si>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</si>
  <si>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</si>
  <si>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</si>
  <si>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</si>
  <si>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</si>
  <si>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</si>
  <si>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</si>
  <si>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</si>
  <si>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</si>
  <si>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</si>
  <si>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</si>
  <si>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</si>
  <si>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</si>
  <si>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</si>
  <si>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</si>
  <si>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</si>
  <si>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</si>
  <si>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</si>
  <si>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</si>
  <si>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</si>
  <si>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</si>
  <si>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</si>
  <si>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</si>
  <si>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</si>
  <si>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</si>
  <si>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</si>
  <si>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</si>
  <si>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</si>
  <si>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</si>
  <si>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</si>
  <si>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</si>
  <si>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</si>
  <si>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</si>
  <si>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</si>
  <si>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</si>
  <si>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</si>
  <si>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</si>
  <si>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</si>
  <si>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</si>
  <si>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</si>
  <si>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</si>
  <si>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</si>
  <si>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</si>
  <si>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</si>
  <si>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</si>
  <si>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</si>
  <si>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</si>
  <si>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</si>
  <si>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</si>
  <si>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</si>
  <si>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</si>
  <si>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</si>
  <si>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</si>
  <si>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</si>
  <si>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</si>
  <si>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</si>
  <si>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</si>
  <si>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</si>
  <si>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</si>
  <si>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</si>
  <si>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</si>
  <si>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</si>
  <si>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</si>
  <si>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</si>
  <si>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</si>
  <si>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</si>
  <si>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</si>
  <si>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</si>
  <si>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</si>
  <si>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</si>
  <si>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</si>
  <si>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</si>
  <si>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</si>
  <si>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</si>
  <si>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</si>
  <si>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</si>
  <si>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</si>
  <si>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</si>
  <si>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</si>
  <si>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</si>
  <si>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</si>
  <si>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</si>
  <si>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</si>
  <si>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</si>
  <si>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</si>
  <si>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</si>
  <si>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</si>
  <si>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</si>
  <si>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</si>
  <si>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</si>
  <si>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</si>
  <si>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</si>
  <si>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</si>
  <si>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</si>
  <si>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</si>
  <si>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</si>
  <si>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</si>
  <si>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</si>
  <si>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</si>
  <si>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</si>
  <si>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</si>
  <si>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</si>
  <si>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</si>
  <si>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</si>
  <si>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</si>
  <si>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</si>
  <si>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</si>
  <si>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</si>
  <si>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</si>
  <si>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</si>
  <si>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</si>
  <si>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</si>
  <si>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</si>
  <si>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</si>
  <si>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</si>
  <si>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</si>
  <si>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</si>
  <si>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</si>
  <si>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</si>
  <si>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</si>
  <si>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</si>
  <si>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</si>
  <si>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</si>
  <si>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</si>
  <si>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</si>
  <si>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</si>
  <si>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</si>
  <si>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</si>
  <si>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</si>
  <si>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</si>
  <si>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</si>
  <si>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</si>
  <si>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</si>
  <si>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</si>
  <si>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</si>
  <si>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</si>
  <si>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</si>
  <si>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</si>
  <si>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</si>
  <si>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</si>
  <si>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</si>
  <si>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</si>
  <si>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</si>
  <si>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</si>
  <si>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</si>
  <si>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</si>
  <si>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</si>
  <si>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</si>
  <si>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</si>
  <si>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</si>
  <si>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</si>
  <si>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</si>
  <si>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</si>
  <si>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</si>
  <si>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</si>
  <si>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</si>
  <si>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</si>
  <si>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</si>
  <si>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</si>
  <si>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</si>
  <si>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</si>
  <si>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</si>
  <si>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</si>
  <si>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</si>
  <si>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</si>
  <si>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</si>
  <si>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</si>
  <si>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</si>
  <si>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</si>
  <si>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</si>
  <si>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</si>
  <si>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</si>
  <si>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</si>
  <si>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</si>
  <si>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</si>
  <si>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</si>
  <si>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</si>
  <si>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</si>
  <si>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</si>
  <si>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</si>
  <si>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</si>
  <si>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</si>
  <si>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</si>
  <si>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</si>
  <si>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</si>
  <si>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</si>
  <si>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</si>
  <si>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</si>
  <si>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</si>
  <si>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</si>
  <si>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</si>
  <si>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</si>
  <si>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</si>
  <si>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</si>
  <si>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</si>
  <si>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</si>
  <si>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</si>
  <si>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</si>
  <si>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</si>
  <si>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</si>
  <si>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</si>
  <si>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</si>
  <si>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</si>
  <si>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</si>
  <si>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</si>
  <si>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</si>
  <si>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</si>
  <si>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</si>
  <si>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</si>
  <si>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</si>
  <si>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</si>
  <si>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</si>
  <si>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</si>
  <si>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</si>
  <si>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</si>
  <si>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</si>
  <si>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</si>
  <si>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</si>
  <si>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</si>
  <si>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</si>
  <si>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</si>
  <si>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</si>
  <si>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</si>
  <si>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</si>
  <si>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</si>
  <si>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</si>
  <si>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</si>
  <si>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</si>
  <si>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</si>
  <si>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</si>
  <si>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</si>
  <si>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</si>
  <si>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</si>
  <si>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</si>
  <si>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</si>
  <si>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</si>
  <si>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</si>
  <si>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</si>
  <si>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</si>
  <si>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</si>
  <si>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</si>
  <si>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</si>
  <si>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</si>
  <si>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</si>
  <si>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</si>
  <si>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</si>
  <si>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</si>
  <si>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</si>
  <si>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</si>
  <si>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</si>
  <si>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</si>
  <si>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</si>
  <si>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</si>
  <si>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</si>
  <si>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</si>
  <si>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</si>
  <si>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</si>
  <si>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</si>
  <si>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</si>
  <si>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</si>
  <si>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</si>
  <si>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</si>
  <si>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</si>
  <si>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</si>
  <si>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</si>
  <si>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</si>
  <si>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</si>
  <si>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</si>
  <si>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</si>
  <si>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</si>
  <si>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</si>
  <si>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</si>
  <si>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</si>
  <si>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</si>
  <si>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</si>
  <si>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</si>
  <si>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</si>
  <si>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</si>
  <si>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</si>
  <si>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</si>
  <si>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</si>
  <si>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</si>
  <si>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</si>
  <si>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</si>
  <si>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</si>
  <si>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</si>
  <si>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</si>
  <si>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</si>
  <si>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</si>
  <si>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</si>
  <si>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</si>
  <si>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</si>
  <si>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</si>
  <si>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</si>
  <si>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</si>
  <si>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</si>
  <si>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</si>
  <si>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</si>
  <si>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</si>
  <si>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</si>
  <si>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</si>
  <si>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</si>
  <si>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</si>
  <si>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</si>
  <si>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</si>
  <si>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</si>
  <si>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</si>
  <si>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</si>
  <si>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</si>
  <si>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</si>
  <si>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</si>
  <si>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</si>
  <si>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</si>
  <si>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</si>
  <si>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>NOMINATIONS</t>
  </si>
  <si>
    <t>Estimated Volume &amp;PVR -  2% fuel on GB 128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</si>
  <si>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</si>
  <si>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</si>
  <si>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</si>
  <si>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</si>
  <si>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</si>
  <si>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</si>
  <si>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</si>
  <si>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</si>
  <si>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</si>
  <si>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</si>
  <si>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</si>
  <si>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</si>
  <si>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</si>
  <si>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</si>
  <si>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</si>
  <si>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</si>
  <si>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</si>
  <si>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</si>
  <si>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</si>
  <si>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</si>
  <si>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</si>
  <si>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MARCH, 2001</t>
  </si>
  <si>
    <t>El Paso has notified us to shutin Mar 1 for 2-3 days for P/L repairs</t>
  </si>
  <si>
    <t>Include Century nom of 2500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</si>
</sst>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173" fontId="1" fillId="0" borderId="0" xfId="1" applyNumberFormat="1" applyAlignment="1">
      <alignment horizontal="center"/>
    </xf>
    <xf numFmtId="49" fontId="5" fillId="0" borderId="0" xfId="0" applyNumberFormat="1" applyFont="1" applyFill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62" workbookViewId="0">
      <selection activeCell="C76" sqref="C76"/>
    </sheetView>
  </sheetViews>
  <sheetFormatPr defaultRowHeight="12.75" x14ac:dyDescent="0.2"/>
  <cols>
    <col min="2" max="2" width="38.5703125" customWidth="1"/>
    <col min="3" max="3" width="16.28515625" customWidth="1"/>
    <col min="4" max="4" width="1.425781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345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358</v>
      </c>
      <c r="C5" t="s">
        <v>345</v>
      </c>
      <c r="E5" s="80" t="s">
        <v>345</v>
      </c>
      <c r="F5" s="78" t="s">
        <v>345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381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36951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83" customFormat="1" x14ac:dyDescent="0.2">
      <c r="A11" s="83" t="s">
        <v>13</v>
      </c>
      <c r="B11" s="83" t="s">
        <v>14</v>
      </c>
      <c r="C11" s="83">
        <v>7970</v>
      </c>
      <c r="F11" s="83">
        <f xml:space="preserve"> SUM(C11*E11)</f>
        <v>0</v>
      </c>
      <c r="G11" s="84">
        <v>0.06</v>
      </c>
      <c r="H11" s="83">
        <f t="shared" ref="H11:H42" si="0" xml:space="preserve"> SUM(C11-F11)*G11</f>
        <v>478.2</v>
      </c>
      <c r="I11" s="83">
        <f t="shared" ref="I11:I42" si="1" xml:space="preserve"> SUM(C11-F11-H11)</f>
        <v>7491.8</v>
      </c>
      <c r="J11" s="84">
        <v>0.9</v>
      </c>
      <c r="K11" s="9">
        <f t="shared" ref="K11:K55" si="2" xml:space="preserve"> SUM(I11*J11)</f>
        <v>6742.62</v>
      </c>
      <c r="L11" s="83">
        <f xml:space="preserve"> SUM(I11-K11)</f>
        <v>749.18000000000029</v>
      </c>
    </row>
    <row r="12" spans="1:13" s="6" customFormat="1" x14ac:dyDescent="0.2">
      <c r="A12" s="6" t="s">
        <v>13</v>
      </c>
      <c r="B12" s="6" t="s">
        <v>43</v>
      </c>
      <c r="C12" s="83">
        <v>2800</v>
      </c>
      <c r="D12" s="82"/>
      <c r="F12" s="9">
        <f xml:space="preserve"> SUM(C12*E12)</f>
        <v>0</v>
      </c>
      <c r="G12" s="6">
        <v>0.06</v>
      </c>
      <c r="H12" s="9">
        <f t="shared" si="0"/>
        <v>168</v>
      </c>
      <c r="I12" s="9">
        <f t="shared" si="1"/>
        <v>2632</v>
      </c>
      <c r="J12" s="10">
        <v>0.9</v>
      </c>
      <c r="K12" s="9">
        <f t="shared" si="2"/>
        <v>2368.8000000000002</v>
      </c>
      <c r="L12" s="9">
        <f t="shared" ref="L12:L55" si="3" xml:space="preserve"> SUM(I12-K12)</f>
        <v>263.19999999999982</v>
      </c>
      <c r="M12" s="9" t="s">
        <v>345</v>
      </c>
    </row>
    <row r="13" spans="1:13" s="6" customFormat="1" x14ac:dyDescent="0.2">
      <c r="A13" s="6" t="s">
        <v>15</v>
      </c>
      <c r="B13" s="6" t="s">
        <v>16</v>
      </c>
      <c r="C13" s="83">
        <v>189</v>
      </c>
      <c r="D13" s="82"/>
      <c r="F13" s="9">
        <f xml:space="preserve"> SUM(C13*E13)</f>
        <v>0</v>
      </c>
      <c r="H13" s="9">
        <f t="shared" si="0"/>
        <v>0</v>
      </c>
      <c r="I13" s="9">
        <f t="shared" si="1"/>
        <v>189</v>
      </c>
      <c r="J13" s="10">
        <v>0</v>
      </c>
      <c r="K13" s="9">
        <f t="shared" si="2"/>
        <v>0</v>
      </c>
      <c r="L13" s="9">
        <f t="shared" si="3"/>
        <v>189</v>
      </c>
    </row>
    <row r="14" spans="1:13" s="6" customFormat="1" x14ac:dyDescent="0.2">
      <c r="A14" s="6" t="s">
        <v>15</v>
      </c>
      <c r="B14" s="6" t="s">
        <v>17</v>
      </c>
      <c r="C14" s="83">
        <v>277</v>
      </c>
      <c r="D14" s="82"/>
      <c r="F14" s="9">
        <f xml:space="preserve"> SUM(C14*E14)</f>
        <v>0</v>
      </c>
      <c r="H14" s="9">
        <f t="shared" si="0"/>
        <v>0</v>
      </c>
      <c r="I14" s="9">
        <f t="shared" si="1"/>
        <v>277</v>
      </c>
      <c r="J14" s="10">
        <v>0</v>
      </c>
      <c r="K14" s="9">
        <f t="shared" si="2"/>
        <v>0</v>
      </c>
      <c r="L14" s="9">
        <f t="shared" si="3"/>
        <v>277</v>
      </c>
      <c r="M14" s="6" t="s">
        <v>345</v>
      </c>
    </row>
    <row r="15" spans="1:13" s="6" customFormat="1" x14ac:dyDescent="0.2">
      <c r="A15" s="6" t="s">
        <v>24</v>
      </c>
      <c r="B15" s="6" t="s">
        <v>344</v>
      </c>
      <c r="C15" s="83">
        <v>127638</v>
      </c>
      <c r="D15" s="6" t="s">
        <v>345</v>
      </c>
      <c r="E15" s="6">
        <v>8.9999999999999993E-3</v>
      </c>
      <c r="F15" s="9">
        <v>1006</v>
      </c>
      <c r="G15" s="6">
        <v>0.12524479999999999</v>
      </c>
      <c r="H15" s="9">
        <f>+G15*C15</f>
        <v>15985.995782399999</v>
      </c>
      <c r="I15" s="9">
        <f xml:space="preserve"> SUM(C15-F15-H15)</f>
        <v>110646.0042176</v>
      </c>
      <c r="J15" s="10">
        <v>0.8</v>
      </c>
      <c r="K15" s="9">
        <f t="shared" si="2"/>
        <v>88516.803374080002</v>
      </c>
      <c r="L15" s="9">
        <f t="shared" si="3"/>
        <v>22129.200843519997</v>
      </c>
      <c r="M15" s="6" t="s">
        <v>359</v>
      </c>
    </row>
    <row r="16" spans="1:13" s="6" customFormat="1" x14ac:dyDescent="0.2">
      <c r="A16" s="6" t="s">
        <v>18</v>
      </c>
      <c r="B16" s="6" t="s">
        <v>19</v>
      </c>
      <c r="C16" s="83">
        <v>2500</v>
      </c>
      <c r="E16" s="6">
        <v>0.01</v>
      </c>
      <c r="F16" s="9">
        <f t="shared" ref="F16:F46" si="4" xml:space="preserve"> SUM(C16*E16)</f>
        <v>25</v>
      </c>
      <c r="G16" s="6">
        <v>0.06</v>
      </c>
      <c r="H16" s="9">
        <f t="shared" si="0"/>
        <v>148.5</v>
      </c>
      <c r="I16" s="9">
        <f t="shared" si="1"/>
        <v>2326.5</v>
      </c>
      <c r="J16" s="10">
        <v>0.8</v>
      </c>
      <c r="K16" s="9">
        <f t="shared" si="2"/>
        <v>1861.2</v>
      </c>
      <c r="L16" s="9">
        <f t="shared" si="3"/>
        <v>465.29999999999995</v>
      </c>
    </row>
    <row r="17" spans="1:13" s="6" customFormat="1" x14ac:dyDescent="0.2">
      <c r="A17" s="6" t="s">
        <v>18</v>
      </c>
      <c r="B17" s="6" t="s">
        <v>20</v>
      </c>
      <c r="C17" s="83">
        <v>4246</v>
      </c>
      <c r="E17" s="6">
        <v>0.01</v>
      </c>
      <c r="F17" s="9">
        <f t="shared" si="4"/>
        <v>42.46</v>
      </c>
      <c r="G17" s="6">
        <v>0.06</v>
      </c>
      <c r="H17" s="9">
        <f t="shared" si="0"/>
        <v>252.2124</v>
      </c>
      <c r="I17" s="9">
        <f t="shared" si="1"/>
        <v>3951.3276000000001</v>
      </c>
      <c r="J17" s="10">
        <v>0.9</v>
      </c>
      <c r="K17" s="9">
        <f t="shared" si="2"/>
        <v>3556.1948400000001</v>
      </c>
      <c r="L17" s="9">
        <f t="shared" si="3"/>
        <v>395.13275999999996</v>
      </c>
    </row>
    <row r="18" spans="1:13" s="6" customFormat="1" ht="31.5" x14ac:dyDescent="0.25">
      <c r="A18" s="6" t="s">
        <v>18</v>
      </c>
      <c r="B18" s="6" t="s">
        <v>21</v>
      </c>
      <c r="C18" s="83">
        <v>19938</v>
      </c>
      <c r="E18" s="6">
        <v>0.01</v>
      </c>
      <c r="F18" s="9">
        <f t="shared" si="4"/>
        <v>199.38</v>
      </c>
      <c r="G18" s="6">
        <v>0.06</v>
      </c>
      <c r="H18" s="9">
        <f t="shared" si="0"/>
        <v>1184.3172</v>
      </c>
      <c r="I18" s="9">
        <f t="shared" si="1"/>
        <v>18554.302799999998</v>
      </c>
      <c r="J18" s="10">
        <v>0.75</v>
      </c>
      <c r="K18" s="9">
        <f t="shared" si="2"/>
        <v>13915.727099999998</v>
      </c>
      <c r="L18" s="9">
        <f t="shared" si="3"/>
        <v>4638.5756999999994</v>
      </c>
      <c r="M18" s="86" t="s">
        <v>382</v>
      </c>
    </row>
    <row r="19" spans="1:13" s="6" customFormat="1" x14ac:dyDescent="0.2">
      <c r="A19" s="6" t="s">
        <v>18</v>
      </c>
      <c r="B19" s="6" t="s">
        <v>22</v>
      </c>
      <c r="C19" s="83">
        <v>2743</v>
      </c>
      <c r="D19" s="6" t="s">
        <v>345</v>
      </c>
      <c r="E19" s="6">
        <v>0.01</v>
      </c>
      <c r="F19" s="9">
        <f t="shared" si="4"/>
        <v>27.43</v>
      </c>
      <c r="G19" s="6">
        <v>0.06</v>
      </c>
      <c r="H19" s="9">
        <f t="shared" si="0"/>
        <v>162.9342</v>
      </c>
      <c r="I19" s="9">
        <f t="shared" si="1"/>
        <v>2552.6358</v>
      </c>
      <c r="J19" s="10">
        <v>0.7</v>
      </c>
      <c r="K19" s="9">
        <f t="shared" si="2"/>
        <v>1786.8450599999999</v>
      </c>
      <c r="L19" s="9">
        <f t="shared" si="3"/>
        <v>765.79074000000014</v>
      </c>
      <c r="M19" s="6" t="s">
        <v>345</v>
      </c>
    </row>
    <row r="20" spans="1:13" s="6" customFormat="1" x14ac:dyDescent="0.2">
      <c r="A20" s="6" t="s">
        <v>18</v>
      </c>
      <c r="B20" s="6" t="s">
        <v>23</v>
      </c>
      <c r="C20" s="83">
        <v>2365</v>
      </c>
      <c r="D20" s="6" t="s">
        <v>345</v>
      </c>
      <c r="E20" s="6">
        <v>0.01</v>
      </c>
      <c r="F20" s="9">
        <f t="shared" si="4"/>
        <v>23.650000000000002</v>
      </c>
      <c r="G20" s="6">
        <v>0.06</v>
      </c>
      <c r="H20" s="9">
        <f t="shared" si="0"/>
        <v>140.48099999999999</v>
      </c>
      <c r="I20" s="9">
        <f t="shared" si="1"/>
        <v>2200.8689999999997</v>
      </c>
      <c r="J20" s="10">
        <v>0.7</v>
      </c>
      <c r="K20" s="9">
        <f t="shared" si="2"/>
        <v>1540.6082999999996</v>
      </c>
      <c r="L20" s="9">
        <f t="shared" si="3"/>
        <v>660.26070000000004</v>
      </c>
      <c r="M20" s="6" t="s">
        <v>345</v>
      </c>
    </row>
    <row r="21" spans="1:13" s="6" customFormat="1" x14ac:dyDescent="0.2">
      <c r="A21" s="6" t="s">
        <v>25</v>
      </c>
      <c r="B21" s="6" t="s">
        <v>343</v>
      </c>
      <c r="C21" s="83">
        <v>59578</v>
      </c>
      <c r="F21" s="9">
        <f t="shared" si="4"/>
        <v>0</v>
      </c>
      <c r="H21" s="9">
        <f t="shared" si="0"/>
        <v>0</v>
      </c>
      <c r="I21" s="9">
        <f t="shared" si="1"/>
        <v>59578</v>
      </c>
      <c r="J21" s="10">
        <v>0.8</v>
      </c>
      <c r="K21" s="9">
        <f t="shared" si="2"/>
        <v>47662.400000000001</v>
      </c>
      <c r="L21" s="9">
        <f t="shared" si="3"/>
        <v>11915.599999999999</v>
      </c>
      <c r="M21" s="9"/>
    </row>
    <row r="22" spans="1:13" s="6" customFormat="1" x14ac:dyDescent="0.2">
      <c r="A22" s="6" t="s">
        <v>26</v>
      </c>
      <c r="B22" s="6" t="s">
        <v>27</v>
      </c>
      <c r="C22" s="83">
        <v>1280</v>
      </c>
      <c r="F22" s="9">
        <f t="shared" si="4"/>
        <v>0</v>
      </c>
      <c r="G22" s="6">
        <v>4.6875E-2</v>
      </c>
      <c r="H22" s="9">
        <f t="shared" si="0"/>
        <v>60</v>
      </c>
      <c r="I22" s="9">
        <f t="shared" si="1"/>
        <v>1220</v>
      </c>
      <c r="J22" s="10">
        <v>0.8</v>
      </c>
      <c r="K22" s="9">
        <f t="shared" si="2"/>
        <v>976</v>
      </c>
      <c r="L22" s="9">
        <f t="shared" si="3"/>
        <v>244</v>
      </c>
    </row>
    <row r="23" spans="1:13" s="6" customFormat="1" x14ac:dyDescent="0.2">
      <c r="A23" s="6" t="s">
        <v>26</v>
      </c>
      <c r="B23" s="6" t="s">
        <v>28</v>
      </c>
      <c r="C23" s="83">
        <v>0</v>
      </c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</row>
    <row r="24" spans="1:13" s="6" customFormat="1" x14ac:dyDescent="0.2">
      <c r="A24" s="6" t="s">
        <v>26</v>
      </c>
      <c r="B24" s="6" t="s">
        <v>29</v>
      </c>
      <c r="C24" s="83">
        <v>0</v>
      </c>
      <c r="F24" s="9">
        <f t="shared" si="4"/>
        <v>0</v>
      </c>
      <c r="H24" s="9">
        <f t="shared" si="0"/>
        <v>0</v>
      </c>
      <c r="I24" s="9">
        <f t="shared" si="1"/>
        <v>0</v>
      </c>
      <c r="J24" s="10">
        <v>0</v>
      </c>
      <c r="K24" s="9">
        <f t="shared" si="2"/>
        <v>0</v>
      </c>
      <c r="L24" s="9">
        <f t="shared" si="3"/>
        <v>0</v>
      </c>
    </row>
    <row r="25" spans="1:13" s="6" customFormat="1" x14ac:dyDescent="0.2">
      <c r="A25" s="6" t="s">
        <v>26</v>
      </c>
      <c r="B25" s="6" t="s">
        <v>30</v>
      </c>
      <c r="C25" s="83">
        <v>3124</v>
      </c>
      <c r="F25" s="9">
        <f t="shared" si="4"/>
        <v>0</v>
      </c>
      <c r="G25" s="6">
        <v>2.0268999999999999E-2</v>
      </c>
      <c r="H25" s="9">
        <f t="shared" si="0"/>
        <v>63.320355999999997</v>
      </c>
      <c r="I25" s="9">
        <f t="shared" si="1"/>
        <v>3060.6796439999998</v>
      </c>
      <c r="J25" s="10">
        <v>0.8</v>
      </c>
      <c r="K25" s="9">
        <f t="shared" si="2"/>
        <v>2448.5437152</v>
      </c>
      <c r="L25" s="9">
        <f t="shared" si="3"/>
        <v>612.13592879999987</v>
      </c>
    </row>
    <row r="26" spans="1:13" s="6" customFormat="1" x14ac:dyDescent="0.2">
      <c r="A26" s="6" t="s">
        <v>26</v>
      </c>
      <c r="B26" s="6" t="s">
        <v>31</v>
      </c>
      <c r="C26" s="83">
        <v>1005</v>
      </c>
      <c r="F26" s="9">
        <f t="shared" si="4"/>
        <v>0</v>
      </c>
      <c r="G26" s="6">
        <v>0.1195</v>
      </c>
      <c r="H26" s="9">
        <f t="shared" si="0"/>
        <v>120.0975</v>
      </c>
      <c r="I26" s="9">
        <f t="shared" si="1"/>
        <v>884.90250000000003</v>
      </c>
      <c r="J26" s="10">
        <v>0.8</v>
      </c>
      <c r="K26" s="9">
        <f t="shared" si="2"/>
        <v>707.92200000000003</v>
      </c>
      <c r="L26" s="9">
        <f t="shared" si="3"/>
        <v>176.98050000000001</v>
      </c>
    </row>
    <row r="27" spans="1:13" s="3" customFormat="1" x14ac:dyDescent="0.2">
      <c r="A27" s="6" t="s">
        <v>26</v>
      </c>
      <c r="B27" s="6" t="s">
        <v>32</v>
      </c>
      <c r="C27" s="83">
        <v>2520</v>
      </c>
      <c r="D27" s="6"/>
      <c r="E27" s="6"/>
      <c r="F27" s="9">
        <f t="shared" si="4"/>
        <v>0</v>
      </c>
      <c r="G27" s="6">
        <v>2.1825000000000001E-2</v>
      </c>
      <c r="H27" s="9">
        <f t="shared" si="0"/>
        <v>54.999000000000002</v>
      </c>
      <c r="I27" s="9">
        <f t="shared" si="1"/>
        <v>2465.0010000000002</v>
      </c>
      <c r="J27" s="10">
        <v>0.8</v>
      </c>
      <c r="K27" s="9">
        <f t="shared" si="2"/>
        <v>1972.0008000000003</v>
      </c>
      <c r="L27" s="9">
        <f t="shared" si="3"/>
        <v>493.00019999999995</v>
      </c>
      <c r="M27" s="6"/>
    </row>
    <row r="28" spans="1:13" s="3" customFormat="1" x14ac:dyDescent="0.2">
      <c r="A28" s="6" t="s">
        <v>26</v>
      </c>
      <c r="B28" s="6" t="s">
        <v>33</v>
      </c>
      <c r="C28" s="83">
        <v>978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978</v>
      </c>
      <c r="J28" s="10">
        <v>0.9</v>
      </c>
      <c r="K28" s="9">
        <f t="shared" si="2"/>
        <v>880.2</v>
      </c>
      <c r="L28" s="9">
        <f t="shared" si="3"/>
        <v>97.799999999999955</v>
      </c>
      <c r="M28" s="6"/>
    </row>
    <row r="29" spans="1:13" s="3" customFormat="1" x14ac:dyDescent="0.2">
      <c r="A29" s="6" t="s">
        <v>26</v>
      </c>
      <c r="B29" s="6" t="s">
        <v>34</v>
      </c>
      <c r="C29" s="83">
        <v>1270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1270</v>
      </c>
      <c r="J29" s="10">
        <v>0.8</v>
      </c>
      <c r="K29" s="9">
        <f t="shared" si="2"/>
        <v>1016</v>
      </c>
      <c r="L29" s="9">
        <f t="shared" si="3"/>
        <v>254</v>
      </c>
      <c r="M29" s="6"/>
    </row>
    <row r="30" spans="1:13" s="3" customFormat="1" x14ac:dyDescent="0.2">
      <c r="A30" s="6" t="s">
        <v>26</v>
      </c>
      <c r="B30" s="6" t="s">
        <v>35</v>
      </c>
      <c r="C30" s="83">
        <v>697</v>
      </c>
      <c r="D30" s="6"/>
      <c r="E30" s="6"/>
      <c r="F30" s="9">
        <f t="shared" si="4"/>
        <v>0</v>
      </c>
      <c r="G30" s="6">
        <v>0.12909999999999999</v>
      </c>
      <c r="H30" s="9">
        <f t="shared" si="0"/>
        <v>89.982699999999994</v>
      </c>
      <c r="I30" s="9">
        <f t="shared" si="1"/>
        <v>607.01729999999998</v>
      </c>
      <c r="J30" s="10">
        <v>0.7</v>
      </c>
      <c r="K30" s="9">
        <f t="shared" si="2"/>
        <v>424.91210999999998</v>
      </c>
      <c r="L30" s="9">
        <f t="shared" si="3"/>
        <v>182.10518999999999</v>
      </c>
      <c r="M30" s="6" t="s">
        <v>383</v>
      </c>
    </row>
    <row r="31" spans="1:13" s="3" customFormat="1" x14ac:dyDescent="0.2">
      <c r="A31" s="6" t="s">
        <v>26</v>
      </c>
      <c r="B31" s="6" t="s">
        <v>36</v>
      </c>
      <c r="C31" s="83">
        <v>6096</v>
      </c>
      <c r="D31" s="6"/>
      <c r="E31" s="6"/>
      <c r="F31" s="9">
        <f t="shared" si="4"/>
        <v>0</v>
      </c>
      <c r="G31" s="6">
        <v>6.2335000000000002E-2</v>
      </c>
      <c r="H31" s="9">
        <f t="shared" si="0"/>
        <v>379.99416000000002</v>
      </c>
      <c r="I31" s="9">
        <f t="shared" si="1"/>
        <v>5716.0058399999998</v>
      </c>
      <c r="J31" s="10">
        <v>0.8</v>
      </c>
      <c r="K31" s="9">
        <f t="shared" si="2"/>
        <v>4572.8046720000002</v>
      </c>
      <c r="L31" s="9">
        <f t="shared" si="3"/>
        <v>1143.2011679999996</v>
      </c>
      <c r="M31" s="6"/>
    </row>
    <row r="32" spans="1:13" s="3" customFormat="1" x14ac:dyDescent="0.2">
      <c r="A32" s="6" t="s">
        <v>26</v>
      </c>
      <c r="B32" s="6" t="s">
        <v>37</v>
      </c>
      <c r="C32" s="83">
        <v>355</v>
      </c>
      <c r="D32" s="6"/>
      <c r="E32" s="6"/>
      <c r="F32" s="9">
        <f t="shared" si="4"/>
        <v>0</v>
      </c>
      <c r="G32" s="6">
        <v>3.3803E-2</v>
      </c>
      <c r="H32" s="9">
        <f t="shared" si="0"/>
        <v>12.000064999999999</v>
      </c>
      <c r="I32" s="9">
        <f t="shared" si="1"/>
        <v>342.99993499999999</v>
      </c>
      <c r="J32" s="10">
        <v>0.9</v>
      </c>
      <c r="K32" s="9">
        <f t="shared" si="2"/>
        <v>308.69994150000002</v>
      </c>
      <c r="L32" s="9">
        <f t="shared" si="3"/>
        <v>34.299993499999971</v>
      </c>
      <c r="M32" s="6"/>
    </row>
    <row r="33" spans="1:13" s="3" customFormat="1" x14ac:dyDescent="0.2">
      <c r="A33" s="6" t="s">
        <v>26</v>
      </c>
      <c r="B33" s="6" t="s">
        <v>38</v>
      </c>
      <c r="C33" s="83">
        <v>1802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1802</v>
      </c>
      <c r="J33" s="10">
        <v>0.9</v>
      </c>
      <c r="K33" s="9">
        <f t="shared" si="2"/>
        <v>1621.8</v>
      </c>
      <c r="L33" s="9">
        <f t="shared" si="3"/>
        <v>180.20000000000005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83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345</v>
      </c>
    </row>
    <row r="35" spans="1:13" s="3" customFormat="1" x14ac:dyDescent="0.2">
      <c r="A35" s="6" t="s">
        <v>40</v>
      </c>
      <c r="B35" s="6" t="s">
        <v>41</v>
      </c>
      <c r="C35" s="83">
        <v>4176</v>
      </c>
      <c r="D35" s="6"/>
      <c r="E35" s="6"/>
      <c r="F35" s="9">
        <f t="shared" si="4"/>
        <v>0</v>
      </c>
      <c r="G35" s="6">
        <v>9.4869999999999996E-2</v>
      </c>
      <c r="H35" s="9">
        <f t="shared" si="0"/>
        <v>396.17712</v>
      </c>
      <c r="I35" s="9">
        <f t="shared" si="1"/>
        <v>3779.8228800000002</v>
      </c>
      <c r="J35" s="10">
        <v>0.9</v>
      </c>
      <c r="K35" s="9">
        <f t="shared" si="2"/>
        <v>3401.840592</v>
      </c>
      <c r="L35" s="9">
        <f t="shared" si="3"/>
        <v>377.98228800000015</v>
      </c>
      <c r="M35" s="6"/>
    </row>
    <row r="36" spans="1:13" s="3" customFormat="1" x14ac:dyDescent="0.2">
      <c r="A36" s="6" t="s">
        <v>40</v>
      </c>
      <c r="B36" s="6" t="s">
        <v>42</v>
      </c>
      <c r="C36" s="83">
        <v>14896</v>
      </c>
      <c r="D36" s="6"/>
      <c r="E36" s="6"/>
      <c r="F36" s="9">
        <f t="shared" si="4"/>
        <v>0</v>
      </c>
      <c r="G36" s="6">
        <v>0.1095</v>
      </c>
      <c r="H36" s="9">
        <f t="shared" si="0"/>
        <v>1631.1120000000001</v>
      </c>
      <c r="I36" s="9">
        <f t="shared" si="1"/>
        <v>13264.887999999999</v>
      </c>
      <c r="J36" s="10">
        <v>0.8</v>
      </c>
      <c r="K36" s="9">
        <f t="shared" si="2"/>
        <v>10611.910400000001</v>
      </c>
      <c r="L36" s="9">
        <f t="shared" si="3"/>
        <v>2652.9775999999983</v>
      </c>
      <c r="M36" s="6"/>
    </row>
    <row r="37" spans="1:13" s="3" customFormat="1" x14ac:dyDescent="0.2">
      <c r="A37" s="6" t="s">
        <v>44</v>
      </c>
      <c r="B37" s="6" t="s">
        <v>45</v>
      </c>
      <c r="C37" s="83">
        <v>3014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3014</v>
      </c>
      <c r="J37" s="10">
        <v>0.9</v>
      </c>
      <c r="K37" s="9">
        <f t="shared" si="2"/>
        <v>2712.6</v>
      </c>
      <c r="L37" s="9">
        <f t="shared" si="3"/>
        <v>301.40000000000009</v>
      </c>
      <c r="M37" s="6" t="s">
        <v>345</v>
      </c>
    </row>
    <row r="38" spans="1:13" s="3" customFormat="1" x14ac:dyDescent="0.2">
      <c r="A38" s="6" t="s">
        <v>44</v>
      </c>
      <c r="B38" s="6" t="s">
        <v>46</v>
      </c>
      <c r="C38" s="83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345</v>
      </c>
    </row>
    <row r="39" spans="1:13" s="3" customFormat="1" x14ac:dyDescent="0.2">
      <c r="A39" s="6" t="s">
        <v>44</v>
      </c>
      <c r="B39" s="6" t="s">
        <v>47</v>
      </c>
      <c r="C39" s="83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345</v>
      </c>
    </row>
    <row r="40" spans="1:13" s="3" customFormat="1" x14ac:dyDescent="0.2">
      <c r="A40" s="6" t="s">
        <v>44</v>
      </c>
      <c r="B40" s="6" t="s">
        <v>322</v>
      </c>
      <c r="C40" s="83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345</v>
      </c>
    </row>
    <row r="41" spans="1:13" s="3" customFormat="1" x14ac:dyDescent="0.2">
      <c r="A41" s="6" t="s">
        <v>48</v>
      </c>
      <c r="B41" s="6" t="s">
        <v>49</v>
      </c>
      <c r="C41" s="83">
        <v>5095</v>
      </c>
      <c r="D41" s="82"/>
      <c r="E41" s="6" t="s">
        <v>345</v>
      </c>
      <c r="F41" s="9">
        <v>0</v>
      </c>
      <c r="G41" s="6"/>
      <c r="H41" s="9">
        <f t="shared" si="0"/>
        <v>0</v>
      </c>
      <c r="I41" s="9">
        <f t="shared" si="1"/>
        <v>5095</v>
      </c>
      <c r="J41" s="10">
        <v>0.9</v>
      </c>
      <c r="K41" s="9">
        <f t="shared" si="2"/>
        <v>4585.5</v>
      </c>
      <c r="L41" s="9">
        <f t="shared" si="3"/>
        <v>509.5</v>
      </c>
      <c r="M41" s="6" t="s">
        <v>345</v>
      </c>
    </row>
    <row r="42" spans="1:13" s="3" customFormat="1" x14ac:dyDescent="0.2">
      <c r="A42" s="6" t="s">
        <v>50</v>
      </c>
      <c r="B42" s="12" t="s">
        <v>51</v>
      </c>
      <c r="C42" s="83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345</v>
      </c>
    </row>
    <row r="43" spans="1:13" s="3" customFormat="1" x14ac:dyDescent="0.2">
      <c r="A43" s="6" t="s">
        <v>50</v>
      </c>
      <c r="B43" s="6" t="s">
        <v>52</v>
      </c>
      <c r="C43" s="83">
        <v>106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106</v>
      </c>
      <c r="J43" s="10">
        <v>0.9</v>
      </c>
      <c r="K43" s="9">
        <f t="shared" si="2"/>
        <v>95.4</v>
      </c>
      <c r="L43" s="9">
        <f t="shared" si="3"/>
        <v>10.599999999999994</v>
      </c>
      <c r="M43" s="6" t="s">
        <v>345</v>
      </c>
    </row>
    <row r="44" spans="1:13" s="3" customFormat="1" x14ac:dyDescent="0.2">
      <c r="A44" s="6" t="s">
        <v>50</v>
      </c>
      <c r="B44" s="6" t="s">
        <v>53</v>
      </c>
      <c r="C44" s="83">
        <v>87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87</v>
      </c>
      <c r="J44" s="10">
        <v>0</v>
      </c>
      <c r="K44" s="9">
        <f t="shared" si="2"/>
        <v>0</v>
      </c>
      <c r="L44" s="9">
        <f t="shared" si="3"/>
        <v>87</v>
      </c>
      <c r="M44" s="6" t="s">
        <v>345</v>
      </c>
    </row>
    <row r="45" spans="1:13" s="3" customFormat="1" x14ac:dyDescent="0.2">
      <c r="A45" s="6" t="s">
        <v>50</v>
      </c>
      <c r="B45" s="6" t="s">
        <v>54</v>
      </c>
      <c r="C45" s="83">
        <v>209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209</v>
      </c>
      <c r="J45" s="10">
        <v>0.9</v>
      </c>
      <c r="K45" s="9">
        <f t="shared" si="2"/>
        <v>188.1</v>
      </c>
      <c r="L45" s="9">
        <f t="shared" si="3"/>
        <v>20.900000000000006</v>
      </c>
      <c r="M45" s="6" t="s">
        <v>345</v>
      </c>
    </row>
    <row r="46" spans="1:13" s="3" customFormat="1" x14ac:dyDescent="0.2">
      <c r="A46" s="6" t="s">
        <v>50</v>
      </c>
      <c r="B46" s="6" t="s">
        <v>55</v>
      </c>
      <c r="C46" s="83">
        <v>77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77</v>
      </c>
      <c r="J46" s="10">
        <v>0.9</v>
      </c>
      <c r="K46" s="9">
        <f t="shared" si="2"/>
        <v>69.3</v>
      </c>
      <c r="L46" s="9">
        <f t="shared" si="3"/>
        <v>7.7000000000000028</v>
      </c>
      <c r="M46" s="6" t="s">
        <v>345</v>
      </c>
    </row>
    <row r="47" spans="1:13" s="3" customFormat="1" ht="22.5" x14ac:dyDescent="0.2">
      <c r="A47" s="6" t="s">
        <v>50</v>
      </c>
      <c r="B47" s="79" t="s">
        <v>357</v>
      </c>
      <c r="C47" s="83">
        <v>3000</v>
      </c>
      <c r="D47" s="82"/>
      <c r="E47" s="83" t="s">
        <v>345</v>
      </c>
      <c r="F47" s="9"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345</v>
      </c>
    </row>
    <row r="48" spans="1:13" s="3" customFormat="1" x14ac:dyDescent="0.2">
      <c r="A48" s="6" t="s">
        <v>331</v>
      </c>
      <c r="B48" s="6" t="s">
        <v>332</v>
      </c>
      <c r="C48" s="83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345</v>
      </c>
    </row>
    <row r="49" spans="1:13" s="3" customFormat="1" x14ac:dyDescent="0.2">
      <c r="A49" s="6" t="s">
        <v>56</v>
      </c>
      <c r="B49" s="6" t="s">
        <v>57</v>
      </c>
      <c r="C49" s="83">
        <v>125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125</v>
      </c>
      <c r="J49" s="10">
        <v>0.7</v>
      </c>
      <c r="K49" s="9">
        <f t="shared" si="2"/>
        <v>87.5</v>
      </c>
      <c r="L49" s="9">
        <f t="shared" si="3"/>
        <v>37.5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83">
        <v>1332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1332</v>
      </c>
      <c r="J50" s="10">
        <v>0.8</v>
      </c>
      <c r="K50" s="9">
        <f t="shared" si="2"/>
        <v>1065.6000000000001</v>
      </c>
      <c r="L50" s="9">
        <f t="shared" si="3"/>
        <v>266.39999999999986</v>
      </c>
      <c r="M50" s="9"/>
    </row>
    <row r="51" spans="1:13" s="3" customFormat="1" x14ac:dyDescent="0.2">
      <c r="A51" s="6" t="s">
        <v>56</v>
      </c>
      <c r="B51" s="6" t="s">
        <v>366</v>
      </c>
      <c r="C51" s="83">
        <v>6113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6113</v>
      </c>
      <c r="J51" s="10">
        <v>0.8</v>
      </c>
      <c r="K51" s="9">
        <f t="shared" si="2"/>
        <v>4890.4000000000005</v>
      </c>
      <c r="L51" s="9">
        <f t="shared" si="3"/>
        <v>1222.5999999999995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83">
        <v>11687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11687</v>
      </c>
      <c r="J52" s="10">
        <v>0.9</v>
      </c>
      <c r="K52" s="9">
        <f t="shared" si="2"/>
        <v>10518.300000000001</v>
      </c>
      <c r="L52" s="9">
        <f t="shared" si="3"/>
        <v>1168.6999999999989</v>
      </c>
      <c r="M52" s="9"/>
    </row>
    <row r="53" spans="1:13" s="3" customFormat="1" x14ac:dyDescent="0.2">
      <c r="A53" s="6" t="s">
        <v>26</v>
      </c>
      <c r="B53" s="6" t="s">
        <v>62</v>
      </c>
      <c r="C53" s="83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83">
        <v>166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166</v>
      </c>
      <c r="J54" s="10">
        <v>0</v>
      </c>
      <c r="K54" s="9">
        <f t="shared" si="2"/>
        <v>0</v>
      </c>
      <c r="L54" s="9">
        <f t="shared" si="3"/>
        <v>166</v>
      </c>
      <c r="M54" s="6"/>
    </row>
    <row r="55" spans="1:13" s="3" customFormat="1" x14ac:dyDescent="0.2">
      <c r="A55" s="6" t="s">
        <v>63</v>
      </c>
      <c r="B55" s="6" t="s">
        <v>65</v>
      </c>
      <c r="C55" s="83">
        <v>3869</v>
      </c>
      <c r="D55" s="82"/>
      <c r="E55" s="6">
        <v>0.11</v>
      </c>
      <c r="F55" s="9">
        <f t="shared" si="7"/>
        <v>425.59</v>
      </c>
      <c r="G55" s="6"/>
      <c r="H55" s="9">
        <f t="shared" si="5"/>
        <v>0</v>
      </c>
      <c r="I55" s="9">
        <f t="shared" si="6"/>
        <v>3443.41</v>
      </c>
      <c r="J55" s="10">
        <v>0.9</v>
      </c>
      <c r="K55" s="9">
        <f t="shared" si="2"/>
        <v>3099.069</v>
      </c>
      <c r="L55" s="9">
        <f t="shared" si="3"/>
        <v>344.34099999999989</v>
      </c>
      <c r="M55" s="9"/>
    </row>
    <row r="56" spans="1:13" s="3" customFormat="1" x14ac:dyDescent="0.2">
      <c r="A56" s="6" t="s">
        <v>26</v>
      </c>
      <c r="B56" s="6" t="s">
        <v>66</v>
      </c>
      <c r="C56" s="83">
        <v>8095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8095</v>
      </c>
      <c r="J56" s="10">
        <v>0.85</v>
      </c>
      <c r="K56" s="9">
        <f t="shared" ref="K56:K85" si="8" xml:space="preserve"> SUM(I56*J56)</f>
        <v>6880.75</v>
      </c>
      <c r="L56" s="9">
        <f t="shared" ref="L56:L85" si="9" xml:space="preserve"> SUM(I56-K56)</f>
        <v>1214.25</v>
      </c>
      <c r="M56" s="9"/>
    </row>
    <row r="57" spans="1:13" s="3" customFormat="1" x14ac:dyDescent="0.2">
      <c r="A57" s="6" t="s">
        <v>26</v>
      </c>
      <c r="B57" s="6" t="s">
        <v>67</v>
      </c>
      <c r="C57" s="83">
        <v>2844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2844</v>
      </c>
      <c r="J57" s="10">
        <v>0.85</v>
      </c>
      <c r="K57" s="9">
        <f t="shared" si="8"/>
        <v>2417.4</v>
      </c>
      <c r="L57" s="9">
        <f t="shared" si="9"/>
        <v>426.59999999999991</v>
      </c>
      <c r="M57" s="9"/>
    </row>
    <row r="58" spans="1:13" s="3" customFormat="1" x14ac:dyDescent="0.2">
      <c r="A58" s="6" t="s">
        <v>63</v>
      </c>
      <c r="B58" s="6" t="s">
        <v>68</v>
      </c>
      <c r="C58" s="83">
        <v>6271</v>
      </c>
      <c r="D58" s="11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6271</v>
      </c>
      <c r="J58" s="10">
        <v>0.8</v>
      </c>
      <c r="K58" s="9">
        <f t="shared" si="8"/>
        <v>5016.8</v>
      </c>
      <c r="L58" s="9">
        <f t="shared" si="9"/>
        <v>1254.1999999999998</v>
      </c>
      <c r="M58" s="6"/>
    </row>
    <row r="59" spans="1:13" s="3" customFormat="1" x14ac:dyDescent="0.2">
      <c r="A59" s="6" t="s">
        <v>351</v>
      </c>
      <c r="B59" s="6" t="s">
        <v>69</v>
      </c>
      <c r="C59" s="83">
        <v>83900</v>
      </c>
      <c r="D59" s="82"/>
      <c r="E59" s="6">
        <v>0.01</v>
      </c>
      <c r="F59" s="9">
        <f t="shared" si="7"/>
        <v>839</v>
      </c>
      <c r="G59" s="6">
        <v>0.22</v>
      </c>
      <c r="H59" s="9">
        <f t="shared" si="5"/>
        <v>18273.420000000002</v>
      </c>
      <c r="I59" s="9">
        <f t="shared" si="6"/>
        <v>64787.58</v>
      </c>
      <c r="J59" s="10">
        <v>0.9</v>
      </c>
      <c r="K59" s="9">
        <f t="shared" si="8"/>
        <v>58308.822</v>
      </c>
      <c r="L59" s="9">
        <f t="shared" si="9"/>
        <v>6478.7580000000016</v>
      </c>
      <c r="M59" s="6" t="s">
        <v>327</v>
      </c>
    </row>
    <row r="60" spans="1:13" s="3" customFormat="1" x14ac:dyDescent="0.2">
      <c r="A60" s="6" t="s">
        <v>44</v>
      </c>
      <c r="B60" s="6" t="s">
        <v>70</v>
      </c>
      <c r="C60" s="83">
        <v>20500</v>
      </c>
      <c r="D60" s="82"/>
      <c r="E60" s="6"/>
      <c r="F60" s="9">
        <f t="shared" si="7"/>
        <v>0</v>
      </c>
      <c r="G60" s="6">
        <v>0.22</v>
      </c>
      <c r="H60" s="9">
        <f t="shared" si="5"/>
        <v>4510</v>
      </c>
      <c r="I60" s="9">
        <f t="shared" si="6"/>
        <v>15990</v>
      </c>
      <c r="J60" s="10">
        <v>0.9</v>
      </c>
      <c r="K60" s="9">
        <f xml:space="preserve"> SUM(I60*J60)</f>
        <v>14391</v>
      </c>
      <c r="L60" s="9">
        <f t="shared" si="9"/>
        <v>1599</v>
      </c>
      <c r="M60" s="6" t="s">
        <v>327</v>
      </c>
    </row>
    <row r="61" spans="1:13" s="3" customFormat="1" x14ac:dyDescent="0.2">
      <c r="A61" s="6" t="s">
        <v>44</v>
      </c>
      <c r="B61" s="6" t="s">
        <v>71</v>
      </c>
      <c r="C61" s="83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436</v>
      </c>
      <c r="M61" s="6" t="s">
        <v>327</v>
      </c>
    </row>
    <row r="62" spans="1:13" s="3" customFormat="1" x14ac:dyDescent="0.2">
      <c r="A62" s="6" t="s">
        <v>44</v>
      </c>
      <c r="B62" s="6" t="s">
        <v>72</v>
      </c>
      <c r="C62" s="83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275</v>
      </c>
      <c r="M62" s="6" t="s">
        <v>327</v>
      </c>
    </row>
    <row r="63" spans="1:13" s="3" customFormat="1" x14ac:dyDescent="0.2">
      <c r="A63" s="6" t="s">
        <v>352</v>
      </c>
      <c r="B63" s="6" t="s">
        <v>360</v>
      </c>
      <c r="C63" s="83">
        <v>1200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300</v>
      </c>
      <c r="I63" s="9">
        <f xml:space="preserve"> SUM(C63-F63-H63)</f>
        <v>900</v>
      </c>
      <c r="J63" s="10">
        <v>0.9</v>
      </c>
      <c r="K63" s="9">
        <f xml:space="preserve"> SUM(I63*J63)</f>
        <v>810</v>
      </c>
      <c r="L63" s="9">
        <f t="shared" si="9"/>
        <v>90</v>
      </c>
      <c r="M63" s="6" t="s">
        <v>327</v>
      </c>
    </row>
    <row r="64" spans="1:13" s="3" customFormat="1" x14ac:dyDescent="0.2">
      <c r="A64" s="6"/>
      <c r="B64" s="6" t="s">
        <v>361</v>
      </c>
      <c r="C64" s="83">
        <f>SUM(C59:C63)</f>
        <v>106311</v>
      </c>
      <c r="D64" s="82"/>
      <c r="E64" s="6"/>
      <c r="F64" s="9">
        <v>0</v>
      </c>
      <c r="G64" s="6"/>
      <c r="H64" s="9">
        <f>SUM(H59:H63)</f>
        <v>23083.420000000002</v>
      </c>
      <c r="I64" s="9">
        <f>SUM(I59:I63)</f>
        <v>82388.58</v>
      </c>
      <c r="J64" s="10">
        <v>0.9</v>
      </c>
      <c r="K64" s="9">
        <f>SUM(K59:K63)</f>
        <v>73509.822</v>
      </c>
      <c r="L64" s="9">
        <f t="shared" si="9"/>
        <v>8878.7580000000016</v>
      </c>
      <c r="M64" s="6" t="s">
        <v>380</v>
      </c>
    </row>
    <row r="65" spans="1:13" s="3" customFormat="1" x14ac:dyDescent="0.2">
      <c r="A65" s="6" t="s">
        <v>352</v>
      </c>
      <c r="B65" s="6" t="s">
        <v>73</v>
      </c>
      <c r="C65" s="83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352</v>
      </c>
      <c r="B66" s="6" t="s">
        <v>362</v>
      </c>
      <c r="C66" s="83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352</v>
      </c>
      <c r="B67" s="6" t="s">
        <v>363</v>
      </c>
      <c r="C67" s="83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352</v>
      </c>
      <c r="B68" s="6" t="s">
        <v>364</v>
      </c>
      <c r="C68" s="83">
        <v>431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431</v>
      </c>
      <c r="J68" s="10">
        <v>0.66</v>
      </c>
      <c r="K68" s="9">
        <f t="shared" si="8"/>
        <v>284.46000000000004</v>
      </c>
      <c r="L68" s="9">
        <f t="shared" si="9"/>
        <v>146.53999999999996</v>
      </c>
      <c r="M68" s="9"/>
    </row>
    <row r="69" spans="1:13" s="3" customFormat="1" x14ac:dyDescent="0.2">
      <c r="A69" s="6" t="s">
        <v>352</v>
      </c>
      <c r="B69" s="6" t="s">
        <v>365</v>
      </c>
      <c r="C69" s="83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353</v>
      </c>
      <c r="B70" s="6" t="s">
        <v>74</v>
      </c>
      <c r="C70" s="83">
        <v>403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403</v>
      </c>
      <c r="J70" s="10">
        <v>0.85</v>
      </c>
      <c r="K70" s="9">
        <f t="shared" si="8"/>
        <v>342.55</v>
      </c>
      <c r="L70" s="9">
        <f t="shared" si="9"/>
        <v>60.449999999999989</v>
      </c>
      <c r="M70" s="9"/>
    </row>
    <row r="71" spans="1:13" s="3" customFormat="1" x14ac:dyDescent="0.2">
      <c r="A71" s="6" t="s">
        <v>354</v>
      </c>
      <c r="B71" s="6" t="s">
        <v>75</v>
      </c>
      <c r="C71" s="83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355</v>
      </c>
      <c r="B72" s="6" t="s">
        <v>76</v>
      </c>
      <c r="C72" s="83">
        <v>2991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2991</v>
      </c>
      <c r="J72" s="10">
        <v>0.75</v>
      </c>
      <c r="K72" s="9">
        <f t="shared" si="8"/>
        <v>2243.25</v>
      </c>
      <c r="L72" s="9">
        <f t="shared" si="9"/>
        <v>747.75</v>
      </c>
      <c r="M72" s="9"/>
    </row>
    <row r="73" spans="1:13" s="3" customFormat="1" x14ac:dyDescent="0.2">
      <c r="A73" s="6" t="s">
        <v>355</v>
      </c>
      <c r="B73" s="6" t="s">
        <v>77</v>
      </c>
      <c r="C73" s="83">
        <v>529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529</v>
      </c>
      <c r="J73" s="10">
        <v>0.8</v>
      </c>
      <c r="K73" s="9">
        <f t="shared" si="8"/>
        <v>423.20000000000005</v>
      </c>
      <c r="L73" s="9">
        <f t="shared" si="9"/>
        <v>105.79999999999995</v>
      </c>
      <c r="M73" s="9"/>
    </row>
    <row r="74" spans="1:13" s="3" customFormat="1" x14ac:dyDescent="0.2">
      <c r="A74" s="6" t="s">
        <v>354</v>
      </c>
      <c r="B74" s="6" t="s">
        <v>78</v>
      </c>
      <c r="C74" s="83">
        <v>1220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1220</v>
      </c>
      <c r="J74" s="10">
        <v>0.8</v>
      </c>
      <c r="K74" s="9">
        <f t="shared" si="8"/>
        <v>976</v>
      </c>
      <c r="L74" s="9">
        <f t="shared" si="9"/>
        <v>244</v>
      </c>
      <c r="M74" s="9"/>
    </row>
    <row r="75" spans="1:13" s="3" customFormat="1" x14ac:dyDescent="0.2">
      <c r="A75" s="6" t="s">
        <v>354</v>
      </c>
      <c r="B75" s="6" t="s">
        <v>79</v>
      </c>
      <c r="C75" s="83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354</v>
      </c>
      <c r="B76" s="6" t="s">
        <v>80</v>
      </c>
      <c r="C76" s="83">
        <v>3812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3812</v>
      </c>
      <c r="J76" s="10">
        <v>0.8</v>
      </c>
      <c r="K76" s="9">
        <f t="shared" si="8"/>
        <v>3049.6000000000004</v>
      </c>
      <c r="L76" s="9">
        <f t="shared" si="9"/>
        <v>762.39999999999964</v>
      </c>
      <c r="M76" s="9"/>
    </row>
    <row r="77" spans="1:13" s="3" customFormat="1" x14ac:dyDescent="0.2">
      <c r="A77" s="6" t="s">
        <v>354</v>
      </c>
      <c r="B77" s="6" t="s">
        <v>81</v>
      </c>
      <c r="C77" s="83">
        <v>421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421</v>
      </c>
      <c r="J77" s="10">
        <v>0</v>
      </c>
      <c r="K77" s="9">
        <f t="shared" si="8"/>
        <v>0</v>
      </c>
      <c r="L77" s="9">
        <f t="shared" si="9"/>
        <v>421</v>
      </c>
      <c r="M77" s="9"/>
    </row>
    <row r="78" spans="1:13" s="3" customFormat="1" x14ac:dyDescent="0.2">
      <c r="A78" s="6" t="s">
        <v>356</v>
      </c>
      <c r="B78" s="6" t="s">
        <v>82</v>
      </c>
      <c r="C78" s="83">
        <v>14993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14993</v>
      </c>
      <c r="J78" s="10">
        <v>0.85</v>
      </c>
      <c r="K78" s="9">
        <f t="shared" si="8"/>
        <v>12744.05</v>
      </c>
      <c r="L78" s="9">
        <f t="shared" si="9"/>
        <v>2248.9500000000007</v>
      </c>
      <c r="M78" s="6" t="s">
        <v>345</v>
      </c>
    </row>
    <row r="79" spans="1:13" s="3" customFormat="1" x14ac:dyDescent="0.2">
      <c r="A79" s="6" t="s">
        <v>44</v>
      </c>
      <c r="B79" s="6" t="s">
        <v>83</v>
      </c>
      <c r="C79" s="83">
        <v>4984</v>
      </c>
      <c r="D79" s="82"/>
      <c r="E79" s="6">
        <v>7.0000000000000007E-2</v>
      </c>
      <c r="F79" s="9">
        <f t="shared" si="7"/>
        <v>348.88000000000005</v>
      </c>
      <c r="G79" s="6"/>
      <c r="H79" s="9">
        <f t="shared" si="5"/>
        <v>0</v>
      </c>
      <c r="I79" s="9">
        <f t="shared" si="6"/>
        <v>4635.12</v>
      </c>
      <c r="J79" s="10">
        <v>0.9</v>
      </c>
      <c r="K79" s="9">
        <f t="shared" si="8"/>
        <v>4171.6080000000002</v>
      </c>
      <c r="L79" s="9">
        <f t="shared" si="9"/>
        <v>463.51199999999972</v>
      </c>
      <c r="M79" s="6"/>
    </row>
    <row r="80" spans="1:13" s="3" customFormat="1" x14ac:dyDescent="0.2">
      <c r="A80" s="6" t="s">
        <v>354</v>
      </c>
      <c r="B80" s="6" t="s">
        <v>84</v>
      </c>
      <c r="C80" s="83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354</v>
      </c>
      <c r="B81" s="12" t="s">
        <v>85</v>
      </c>
      <c r="C81" s="83">
        <v>379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379</v>
      </c>
      <c r="J81" s="14">
        <v>0.8</v>
      </c>
      <c r="K81" s="9">
        <f t="shared" si="8"/>
        <v>303.2</v>
      </c>
      <c r="L81" s="9">
        <f t="shared" si="9"/>
        <v>75.800000000000011</v>
      </c>
      <c r="M81" s="13"/>
    </row>
    <row r="82" spans="1:13" s="3" customFormat="1" x14ac:dyDescent="0.2">
      <c r="A82" s="6" t="s">
        <v>352</v>
      </c>
      <c r="B82" s="6" t="s">
        <v>86</v>
      </c>
      <c r="C82" s="83">
        <v>2122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2122</v>
      </c>
      <c r="J82" s="10">
        <v>0.8</v>
      </c>
      <c r="K82" s="9">
        <f t="shared" si="8"/>
        <v>1697.6000000000001</v>
      </c>
      <c r="L82" s="9">
        <f t="shared" si="9"/>
        <v>424.39999999999986</v>
      </c>
      <c r="M82" s="9"/>
    </row>
    <row r="83" spans="1:13" s="3" customFormat="1" x14ac:dyDescent="0.2">
      <c r="A83" s="6" t="s">
        <v>352</v>
      </c>
      <c r="B83" s="6" t="s">
        <v>87</v>
      </c>
      <c r="C83" s="83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83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345</v>
      </c>
    </row>
    <row r="85" spans="1:13" s="19" customFormat="1" ht="13.5" thickBot="1" x14ac:dyDescent="0.25">
      <c r="A85" s="16" t="s">
        <v>50</v>
      </c>
      <c r="B85" s="16" t="s">
        <v>89</v>
      </c>
      <c r="C85" s="83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471016</v>
      </c>
      <c r="D86" s="20"/>
      <c r="E86" s="20"/>
      <c r="F86" s="20">
        <f xml:space="preserve"> SUM(F11:F85)--F60-F61-F62-F63</f>
        <v>2937.3900000000003</v>
      </c>
      <c r="G86" s="11"/>
      <c r="H86" s="20">
        <f xml:space="preserve"> SUM(H11:H85)-H59-H60-H61-H62-H63</f>
        <v>44411.743483400001</v>
      </c>
      <c r="I86" s="20">
        <f xml:space="preserve"> SUM(I11:I85)-I59-I60-I61-I62-I63</f>
        <v>423666.86651659996</v>
      </c>
      <c r="J86" s="21"/>
      <c r="K86" s="20">
        <f xml:space="preserve"> SUM(K11:K85)-K59-K60-K61-K62-K63</f>
        <v>351222.27190477989</v>
      </c>
      <c r="L86" s="20">
        <f xml:space="preserve"> SUM(L11:L85)-L59-L60-L61-L62-L63</f>
        <v>72444.594611819964</v>
      </c>
      <c r="M86" s="11"/>
    </row>
    <row r="87" spans="1:13" s="3" customFormat="1" x14ac:dyDescent="0.2">
      <c r="I87" s="8" t="s">
        <v>345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345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36951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346</v>
      </c>
      <c r="AC1" s="24"/>
      <c r="AD1" s="24"/>
    </row>
    <row r="2" spans="1:33" x14ac:dyDescent="0.2">
      <c r="A2" s="1" t="s">
        <v>323</v>
      </c>
      <c r="C2" s="1"/>
      <c r="D2" t="s">
        <v>333</v>
      </c>
      <c r="E2" s="1" t="s">
        <v>94</v>
      </c>
      <c r="F2" t="s">
        <v>95</v>
      </c>
      <c r="T2" s="1"/>
      <c r="U2" t="s">
        <v>333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334</v>
      </c>
      <c r="C3" s="1"/>
      <c r="D3" t="s">
        <v>335</v>
      </c>
      <c r="E3" s="1" t="s">
        <v>94</v>
      </c>
      <c r="F3" s="24" t="s">
        <v>336</v>
      </c>
      <c r="T3" s="1"/>
      <c r="U3" t="s">
        <v>347</v>
      </c>
      <c r="V3" s="1" t="s">
        <v>94</v>
      </c>
      <c r="W3" s="24" t="s">
        <v>348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328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337</v>
      </c>
      <c r="H7" s="68"/>
      <c r="T7" s="1"/>
      <c r="U7" t="s">
        <v>337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338</v>
      </c>
      <c r="H8" s="68"/>
      <c r="T8" s="1"/>
      <c r="U8" t="s">
        <v>338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A10" s="1" t="s">
        <v>324</v>
      </c>
      <c r="C10" s="1" t="s">
        <v>91</v>
      </c>
      <c r="D10" t="s">
        <v>325</v>
      </c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A11" s="1" t="s">
        <v>339</v>
      </c>
      <c r="C11" s="1" t="s">
        <v>94</v>
      </c>
      <c r="D11" t="s">
        <v>98</v>
      </c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C12" s="1" t="s">
        <v>96</v>
      </c>
      <c r="D12" t="s">
        <v>326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ht="38.25" x14ac:dyDescent="0.2">
      <c r="A14" s="26" t="s">
        <v>99</v>
      </c>
      <c r="B14" s="27" t="s">
        <v>100</v>
      </c>
      <c r="C14" s="28" t="s">
        <v>1</v>
      </c>
      <c r="D14" s="28" t="s">
        <v>101</v>
      </c>
      <c r="E14" s="28" t="s">
        <v>102</v>
      </c>
      <c r="F14" s="28" t="s">
        <v>103</v>
      </c>
      <c r="G14" s="27" t="s">
        <v>104</v>
      </c>
      <c r="H14" s="28" t="s">
        <v>105</v>
      </c>
      <c r="I14" s="29" t="s">
        <v>106</v>
      </c>
      <c r="J14" s="29" t="s">
        <v>107</v>
      </c>
      <c r="K14" s="28" t="s">
        <v>108</v>
      </c>
      <c r="L14" s="28" t="s">
        <v>109</v>
      </c>
      <c r="M14" s="28" t="s">
        <v>110</v>
      </c>
      <c r="N14" s="28" t="s">
        <v>111</v>
      </c>
      <c r="O14" s="28" t="s">
        <v>109</v>
      </c>
      <c r="P14" s="28" t="s">
        <v>112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C15" s="24"/>
      <c r="D15" s="24"/>
      <c r="E15" s="24"/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1" t="s">
        <v>113</v>
      </c>
      <c r="B16" t="s">
        <v>114</v>
      </c>
      <c r="C16" s="58" t="s">
        <v>349</v>
      </c>
      <c r="D16" s="24">
        <v>901526</v>
      </c>
      <c r="E16" s="30" t="s">
        <v>115</v>
      </c>
      <c r="F16" s="24" t="s">
        <v>116</v>
      </c>
      <c r="G16" t="s">
        <v>117</v>
      </c>
      <c r="H16" s="24" t="s">
        <v>118</v>
      </c>
      <c r="I16" s="31">
        <v>1</v>
      </c>
      <c r="J16" s="31">
        <v>1</v>
      </c>
      <c r="K16" s="24">
        <v>289</v>
      </c>
      <c r="L16" s="58">
        <v>1.377</v>
      </c>
      <c r="M16" s="69">
        <f t="shared" ref="M16:M27" si="0">K16*L16</f>
        <v>397.95299999999997</v>
      </c>
      <c r="N16" s="35">
        <f>K16*31</f>
        <v>8959</v>
      </c>
      <c r="O16" s="33">
        <f>L16</f>
        <v>1.377</v>
      </c>
      <c r="P16" s="36">
        <f>N16*O16</f>
        <v>12336.543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A17" s="1" t="s">
        <v>113</v>
      </c>
      <c r="B17" t="s">
        <v>119</v>
      </c>
      <c r="C17" s="58" t="s">
        <v>349</v>
      </c>
      <c r="D17" s="24">
        <v>901553</v>
      </c>
      <c r="E17" s="30" t="s">
        <v>120</v>
      </c>
      <c r="F17" s="24" t="s">
        <v>116</v>
      </c>
      <c r="G17" t="s">
        <v>117</v>
      </c>
      <c r="H17" s="24" t="s">
        <v>118</v>
      </c>
      <c r="I17" s="31">
        <v>1</v>
      </c>
      <c r="J17" s="31">
        <v>1</v>
      </c>
      <c r="K17" s="24">
        <v>0</v>
      </c>
      <c r="L17" s="58">
        <v>1.4359999999999999</v>
      </c>
      <c r="M17" s="69">
        <f t="shared" si="0"/>
        <v>0</v>
      </c>
      <c r="N17" s="37">
        <f t="shared" ref="N17:N27" si="1">K17*31</f>
        <v>0</v>
      </c>
      <c r="O17" s="38">
        <f t="shared" ref="O17:O27" si="2">L17</f>
        <v>1.4359999999999999</v>
      </c>
      <c r="P17" s="36">
        <f t="shared" ref="P17:P27" si="3">N17*O17</f>
        <v>0</v>
      </c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121</v>
      </c>
      <c r="C18" s="58" t="s">
        <v>349</v>
      </c>
      <c r="D18" s="24">
        <v>901534</v>
      </c>
      <c r="E18" s="30" t="s">
        <v>122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182</v>
      </c>
      <c r="L18" s="58">
        <v>1.155</v>
      </c>
      <c r="M18" s="69">
        <f t="shared" si="0"/>
        <v>210.21</v>
      </c>
      <c r="N18" s="37">
        <f t="shared" si="1"/>
        <v>5642</v>
      </c>
      <c r="O18" s="38">
        <f t="shared" si="2"/>
        <v>1.155</v>
      </c>
      <c r="P18" s="36">
        <f t="shared" si="3"/>
        <v>6516.51</v>
      </c>
      <c r="T18" s="58" t="s">
        <v>349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4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123</v>
      </c>
      <c r="C19" s="58" t="s">
        <v>349</v>
      </c>
      <c r="D19" s="24">
        <v>901535</v>
      </c>
      <c r="E19" s="30" t="s">
        <v>124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154</v>
      </c>
      <c r="L19" s="58">
        <v>1.288</v>
      </c>
      <c r="M19" s="69">
        <f t="shared" si="0"/>
        <v>198.352</v>
      </c>
      <c r="N19" s="37">
        <f t="shared" si="1"/>
        <v>4774</v>
      </c>
      <c r="O19" s="38">
        <f t="shared" si="2"/>
        <v>1.288</v>
      </c>
      <c r="P19" s="36">
        <f t="shared" si="3"/>
        <v>6148.9120000000003</v>
      </c>
      <c r="T19" s="58" t="s">
        <v>349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4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125</v>
      </c>
      <c r="C20" s="58" t="s">
        <v>349</v>
      </c>
      <c r="D20" s="24">
        <v>901531</v>
      </c>
      <c r="E20" s="30" t="s">
        <v>126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299</v>
      </c>
      <c r="L20" s="58">
        <v>1.353</v>
      </c>
      <c r="M20" s="69">
        <f t="shared" si="0"/>
        <v>404.54699999999997</v>
      </c>
      <c r="N20" s="37">
        <f t="shared" si="1"/>
        <v>9269</v>
      </c>
      <c r="O20" s="38">
        <f t="shared" si="2"/>
        <v>1.353</v>
      </c>
      <c r="P20" s="36">
        <f t="shared" si="3"/>
        <v>12540.957</v>
      </c>
      <c r="T20" s="58" t="s">
        <v>349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4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127</v>
      </c>
      <c r="C21" s="58" t="s">
        <v>349</v>
      </c>
      <c r="D21" s="24">
        <v>901532</v>
      </c>
      <c r="E21" s="30" t="s">
        <v>128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20</v>
      </c>
      <c r="L21" s="58">
        <v>1.1339999999999999</v>
      </c>
      <c r="M21" s="69">
        <f t="shared" si="0"/>
        <v>22.68</v>
      </c>
      <c r="N21" s="37">
        <f t="shared" si="1"/>
        <v>620</v>
      </c>
      <c r="O21" s="38">
        <f t="shared" si="2"/>
        <v>1.1339999999999999</v>
      </c>
      <c r="P21" s="36">
        <f t="shared" si="3"/>
        <v>703.07999999999993</v>
      </c>
      <c r="T21" s="58" t="s">
        <v>349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4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129</v>
      </c>
      <c r="C22" s="58" t="s">
        <v>349</v>
      </c>
      <c r="D22" s="24">
        <v>901536</v>
      </c>
      <c r="E22" s="30" t="s">
        <v>130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34</v>
      </c>
      <c r="L22" s="58">
        <v>1.163</v>
      </c>
      <c r="M22" s="69">
        <f t="shared" si="0"/>
        <v>39.542000000000002</v>
      </c>
      <c r="N22" s="37">
        <f t="shared" si="1"/>
        <v>1054</v>
      </c>
      <c r="O22" s="38">
        <f t="shared" si="2"/>
        <v>1.163</v>
      </c>
      <c r="P22" s="36">
        <f t="shared" si="3"/>
        <v>1225.8020000000001</v>
      </c>
      <c r="T22" s="58" t="s">
        <v>349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4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131</v>
      </c>
      <c r="C23" s="58" t="s">
        <v>349</v>
      </c>
      <c r="D23" s="24">
        <v>901537</v>
      </c>
      <c r="E23" s="30" t="s">
        <v>130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125</v>
      </c>
      <c r="L23" s="58">
        <v>1.4910000000000001</v>
      </c>
      <c r="M23" s="69">
        <f t="shared" si="0"/>
        <v>186.375</v>
      </c>
      <c r="N23" s="37">
        <f t="shared" si="1"/>
        <v>3875</v>
      </c>
      <c r="O23" s="38">
        <f t="shared" si="2"/>
        <v>1.4910000000000001</v>
      </c>
      <c r="P23" s="36">
        <f t="shared" si="3"/>
        <v>5777.625</v>
      </c>
      <c r="T23" s="58" t="s">
        <v>349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4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132</v>
      </c>
      <c r="C24" s="58" t="s">
        <v>349</v>
      </c>
      <c r="D24" s="24">
        <v>901538</v>
      </c>
      <c r="E24" s="30" t="s">
        <v>133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36</v>
      </c>
      <c r="L24" s="72">
        <v>1.38</v>
      </c>
      <c r="M24" s="69">
        <f t="shared" si="0"/>
        <v>49.679999999999993</v>
      </c>
      <c r="N24" s="37">
        <f t="shared" si="1"/>
        <v>1116</v>
      </c>
      <c r="O24" s="38">
        <f t="shared" si="2"/>
        <v>1.38</v>
      </c>
      <c r="P24" s="36">
        <f t="shared" si="3"/>
        <v>1540.08</v>
      </c>
      <c r="T24" s="58" t="s">
        <v>349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4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134</v>
      </c>
      <c r="C25" s="58" t="s">
        <v>349</v>
      </c>
      <c r="D25" s="24">
        <v>900993</v>
      </c>
      <c r="E25" s="30" t="s">
        <v>135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0</v>
      </c>
      <c r="L25" s="58">
        <v>1.4490000000000001</v>
      </c>
      <c r="M25" s="69">
        <f t="shared" si="0"/>
        <v>0</v>
      </c>
      <c r="N25" s="37">
        <f t="shared" si="1"/>
        <v>0</v>
      </c>
      <c r="O25" s="38">
        <f t="shared" si="2"/>
        <v>1.4490000000000001</v>
      </c>
      <c r="P25" s="36">
        <f t="shared" si="3"/>
        <v>0</v>
      </c>
      <c r="T25" s="58" t="s">
        <v>349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4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136</v>
      </c>
      <c r="C26" s="58" t="s">
        <v>349</v>
      </c>
      <c r="D26" s="24">
        <v>901540</v>
      </c>
      <c r="E26" s="30" t="s">
        <v>137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217</v>
      </c>
      <c r="L26" s="58">
        <v>1.494</v>
      </c>
      <c r="M26" s="69">
        <f t="shared" si="0"/>
        <v>324.19799999999998</v>
      </c>
      <c r="N26" s="37">
        <f t="shared" si="1"/>
        <v>6727</v>
      </c>
      <c r="O26" s="38">
        <f t="shared" si="2"/>
        <v>1.494</v>
      </c>
      <c r="P26" s="36">
        <f t="shared" si="3"/>
        <v>10050.138000000001</v>
      </c>
      <c r="T26" s="58" t="s">
        <v>349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4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39" t="s">
        <v>113</v>
      </c>
      <c r="B27" s="40" t="s">
        <v>138</v>
      </c>
      <c r="C27" s="58" t="s">
        <v>349</v>
      </c>
      <c r="D27" s="41">
        <v>901539</v>
      </c>
      <c r="E27" s="30" t="s">
        <v>137</v>
      </c>
      <c r="F27" s="41" t="s">
        <v>116</v>
      </c>
      <c r="G27" s="40" t="s">
        <v>117</v>
      </c>
      <c r="H27" s="41" t="s">
        <v>118</v>
      </c>
      <c r="I27" s="42">
        <v>1</v>
      </c>
      <c r="J27" s="42">
        <v>1</v>
      </c>
      <c r="K27" s="24">
        <v>138</v>
      </c>
      <c r="L27" s="58">
        <v>1.484</v>
      </c>
      <c r="M27" s="69">
        <f t="shared" si="0"/>
        <v>204.792</v>
      </c>
      <c r="N27" s="70">
        <f t="shared" si="1"/>
        <v>4278</v>
      </c>
      <c r="O27" s="43">
        <f t="shared" si="2"/>
        <v>1.484</v>
      </c>
      <c r="P27" s="45">
        <f t="shared" si="3"/>
        <v>6348.5519999999997</v>
      </c>
      <c r="T27" s="58" t="s">
        <v>349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4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46"/>
      <c r="B28" s="47"/>
      <c r="C28" s="30"/>
      <c r="D28" s="30"/>
      <c r="E28" s="30"/>
      <c r="F28" s="30"/>
      <c r="G28" s="47"/>
      <c r="H28" s="30"/>
      <c r="I28" s="48"/>
      <c r="J28" s="48"/>
      <c r="K28" s="49"/>
      <c r="L28" s="30"/>
      <c r="M28" s="50"/>
      <c r="N28" s="37"/>
      <c r="O28" s="30"/>
      <c r="P28" s="51"/>
      <c r="Q28" s="2" t="s">
        <v>139</v>
      </c>
      <c r="R28" s="2" t="s">
        <v>10</v>
      </c>
      <c r="S28" s="2" t="s">
        <v>367</v>
      </c>
      <c r="T28" s="58" t="s">
        <v>349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4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87" t="s">
        <v>140</v>
      </c>
      <c r="B29" s="87"/>
      <c r="C29" s="52"/>
      <c r="D29" s="52"/>
      <c r="E29" s="30"/>
      <c r="K29" s="35">
        <f>SUM(K16:K27)</f>
        <v>1494</v>
      </c>
      <c r="L29" s="53"/>
      <c r="M29" s="35">
        <f>SUM(M16:M27)</f>
        <v>2038.3289999999997</v>
      </c>
      <c r="N29" s="35">
        <f>SUM(N16:N27)</f>
        <v>46314</v>
      </c>
      <c r="O29" s="53"/>
      <c r="P29" s="54">
        <f>SUM(P16:P28)</f>
        <v>63188.199000000008</v>
      </c>
      <c r="Q29" s="55">
        <v>0.85</v>
      </c>
      <c r="R29" s="51">
        <f>M29*Q29</f>
        <v>1732.5796499999997</v>
      </c>
      <c r="S29" s="51">
        <f>M29-R29</f>
        <v>305.74935000000005</v>
      </c>
      <c r="T29" s="58" t="s">
        <v>349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4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52"/>
      <c r="B30" s="52"/>
      <c r="C30" s="52"/>
      <c r="D30" s="52"/>
      <c r="E30" s="30"/>
      <c r="K30" s="35"/>
      <c r="L30" s="53"/>
      <c r="M30" s="35"/>
      <c r="N30" s="35"/>
      <c r="O30" s="53"/>
      <c r="P30" s="56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E31" s="30"/>
      <c r="K31" s="32"/>
      <c r="M31" s="32"/>
      <c r="N31" s="35"/>
      <c r="O31" s="24"/>
      <c r="P31" s="36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1" t="s">
        <v>141</v>
      </c>
      <c r="B32" t="s">
        <v>142</v>
      </c>
      <c r="C32" s="24" t="s">
        <v>143</v>
      </c>
      <c r="D32" s="24">
        <v>27869</v>
      </c>
      <c r="E32" s="30"/>
      <c r="F32" s="24" t="s">
        <v>144</v>
      </c>
      <c r="G32" t="s">
        <v>145</v>
      </c>
      <c r="H32" s="24" t="s">
        <v>146</v>
      </c>
      <c r="I32" s="31">
        <v>0.2109</v>
      </c>
      <c r="J32" s="31">
        <v>0.2069</v>
      </c>
      <c r="K32" s="32">
        <v>87</v>
      </c>
      <c r="L32" s="33">
        <v>1.0189999999999999</v>
      </c>
      <c r="M32" s="34">
        <f t="shared" ref="M32:M40" si="8">K32*L32*J32</f>
        <v>18.342305699999997</v>
      </c>
      <c r="N32" s="37">
        <f t="shared" ref="N32:N40" si="9">K32*31</f>
        <v>2697</v>
      </c>
      <c r="O32" s="38">
        <f t="shared" ref="O32:O40" si="10">L32</f>
        <v>1.0189999999999999</v>
      </c>
      <c r="P32" s="36">
        <f t="shared" ref="P32:P40" si="11">N32*O32</f>
        <v>2748.2429999999999</v>
      </c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A33" s="1" t="s">
        <v>141</v>
      </c>
      <c r="B33" t="s">
        <v>147</v>
      </c>
      <c r="C33" s="24" t="s">
        <v>143</v>
      </c>
      <c r="D33" s="24">
        <v>28941</v>
      </c>
      <c r="E33" s="30"/>
      <c r="F33" s="24" t="s">
        <v>144</v>
      </c>
      <c r="G33" t="s">
        <v>145</v>
      </c>
      <c r="H33" s="24" t="s">
        <v>146</v>
      </c>
      <c r="I33" s="31">
        <v>0.2109</v>
      </c>
      <c r="J33" s="31">
        <v>0.2135</v>
      </c>
      <c r="K33" s="32">
        <v>89</v>
      </c>
      <c r="L33" s="33">
        <v>1.028</v>
      </c>
      <c r="M33" s="34">
        <f>K33*L33*J33-1</f>
        <v>18.533542000000001</v>
      </c>
      <c r="N33" s="37">
        <f t="shared" si="9"/>
        <v>2759</v>
      </c>
      <c r="O33" s="38">
        <f t="shared" si="10"/>
        <v>1.028</v>
      </c>
      <c r="P33" s="36">
        <f t="shared" si="11"/>
        <v>2836.252</v>
      </c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148</v>
      </c>
      <c r="C34" s="24" t="s">
        <v>143</v>
      </c>
      <c r="D34" s="24">
        <v>29254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0.2132</v>
      </c>
      <c r="K34" s="32">
        <v>197</v>
      </c>
      <c r="L34" s="33">
        <v>1.0169999999999999</v>
      </c>
      <c r="M34" s="34">
        <f t="shared" si="8"/>
        <v>42.714406799999999</v>
      </c>
      <c r="N34" s="37">
        <f t="shared" si="9"/>
        <v>6107</v>
      </c>
      <c r="O34" s="38">
        <f t="shared" si="10"/>
        <v>1.0169999999999999</v>
      </c>
      <c r="P34" s="36">
        <f t="shared" si="11"/>
        <v>6210.8189999999995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149</v>
      </c>
      <c r="C35" s="24" t="s">
        <v>143</v>
      </c>
      <c r="D35" s="24">
        <v>27964</v>
      </c>
      <c r="E35" s="30"/>
      <c r="F35" s="24" t="s">
        <v>144</v>
      </c>
      <c r="G35" t="s">
        <v>145</v>
      </c>
      <c r="H35" s="24" t="s">
        <v>146</v>
      </c>
      <c r="I35" s="31">
        <v>0.5</v>
      </c>
      <c r="J35" s="31">
        <v>0.50680000000000003</v>
      </c>
      <c r="K35" s="32">
        <v>65</v>
      </c>
      <c r="L35" s="33">
        <v>1.016</v>
      </c>
      <c r="M35" s="34">
        <f>(K35*L35*J35)</f>
        <v>33.469072000000004</v>
      </c>
      <c r="N35" s="37">
        <f t="shared" si="9"/>
        <v>2015</v>
      </c>
      <c r="O35" s="38">
        <f t="shared" si="10"/>
        <v>1.016</v>
      </c>
      <c r="P35" s="36">
        <f t="shared" si="11"/>
        <v>2047.24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150</v>
      </c>
      <c r="C36" s="24" t="s">
        <v>143</v>
      </c>
      <c r="D36" s="24">
        <v>28979</v>
      </c>
      <c r="E36" s="30"/>
      <c r="F36" s="24" t="s">
        <v>144</v>
      </c>
      <c r="G36" t="s">
        <v>145</v>
      </c>
      <c r="H36" s="24" t="s">
        <v>146</v>
      </c>
      <c r="I36" s="31">
        <v>0.5</v>
      </c>
      <c r="J36" s="31">
        <v>0.63160000000000005</v>
      </c>
      <c r="K36" s="32">
        <v>95</v>
      </c>
      <c r="L36" s="33">
        <v>1.0149999999999999</v>
      </c>
      <c r="M36" s="34">
        <f>(K36*L36*J36)-1</f>
        <v>59.902030000000003</v>
      </c>
      <c r="N36" s="37">
        <f t="shared" si="9"/>
        <v>2945</v>
      </c>
      <c r="O36" s="38">
        <f t="shared" si="10"/>
        <v>1.0149999999999999</v>
      </c>
      <c r="P36" s="36">
        <f t="shared" si="11"/>
        <v>2989.1749999999997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151</v>
      </c>
      <c r="C37" s="24" t="s">
        <v>143</v>
      </c>
      <c r="D37" s="24">
        <v>29795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0.50560000000000005</v>
      </c>
      <c r="K37" s="32">
        <v>89</v>
      </c>
      <c r="L37" s="33">
        <v>1.014</v>
      </c>
      <c r="M37" s="34">
        <f>(K37*L37*J37)-1</f>
        <v>44.6283776</v>
      </c>
      <c r="N37" s="37">
        <f t="shared" si="9"/>
        <v>2759</v>
      </c>
      <c r="O37" s="38">
        <f t="shared" si="10"/>
        <v>1.014</v>
      </c>
      <c r="P37" s="36">
        <f t="shared" si="11"/>
        <v>2797.6260000000002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152</v>
      </c>
      <c r="C38" s="24" t="s">
        <v>143</v>
      </c>
      <c r="D38" s="24">
        <v>27965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0.50449999999999995</v>
      </c>
      <c r="K38" s="32">
        <v>111</v>
      </c>
      <c r="L38" s="33">
        <v>0.998</v>
      </c>
      <c r="M38" s="34">
        <f>(K38*L38*J38)</f>
        <v>55.887501</v>
      </c>
      <c r="N38" s="37">
        <f t="shared" si="9"/>
        <v>3441</v>
      </c>
      <c r="O38" s="38">
        <f t="shared" si="10"/>
        <v>0.998</v>
      </c>
      <c r="P38" s="36">
        <f t="shared" si="11"/>
        <v>3434.1179999999999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153</v>
      </c>
      <c r="C39" s="24" t="s">
        <v>143</v>
      </c>
      <c r="D39" s="24">
        <v>29079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0</v>
      </c>
      <c r="L39" s="33">
        <v>1</v>
      </c>
      <c r="M39" s="34">
        <f t="shared" si="8"/>
        <v>0</v>
      </c>
      <c r="N39" s="37">
        <f t="shared" si="9"/>
        <v>0</v>
      </c>
      <c r="O39" s="38">
        <f t="shared" si="10"/>
        <v>1</v>
      </c>
      <c r="P39" s="36">
        <f t="shared" si="11"/>
        <v>0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39" t="s">
        <v>141</v>
      </c>
      <c r="B40" s="40" t="s">
        <v>154</v>
      </c>
      <c r="C40" s="41" t="s">
        <v>143</v>
      </c>
      <c r="D40" s="41">
        <v>29525</v>
      </c>
      <c r="E40" s="30"/>
      <c r="F40" s="41" t="s">
        <v>144</v>
      </c>
      <c r="G40" s="40" t="s">
        <v>145</v>
      </c>
      <c r="H40" s="41" t="s">
        <v>146</v>
      </c>
      <c r="I40" s="42">
        <v>0.5</v>
      </c>
      <c r="J40" s="42">
        <v>0.50360000000000005</v>
      </c>
      <c r="K40" s="71">
        <v>139</v>
      </c>
      <c r="L40" s="43">
        <v>0.999</v>
      </c>
      <c r="M40" s="44">
        <f t="shared" si="8"/>
        <v>69.930399600000001</v>
      </c>
      <c r="N40" s="70">
        <f t="shared" si="9"/>
        <v>4309</v>
      </c>
      <c r="O40" s="43">
        <f t="shared" si="10"/>
        <v>0.999</v>
      </c>
      <c r="P40" s="45">
        <f t="shared" si="11"/>
        <v>4304.6909999999998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C41" s="24"/>
      <c r="D41" s="24"/>
      <c r="E41" s="30"/>
      <c r="I41" s="31"/>
      <c r="J41" s="31"/>
      <c r="K41" s="32"/>
      <c r="L41" s="33"/>
      <c r="M41" s="34"/>
      <c r="N41" s="35"/>
      <c r="O41" s="33"/>
      <c r="P41" s="51"/>
      <c r="Q41" s="2" t="s">
        <v>139</v>
      </c>
      <c r="R41" s="2" t="s">
        <v>10</v>
      </c>
      <c r="S41" s="2" t="s">
        <v>367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88" t="s">
        <v>155</v>
      </c>
      <c r="B42" s="88"/>
      <c r="E42" s="30"/>
      <c r="K42" s="32">
        <f>SUM(K32:K41)</f>
        <v>872</v>
      </c>
      <c r="M42" s="34">
        <f>SUM(M32:M41)</f>
        <v>343.40763469999996</v>
      </c>
      <c r="N42" s="35">
        <f>SUM(N32:N41)</f>
        <v>27032</v>
      </c>
      <c r="O42" s="24"/>
      <c r="P42" s="54">
        <f>SUM(P32:P41)</f>
        <v>27368.163999999997</v>
      </c>
      <c r="Q42" s="55">
        <v>0.75</v>
      </c>
      <c r="R42" s="51">
        <f>M42*Q42</f>
        <v>257.55572602499996</v>
      </c>
      <c r="S42" s="51">
        <f>M42-R42</f>
        <v>85.851908675000004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A43" s="2"/>
      <c r="B43" s="2"/>
      <c r="E43" s="30"/>
      <c r="K43" s="32"/>
      <c r="M43" s="34"/>
      <c r="N43" s="35"/>
      <c r="O43" s="24"/>
      <c r="P43" s="56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E44" s="30"/>
      <c r="K44" s="32"/>
      <c r="M44" s="32"/>
      <c r="N44" s="35"/>
      <c r="O44" s="24"/>
      <c r="P44" s="36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1" t="s">
        <v>141</v>
      </c>
      <c r="B45" t="s">
        <v>156</v>
      </c>
      <c r="C45" s="58" t="s">
        <v>350</v>
      </c>
      <c r="D45" s="24">
        <v>147008</v>
      </c>
      <c r="E45" s="30" t="s">
        <v>157</v>
      </c>
      <c r="F45" s="24" t="s">
        <v>158</v>
      </c>
      <c r="G45" t="s">
        <v>145</v>
      </c>
      <c r="H45" s="24" t="s">
        <v>118</v>
      </c>
      <c r="I45" s="31">
        <v>1</v>
      </c>
      <c r="J45" s="31">
        <v>1</v>
      </c>
      <c r="K45" s="58">
        <v>66</v>
      </c>
      <c r="L45" s="58">
        <v>0.88570000000000004</v>
      </c>
      <c r="M45" s="75">
        <f t="shared" ref="M45:M108" si="16">K45*L45</f>
        <v>58.456200000000003</v>
      </c>
      <c r="N45" s="37">
        <f t="shared" ref="N45:N110" si="17">K45*31</f>
        <v>2046</v>
      </c>
      <c r="O45" s="38">
        <f t="shared" ref="O45:O110" si="18">L45</f>
        <v>0.88570000000000004</v>
      </c>
      <c r="P45" s="36">
        <f t="shared" ref="P45:P108" si="19">N45*O45</f>
        <v>1812.1422</v>
      </c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A46" s="1" t="s">
        <v>141</v>
      </c>
      <c r="B46" t="s">
        <v>159</v>
      </c>
      <c r="C46" s="58" t="s">
        <v>350</v>
      </c>
      <c r="D46" s="24">
        <v>514019</v>
      </c>
      <c r="E46" s="30" t="s">
        <v>157</v>
      </c>
      <c r="F46" s="24" t="s">
        <v>158</v>
      </c>
      <c r="G46" t="s">
        <v>145</v>
      </c>
      <c r="H46" s="24" t="s">
        <v>118</v>
      </c>
      <c r="I46" s="31">
        <v>1</v>
      </c>
      <c r="J46" s="31">
        <v>1</v>
      </c>
      <c r="K46" s="58">
        <v>0</v>
      </c>
      <c r="L46" s="73">
        <v>1</v>
      </c>
      <c r="M46" s="75">
        <f t="shared" si="16"/>
        <v>0</v>
      </c>
      <c r="N46" s="37">
        <f t="shared" si="17"/>
        <v>0</v>
      </c>
      <c r="O46" s="38">
        <f t="shared" si="18"/>
        <v>1</v>
      </c>
      <c r="P46" s="36">
        <f t="shared" si="19"/>
        <v>0</v>
      </c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160</v>
      </c>
      <c r="C47" s="58" t="s">
        <v>350</v>
      </c>
      <c r="D47" s="24">
        <v>147015</v>
      </c>
      <c r="E47" s="30" t="s">
        <v>161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</v>
      </c>
      <c r="L47" s="58">
        <v>0.85809999999999997</v>
      </c>
      <c r="M47" s="75">
        <f t="shared" si="16"/>
        <v>5.1486000000000001</v>
      </c>
      <c r="N47" s="37">
        <f t="shared" si="17"/>
        <v>186</v>
      </c>
      <c r="O47" s="38">
        <f t="shared" si="18"/>
        <v>0.85809999999999997</v>
      </c>
      <c r="P47" s="36">
        <f t="shared" si="19"/>
        <v>159.60659999999999</v>
      </c>
      <c r="T47" s="58" t="s">
        <v>350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329</v>
      </c>
      <c r="C48" s="58" t="s">
        <v>350</v>
      </c>
      <c r="D48" s="24">
        <v>37392</v>
      </c>
      <c r="E48" s="30" t="s">
        <v>161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85</v>
      </c>
      <c r="L48" s="58">
        <v>1</v>
      </c>
      <c r="M48" s="75">
        <f t="shared" si="16"/>
        <v>85</v>
      </c>
      <c r="N48" s="37">
        <f>K48*31</f>
        <v>2635</v>
      </c>
      <c r="O48" s="38">
        <f>L48</f>
        <v>1</v>
      </c>
      <c r="P48" s="36">
        <f>N48*O48</f>
        <v>2635</v>
      </c>
      <c r="T48" s="58" t="s">
        <v>350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162</v>
      </c>
      <c r="C49" s="58" t="s">
        <v>350</v>
      </c>
      <c r="D49" s="24">
        <v>147016</v>
      </c>
      <c r="E49" s="30" t="s">
        <v>163</v>
      </c>
      <c r="F49" s="24" t="s">
        <v>144</v>
      </c>
      <c r="G49" t="s">
        <v>145</v>
      </c>
      <c r="H49" s="24" t="s">
        <v>118</v>
      </c>
      <c r="I49" s="31">
        <v>1</v>
      </c>
      <c r="J49" s="31">
        <v>1</v>
      </c>
      <c r="K49" s="58">
        <v>19</v>
      </c>
      <c r="L49" s="58">
        <v>0.95450000000000002</v>
      </c>
      <c r="M49" s="75">
        <f t="shared" si="16"/>
        <v>18.1355</v>
      </c>
      <c r="N49" s="37">
        <f t="shared" si="17"/>
        <v>589</v>
      </c>
      <c r="O49" s="38">
        <f t="shared" si="18"/>
        <v>0.95450000000000002</v>
      </c>
      <c r="P49" s="36">
        <f t="shared" si="19"/>
        <v>562.20050000000003</v>
      </c>
      <c r="T49" s="58" t="s">
        <v>350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164</v>
      </c>
      <c r="C50" s="58" t="s">
        <v>350</v>
      </c>
      <c r="D50" s="24">
        <v>514013</v>
      </c>
      <c r="E50" s="30" t="s">
        <v>163</v>
      </c>
      <c r="F50" s="24" t="s">
        <v>144</v>
      </c>
      <c r="G50" t="s">
        <v>145</v>
      </c>
      <c r="H50" s="24" t="s">
        <v>118</v>
      </c>
      <c r="I50" s="31">
        <v>1</v>
      </c>
      <c r="J50" s="31">
        <v>1</v>
      </c>
      <c r="K50" s="58">
        <v>114</v>
      </c>
      <c r="L50" s="58">
        <v>0.93669999999999998</v>
      </c>
      <c r="M50" s="75">
        <f t="shared" si="16"/>
        <v>106.7838</v>
      </c>
      <c r="N50" s="37">
        <f t="shared" si="17"/>
        <v>3534</v>
      </c>
      <c r="O50" s="38">
        <f t="shared" si="18"/>
        <v>0.93669999999999998</v>
      </c>
      <c r="P50" s="36">
        <f t="shared" si="19"/>
        <v>3310.2977999999998</v>
      </c>
      <c r="T50" s="58" t="s">
        <v>350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165</v>
      </c>
      <c r="C51" s="58" t="s">
        <v>350</v>
      </c>
      <c r="D51" s="24">
        <v>147017</v>
      </c>
      <c r="E51" s="30" t="s">
        <v>166</v>
      </c>
      <c r="F51" s="24" t="s">
        <v>158</v>
      </c>
      <c r="G51" t="s">
        <v>145</v>
      </c>
      <c r="H51" s="24" t="s">
        <v>118</v>
      </c>
      <c r="I51" s="31">
        <v>1</v>
      </c>
      <c r="J51" s="31">
        <v>1</v>
      </c>
      <c r="K51" s="58">
        <v>63</v>
      </c>
      <c r="L51" s="58">
        <v>0.86409999999999998</v>
      </c>
      <c r="M51" s="75">
        <f t="shared" si="16"/>
        <v>54.438299999999998</v>
      </c>
      <c r="N51" s="37">
        <f t="shared" si="17"/>
        <v>1953</v>
      </c>
      <c r="O51" s="38">
        <f t="shared" si="18"/>
        <v>0.86409999999999998</v>
      </c>
      <c r="P51" s="36">
        <f t="shared" si="19"/>
        <v>1687.5872999999999</v>
      </c>
      <c r="T51" s="58" t="s">
        <v>350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167</v>
      </c>
      <c r="C52" s="58" t="s">
        <v>350</v>
      </c>
      <c r="D52" s="24">
        <v>514079</v>
      </c>
      <c r="E52" s="30" t="s">
        <v>166</v>
      </c>
      <c r="F52" s="24" t="s">
        <v>158</v>
      </c>
      <c r="G52" t="s">
        <v>145</v>
      </c>
      <c r="H52" s="24" t="s">
        <v>118</v>
      </c>
      <c r="I52" s="31">
        <v>1</v>
      </c>
      <c r="J52" s="31">
        <v>1</v>
      </c>
      <c r="K52" s="58">
        <v>97</v>
      </c>
      <c r="L52" s="58">
        <v>0.85240000000000005</v>
      </c>
      <c r="M52" s="75">
        <f t="shared" si="16"/>
        <v>82.6828</v>
      </c>
      <c r="N52" s="37">
        <f t="shared" si="17"/>
        <v>3007</v>
      </c>
      <c r="O52" s="38">
        <f t="shared" si="18"/>
        <v>0.85240000000000005</v>
      </c>
      <c r="P52" s="36">
        <f t="shared" si="19"/>
        <v>2563.1668</v>
      </c>
      <c r="T52" s="58" t="s">
        <v>350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168</v>
      </c>
      <c r="C53" s="58" t="s">
        <v>350</v>
      </c>
      <c r="D53" s="24">
        <v>147018</v>
      </c>
      <c r="E53" s="30" t="s">
        <v>169</v>
      </c>
      <c r="F53" s="24" t="s">
        <v>158</v>
      </c>
      <c r="G53" t="s">
        <v>145</v>
      </c>
      <c r="H53" s="24" t="s">
        <v>118</v>
      </c>
      <c r="I53" s="31">
        <v>0.74299999999999999</v>
      </c>
      <c r="J53" s="31">
        <v>0.74299999999999999</v>
      </c>
      <c r="K53" s="58">
        <v>67</v>
      </c>
      <c r="L53" s="58">
        <v>0.87909999999999999</v>
      </c>
      <c r="M53" s="75">
        <f t="shared" si="16"/>
        <v>58.899700000000003</v>
      </c>
      <c r="N53" s="37">
        <f t="shared" si="17"/>
        <v>2077</v>
      </c>
      <c r="O53" s="38">
        <f t="shared" si="18"/>
        <v>0.87909999999999999</v>
      </c>
      <c r="P53" s="36">
        <f t="shared" si="19"/>
        <v>1825.8906999999999</v>
      </c>
      <c r="T53" s="58" t="s">
        <v>350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170</v>
      </c>
      <c r="C54" s="58" t="s">
        <v>350</v>
      </c>
      <c r="D54" s="24">
        <v>514076</v>
      </c>
      <c r="E54" s="30" t="s">
        <v>169</v>
      </c>
      <c r="F54" s="24" t="s">
        <v>158</v>
      </c>
      <c r="G54" t="s">
        <v>145</v>
      </c>
      <c r="H54" s="24" t="s">
        <v>118</v>
      </c>
      <c r="I54" s="31">
        <v>0.74299999999999999</v>
      </c>
      <c r="J54" s="31">
        <v>0.74299999999999999</v>
      </c>
      <c r="K54" s="58">
        <v>71</v>
      </c>
      <c r="L54" s="73">
        <v>0.86399999999999999</v>
      </c>
      <c r="M54" s="75">
        <f t="shared" si="16"/>
        <v>61.344000000000001</v>
      </c>
      <c r="N54" s="37">
        <f t="shared" si="17"/>
        <v>2201</v>
      </c>
      <c r="O54" s="38">
        <f t="shared" si="18"/>
        <v>0.86399999999999999</v>
      </c>
      <c r="P54" s="36">
        <f t="shared" si="19"/>
        <v>1901.664</v>
      </c>
      <c r="T54" s="58" t="s">
        <v>350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171</v>
      </c>
      <c r="C55" s="58" t="s">
        <v>350</v>
      </c>
      <c r="D55" s="24">
        <v>147019</v>
      </c>
      <c r="E55" s="30" t="s">
        <v>172</v>
      </c>
      <c r="F55" s="24" t="s">
        <v>144</v>
      </c>
      <c r="G55" t="s">
        <v>145</v>
      </c>
      <c r="H55" s="24" t="s">
        <v>118</v>
      </c>
      <c r="I55" s="31">
        <v>1</v>
      </c>
      <c r="J55" s="31">
        <v>1</v>
      </c>
      <c r="K55" s="58">
        <v>30</v>
      </c>
      <c r="L55" s="58">
        <v>0.9869</v>
      </c>
      <c r="M55" s="75">
        <f t="shared" si="16"/>
        <v>29.606999999999999</v>
      </c>
      <c r="N55" s="37">
        <f t="shared" si="17"/>
        <v>930</v>
      </c>
      <c r="O55" s="38">
        <f t="shared" si="18"/>
        <v>0.9869</v>
      </c>
      <c r="P55" s="36">
        <f t="shared" si="19"/>
        <v>917.81700000000001</v>
      </c>
      <c r="T55" s="58" t="s">
        <v>350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173</v>
      </c>
      <c r="C56" s="58" t="s">
        <v>350</v>
      </c>
      <c r="D56" s="24">
        <v>514053</v>
      </c>
      <c r="E56" s="30" t="s">
        <v>172</v>
      </c>
      <c r="F56" s="24" t="s">
        <v>144</v>
      </c>
      <c r="G56" t="s">
        <v>145</v>
      </c>
      <c r="H56" s="24" t="s">
        <v>118</v>
      </c>
      <c r="I56" s="31">
        <v>1</v>
      </c>
      <c r="J56" s="31">
        <v>1</v>
      </c>
      <c r="K56" s="58">
        <v>70</v>
      </c>
      <c r="L56" s="58">
        <v>0.98409999999999997</v>
      </c>
      <c r="M56" s="75">
        <f t="shared" si="16"/>
        <v>68.887</v>
      </c>
      <c r="N56" s="37">
        <f t="shared" si="17"/>
        <v>2170</v>
      </c>
      <c r="O56" s="38">
        <f t="shared" si="18"/>
        <v>0.98409999999999997</v>
      </c>
      <c r="P56" s="36">
        <f t="shared" si="19"/>
        <v>2135.4969999999998</v>
      </c>
      <c r="T56" s="58" t="s">
        <v>350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174</v>
      </c>
      <c r="C57" s="58" t="s">
        <v>350</v>
      </c>
      <c r="D57" s="24">
        <v>147020</v>
      </c>
      <c r="E57" s="30" t="s">
        <v>175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46</v>
      </c>
      <c r="L57" s="73">
        <v>0.98029999999999995</v>
      </c>
      <c r="M57" s="75">
        <f t="shared" si="16"/>
        <v>45.093799999999995</v>
      </c>
      <c r="N57" s="37">
        <f t="shared" si="17"/>
        <v>1426</v>
      </c>
      <c r="O57" s="38">
        <f t="shared" si="18"/>
        <v>0.98029999999999995</v>
      </c>
      <c r="P57" s="36">
        <f t="shared" si="19"/>
        <v>1397.9078</v>
      </c>
      <c r="T57" s="58" t="s">
        <v>350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176</v>
      </c>
      <c r="C58" s="58" t="s">
        <v>350</v>
      </c>
      <c r="D58" s="24">
        <v>514083</v>
      </c>
      <c r="E58" s="30" t="s">
        <v>175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87</v>
      </c>
      <c r="L58" s="58">
        <v>0.97660000000000002</v>
      </c>
      <c r="M58" s="75">
        <f t="shared" si="16"/>
        <v>84.964200000000005</v>
      </c>
      <c r="N58" s="37">
        <f t="shared" si="17"/>
        <v>2697</v>
      </c>
      <c r="O58" s="38">
        <f t="shared" si="18"/>
        <v>0.97660000000000002</v>
      </c>
      <c r="P58" s="36">
        <f t="shared" si="19"/>
        <v>2633.8902000000003</v>
      </c>
      <c r="T58" s="58" t="s">
        <v>350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177</v>
      </c>
      <c r="C59" s="58" t="s">
        <v>350</v>
      </c>
      <c r="D59" s="24">
        <v>147023</v>
      </c>
      <c r="E59" s="30" t="s">
        <v>178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49</v>
      </c>
      <c r="L59" s="58">
        <v>0.94850000000000001</v>
      </c>
      <c r="M59" s="75">
        <f t="shared" si="16"/>
        <v>46.476500000000001</v>
      </c>
      <c r="N59" s="37">
        <f t="shared" si="17"/>
        <v>1519</v>
      </c>
      <c r="O59" s="38">
        <f t="shared" si="18"/>
        <v>0.94850000000000001</v>
      </c>
      <c r="P59" s="36">
        <f t="shared" si="19"/>
        <v>1440.7715000000001</v>
      </c>
      <c r="T59" s="58" t="s">
        <v>350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179</v>
      </c>
      <c r="C60" s="58" t="s">
        <v>350</v>
      </c>
      <c r="D60" s="24">
        <v>514086</v>
      </c>
      <c r="E60" s="30" t="s">
        <v>178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114</v>
      </c>
      <c r="L60" s="58">
        <v>0.95120000000000005</v>
      </c>
      <c r="M60" s="75">
        <f t="shared" si="16"/>
        <v>108.43680000000001</v>
      </c>
      <c r="N60" s="37">
        <f t="shared" si="17"/>
        <v>3534</v>
      </c>
      <c r="O60" s="38">
        <f t="shared" si="18"/>
        <v>0.95120000000000005</v>
      </c>
      <c r="P60" s="36">
        <f t="shared" si="19"/>
        <v>3361.5408000000002</v>
      </c>
      <c r="T60" s="58" t="s">
        <v>350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180</v>
      </c>
      <c r="C61" s="58" t="s">
        <v>350</v>
      </c>
      <c r="D61" s="24"/>
      <c r="E61" s="30" t="s">
        <v>181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0</v>
      </c>
      <c r="L61" s="73">
        <v>0.93600000000000005</v>
      </c>
      <c r="M61" s="75">
        <f t="shared" si="16"/>
        <v>0</v>
      </c>
      <c r="N61" s="37">
        <f t="shared" si="17"/>
        <v>0</v>
      </c>
      <c r="O61" s="38">
        <f t="shared" si="18"/>
        <v>0.93600000000000005</v>
      </c>
      <c r="P61" s="36">
        <f t="shared" si="19"/>
        <v>0</v>
      </c>
      <c r="T61" s="58" t="s">
        <v>350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182</v>
      </c>
      <c r="C62" s="58" t="s">
        <v>350</v>
      </c>
      <c r="D62" s="24">
        <v>514082</v>
      </c>
      <c r="E62" s="30" t="s">
        <v>181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54</v>
      </c>
      <c r="L62" s="58">
        <v>0.9365</v>
      </c>
      <c r="M62" s="75">
        <f t="shared" si="16"/>
        <v>50.570999999999998</v>
      </c>
      <c r="N62" s="37">
        <f t="shared" si="17"/>
        <v>1674</v>
      </c>
      <c r="O62" s="38">
        <f t="shared" si="18"/>
        <v>0.9365</v>
      </c>
      <c r="P62" s="36">
        <f t="shared" si="19"/>
        <v>1567.701</v>
      </c>
      <c r="T62" s="58" t="s">
        <v>350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183</v>
      </c>
      <c r="C63" s="58" t="s">
        <v>350</v>
      </c>
      <c r="D63" s="24">
        <v>147025</v>
      </c>
      <c r="E63" s="30" t="s">
        <v>184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24</v>
      </c>
      <c r="L63" s="58">
        <v>0.92789999999999995</v>
      </c>
      <c r="M63" s="75">
        <f t="shared" si="16"/>
        <v>22.269599999999997</v>
      </c>
      <c r="N63" s="37">
        <f t="shared" si="17"/>
        <v>744</v>
      </c>
      <c r="O63" s="38">
        <f t="shared" si="18"/>
        <v>0.92789999999999995</v>
      </c>
      <c r="P63" s="36">
        <f t="shared" si="19"/>
        <v>690.35759999999993</v>
      </c>
      <c r="T63" s="58" t="s">
        <v>350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185</v>
      </c>
      <c r="C64" s="58" t="s">
        <v>350</v>
      </c>
      <c r="D64" s="24">
        <v>514092</v>
      </c>
      <c r="E64" s="30" t="s">
        <v>184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51</v>
      </c>
      <c r="L64" s="58">
        <v>0.92849999999999999</v>
      </c>
      <c r="M64" s="75">
        <f t="shared" si="16"/>
        <v>47.353499999999997</v>
      </c>
      <c r="N64" s="37">
        <f t="shared" si="17"/>
        <v>1581</v>
      </c>
      <c r="O64" s="38">
        <f t="shared" si="18"/>
        <v>0.92849999999999999</v>
      </c>
      <c r="P64" s="36">
        <f t="shared" si="19"/>
        <v>1467.9585</v>
      </c>
      <c r="T64" s="58" t="s">
        <v>350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186</v>
      </c>
      <c r="C65" s="58" t="s">
        <v>350</v>
      </c>
      <c r="D65" s="24">
        <v>147026</v>
      </c>
      <c r="E65" s="30" t="s">
        <v>187</v>
      </c>
      <c r="F65" s="24" t="s">
        <v>158</v>
      </c>
      <c r="G65" t="s">
        <v>145</v>
      </c>
      <c r="H65" s="24" t="s">
        <v>118</v>
      </c>
      <c r="I65" s="31">
        <v>1</v>
      </c>
      <c r="J65" s="31">
        <v>1</v>
      </c>
      <c r="K65" s="58">
        <v>13</v>
      </c>
      <c r="L65" s="73">
        <v>0.92469999999999997</v>
      </c>
      <c r="M65" s="75">
        <f t="shared" si="16"/>
        <v>12.021099999999999</v>
      </c>
      <c r="N65" s="37">
        <f t="shared" si="17"/>
        <v>403</v>
      </c>
      <c r="O65" s="38">
        <f t="shared" si="18"/>
        <v>0.92469999999999997</v>
      </c>
      <c r="P65" s="36">
        <f t="shared" si="19"/>
        <v>372.65409999999997</v>
      </c>
      <c r="T65" s="58" t="s">
        <v>350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188</v>
      </c>
      <c r="C66" s="58" t="s">
        <v>350</v>
      </c>
      <c r="D66" s="24">
        <v>514074</v>
      </c>
      <c r="E66" s="30" t="s">
        <v>187</v>
      </c>
      <c r="F66" s="24" t="s">
        <v>158</v>
      </c>
      <c r="G66" t="s">
        <v>145</v>
      </c>
      <c r="H66" s="24" t="s">
        <v>118</v>
      </c>
      <c r="I66" s="31">
        <v>1</v>
      </c>
      <c r="J66" s="31">
        <v>1</v>
      </c>
      <c r="K66" s="58">
        <v>70</v>
      </c>
      <c r="L66" s="58">
        <v>0.92849999999999999</v>
      </c>
      <c r="M66" s="75">
        <f t="shared" si="16"/>
        <v>64.995000000000005</v>
      </c>
      <c r="N66" s="37">
        <f t="shared" si="17"/>
        <v>2170</v>
      </c>
      <c r="O66" s="38">
        <f t="shared" si="18"/>
        <v>0.92849999999999999</v>
      </c>
      <c r="P66" s="36">
        <f t="shared" si="19"/>
        <v>2014.845</v>
      </c>
      <c r="T66" s="58" t="s">
        <v>350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189</v>
      </c>
      <c r="C67" s="58" t="s">
        <v>350</v>
      </c>
      <c r="D67" s="24">
        <v>147027</v>
      </c>
      <c r="E67" s="30" t="s">
        <v>190</v>
      </c>
      <c r="F67" s="24" t="s">
        <v>144</v>
      </c>
      <c r="G67" t="s">
        <v>145</v>
      </c>
      <c r="H67" s="24" t="s">
        <v>118</v>
      </c>
      <c r="I67" s="31">
        <v>1</v>
      </c>
      <c r="J67" s="31">
        <v>1</v>
      </c>
      <c r="K67" s="58">
        <v>34</v>
      </c>
      <c r="L67" s="58">
        <v>0.98219999999999996</v>
      </c>
      <c r="M67" s="75">
        <f t="shared" si="16"/>
        <v>33.394799999999996</v>
      </c>
      <c r="N67" s="37">
        <f t="shared" si="17"/>
        <v>1054</v>
      </c>
      <c r="O67" s="38">
        <f t="shared" si="18"/>
        <v>0.98219999999999996</v>
      </c>
      <c r="P67" s="36">
        <f t="shared" si="19"/>
        <v>1035.2387999999999</v>
      </c>
      <c r="T67" s="58" t="s">
        <v>350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191</v>
      </c>
      <c r="C68" s="58" t="s">
        <v>350</v>
      </c>
      <c r="D68" s="24">
        <v>814011</v>
      </c>
      <c r="E68" s="30" t="s">
        <v>190</v>
      </c>
      <c r="F68" s="24" t="s">
        <v>144</v>
      </c>
      <c r="G68" t="s">
        <v>145</v>
      </c>
      <c r="H68" s="24" t="s">
        <v>118</v>
      </c>
      <c r="I68" s="31">
        <v>1</v>
      </c>
      <c r="J68" s="31">
        <v>1</v>
      </c>
      <c r="K68" s="58">
        <v>62</v>
      </c>
      <c r="L68" s="58">
        <v>0.98470000000000002</v>
      </c>
      <c r="M68" s="75">
        <f t="shared" si="16"/>
        <v>61.051400000000001</v>
      </c>
      <c r="N68" s="37">
        <f t="shared" si="17"/>
        <v>1922</v>
      </c>
      <c r="O68" s="38">
        <f t="shared" si="18"/>
        <v>0.98470000000000002</v>
      </c>
      <c r="P68" s="36">
        <f t="shared" si="19"/>
        <v>1892.5934</v>
      </c>
      <c r="T68" s="58" t="s">
        <v>350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192</v>
      </c>
      <c r="C69" s="58" t="s">
        <v>350</v>
      </c>
      <c r="D69" s="24">
        <v>147028</v>
      </c>
      <c r="E69" s="30" t="s">
        <v>193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52</v>
      </c>
      <c r="L69" s="58">
        <v>0.99270000000000003</v>
      </c>
      <c r="M69" s="75">
        <f t="shared" si="16"/>
        <v>51.620400000000004</v>
      </c>
      <c r="N69" s="37">
        <f t="shared" si="17"/>
        <v>1612</v>
      </c>
      <c r="O69" s="38">
        <f t="shared" si="18"/>
        <v>0.99270000000000003</v>
      </c>
      <c r="P69" s="36">
        <f t="shared" si="19"/>
        <v>1600.2324000000001</v>
      </c>
      <c r="T69" s="58" t="s">
        <v>350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194</v>
      </c>
      <c r="C70" s="58" t="s">
        <v>350</v>
      </c>
      <c r="D70" s="24">
        <v>814010</v>
      </c>
      <c r="E70" s="30" t="s">
        <v>193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59</v>
      </c>
      <c r="L70" s="58">
        <v>0.98760000000000003</v>
      </c>
      <c r="M70" s="75">
        <f t="shared" si="16"/>
        <v>58.2684</v>
      </c>
      <c r="N70" s="37">
        <f t="shared" si="17"/>
        <v>1829</v>
      </c>
      <c r="O70" s="38">
        <f t="shared" si="18"/>
        <v>0.98760000000000003</v>
      </c>
      <c r="P70" s="36">
        <f t="shared" si="19"/>
        <v>1806.3204000000001</v>
      </c>
      <c r="T70" s="58" t="s">
        <v>350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195</v>
      </c>
      <c r="C71" s="58" t="s">
        <v>350</v>
      </c>
      <c r="D71" s="24">
        <v>147035</v>
      </c>
      <c r="E71" s="30" t="s">
        <v>175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44</v>
      </c>
      <c r="L71" s="58">
        <v>0.96779999999999999</v>
      </c>
      <c r="M71" s="75">
        <f t="shared" si="16"/>
        <v>42.583199999999998</v>
      </c>
      <c r="N71" s="37">
        <f t="shared" si="17"/>
        <v>1364</v>
      </c>
      <c r="O71" s="38">
        <f t="shared" si="18"/>
        <v>0.96779999999999999</v>
      </c>
      <c r="P71" s="36">
        <f t="shared" si="19"/>
        <v>1320.0791999999999</v>
      </c>
      <c r="T71" s="58" t="s">
        <v>350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196</v>
      </c>
      <c r="C72" s="58" t="s">
        <v>350</v>
      </c>
      <c r="D72" s="24">
        <v>814014</v>
      </c>
      <c r="E72" s="30" t="s">
        <v>175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110</v>
      </c>
      <c r="L72" s="58">
        <v>0.96930000000000005</v>
      </c>
      <c r="M72" s="75">
        <f t="shared" si="16"/>
        <v>106.623</v>
      </c>
      <c r="N72" s="37">
        <f t="shared" si="17"/>
        <v>3410</v>
      </c>
      <c r="O72" s="38">
        <f t="shared" si="18"/>
        <v>0.96930000000000005</v>
      </c>
      <c r="P72" s="36">
        <f t="shared" si="19"/>
        <v>3305.3130000000001</v>
      </c>
      <c r="T72" s="58" t="s">
        <v>350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197</v>
      </c>
      <c r="C73" s="58" t="s">
        <v>350</v>
      </c>
      <c r="D73" s="24">
        <v>147036</v>
      </c>
      <c r="E73" s="30" t="s">
        <v>198</v>
      </c>
      <c r="F73" s="24" t="s">
        <v>158</v>
      </c>
      <c r="G73" t="s">
        <v>145</v>
      </c>
      <c r="H73" s="24" t="s">
        <v>118</v>
      </c>
      <c r="I73" s="31">
        <v>1</v>
      </c>
      <c r="J73" s="31">
        <v>1</v>
      </c>
      <c r="K73" s="58">
        <v>60</v>
      </c>
      <c r="L73" s="58">
        <v>0.94589999999999996</v>
      </c>
      <c r="M73" s="75">
        <f t="shared" si="16"/>
        <v>56.753999999999998</v>
      </c>
      <c r="N73" s="37">
        <f t="shared" si="17"/>
        <v>1860</v>
      </c>
      <c r="O73" s="38">
        <f t="shared" si="18"/>
        <v>0.94589999999999996</v>
      </c>
      <c r="P73" s="36">
        <f t="shared" si="19"/>
        <v>1759.374</v>
      </c>
      <c r="T73" s="58" t="s">
        <v>350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199</v>
      </c>
      <c r="C74" s="58" t="s">
        <v>350</v>
      </c>
      <c r="D74" s="24">
        <v>514056</v>
      </c>
      <c r="E74" s="30" t="s">
        <v>198</v>
      </c>
      <c r="F74" s="24" t="s">
        <v>158</v>
      </c>
      <c r="G74" t="s">
        <v>145</v>
      </c>
      <c r="H74" s="24" t="s">
        <v>118</v>
      </c>
      <c r="I74" s="31">
        <v>1</v>
      </c>
      <c r="J74" s="31">
        <v>1</v>
      </c>
      <c r="K74" s="58">
        <v>70</v>
      </c>
      <c r="L74" s="58">
        <v>0.94469999999999998</v>
      </c>
      <c r="M74" s="75">
        <f t="shared" si="16"/>
        <v>66.129000000000005</v>
      </c>
      <c r="N74" s="37">
        <f t="shared" si="17"/>
        <v>2170</v>
      </c>
      <c r="O74" s="38">
        <f t="shared" si="18"/>
        <v>0.94469999999999998</v>
      </c>
      <c r="P74" s="36">
        <f t="shared" si="19"/>
        <v>2049.9989999999998</v>
      </c>
      <c r="T74" s="58" t="s">
        <v>350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200</v>
      </c>
      <c r="C75" s="58" t="s">
        <v>350</v>
      </c>
      <c r="D75" s="24">
        <v>514081</v>
      </c>
      <c r="E75" s="30" t="s">
        <v>201</v>
      </c>
      <c r="F75" s="24" t="s">
        <v>144</v>
      </c>
      <c r="G75" t="s">
        <v>145</v>
      </c>
      <c r="H75" s="24" t="s">
        <v>118</v>
      </c>
      <c r="I75" s="31">
        <v>1</v>
      </c>
      <c r="J75" s="31">
        <v>1</v>
      </c>
      <c r="K75" s="58">
        <v>13</v>
      </c>
      <c r="L75" s="58">
        <v>0.90849999999999997</v>
      </c>
      <c r="M75" s="75">
        <f t="shared" si="16"/>
        <v>11.810499999999999</v>
      </c>
      <c r="N75" s="37">
        <f t="shared" si="17"/>
        <v>403</v>
      </c>
      <c r="O75" s="38">
        <f t="shared" si="18"/>
        <v>0.90849999999999997</v>
      </c>
      <c r="P75" s="36">
        <f t="shared" si="19"/>
        <v>366.12549999999999</v>
      </c>
      <c r="T75" s="58" t="s">
        <v>350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202</v>
      </c>
      <c r="C76" s="58" t="s">
        <v>350</v>
      </c>
      <c r="D76" s="24">
        <v>147038</v>
      </c>
      <c r="E76" s="30" t="s">
        <v>201</v>
      </c>
      <c r="F76" s="24" t="s">
        <v>144</v>
      </c>
      <c r="G76" t="s">
        <v>145</v>
      </c>
      <c r="H76" s="24" t="s">
        <v>118</v>
      </c>
      <c r="I76" s="31">
        <v>1</v>
      </c>
      <c r="J76" s="31">
        <v>1</v>
      </c>
      <c r="K76" s="58">
        <v>116</v>
      </c>
      <c r="L76" s="73">
        <v>0.87980000000000003</v>
      </c>
      <c r="M76" s="75">
        <f t="shared" si="16"/>
        <v>102.05680000000001</v>
      </c>
      <c r="N76" s="37">
        <f t="shared" si="17"/>
        <v>3596</v>
      </c>
      <c r="O76" s="38">
        <f t="shared" si="18"/>
        <v>0.87980000000000003</v>
      </c>
      <c r="P76" s="36">
        <f t="shared" si="19"/>
        <v>3163.7608</v>
      </c>
      <c r="T76" s="58" t="s">
        <v>350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203</v>
      </c>
      <c r="C77" s="58" t="s">
        <v>350</v>
      </c>
      <c r="D77" s="24">
        <v>147039</v>
      </c>
      <c r="E77" s="30" t="s">
        <v>204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48</v>
      </c>
      <c r="L77" s="73">
        <v>0.96799999999999997</v>
      </c>
      <c r="M77" s="75">
        <f t="shared" si="16"/>
        <v>46.463999999999999</v>
      </c>
      <c r="N77" s="37">
        <f t="shared" si="17"/>
        <v>1488</v>
      </c>
      <c r="O77" s="38">
        <f t="shared" si="18"/>
        <v>0.96799999999999997</v>
      </c>
      <c r="P77" s="36">
        <f t="shared" si="19"/>
        <v>1440.384</v>
      </c>
      <c r="T77" s="58" t="s">
        <v>350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s="57" t="s">
        <v>205</v>
      </c>
      <c r="C78" s="58" t="s">
        <v>350</v>
      </c>
      <c r="D78" s="58">
        <v>514054</v>
      </c>
      <c r="E78" s="59" t="s">
        <v>206</v>
      </c>
      <c r="F78" s="58" t="s">
        <v>144</v>
      </c>
      <c r="G78" s="57" t="s">
        <v>145</v>
      </c>
      <c r="H78" s="24" t="s">
        <v>118</v>
      </c>
      <c r="I78" s="31">
        <v>1</v>
      </c>
      <c r="J78" s="31">
        <v>1</v>
      </c>
      <c r="K78" s="58">
        <v>87</v>
      </c>
      <c r="L78" s="58">
        <v>0.97240000000000004</v>
      </c>
      <c r="M78" s="75">
        <f t="shared" si="16"/>
        <v>84.598799999999997</v>
      </c>
      <c r="N78" s="37">
        <f t="shared" si="17"/>
        <v>2697</v>
      </c>
      <c r="O78" s="38">
        <f t="shared" si="18"/>
        <v>0.97240000000000004</v>
      </c>
      <c r="P78" s="36">
        <f t="shared" si="19"/>
        <v>2622.5628000000002</v>
      </c>
      <c r="T78" s="58" t="s">
        <v>350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207</v>
      </c>
      <c r="C79" s="58" t="s">
        <v>350</v>
      </c>
      <c r="D79" s="24">
        <v>147040</v>
      </c>
      <c r="E79" s="30" t="s">
        <v>208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29</v>
      </c>
      <c r="L79" s="58">
        <v>0.98150000000000004</v>
      </c>
      <c r="M79" s="75">
        <f t="shared" si="16"/>
        <v>28.4635</v>
      </c>
      <c r="N79" s="37">
        <f t="shared" si="17"/>
        <v>899</v>
      </c>
      <c r="O79" s="38">
        <f t="shared" si="18"/>
        <v>0.98150000000000004</v>
      </c>
      <c r="P79" s="36">
        <f t="shared" si="19"/>
        <v>882.36850000000004</v>
      </c>
      <c r="T79" s="58" t="s">
        <v>350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t="s">
        <v>209</v>
      </c>
      <c r="C80" s="58" t="s">
        <v>350</v>
      </c>
      <c r="D80" s="24">
        <v>514084</v>
      </c>
      <c r="E80" s="30" t="s">
        <v>208</v>
      </c>
      <c r="F80" s="24" t="s">
        <v>144</v>
      </c>
      <c r="G80" t="s">
        <v>145</v>
      </c>
      <c r="H80" s="24" t="s">
        <v>118</v>
      </c>
      <c r="I80" s="31">
        <v>1</v>
      </c>
      <c r="J80" s="31">
        <v>1</v>
      </c>
      <c r="K80" s="58">
        <v>114</v>
      </c>
      <c r="L80" s="58">
        <v>0.98560000000000003</v>
      </c>
      <c r="M80" s="75">
        <f t="shared" si="16"/>
        <v>112.3584</v>
      </c>
      <c r="N80" s="37">
        <f t="shared" si="17"/>
        <v>3534</v>
      </c>
      <c r="O80" s="38">
        <f t="shared" si="18"/>
        <v>0.98560000000000003</v>
      </c>
      <c r="P80" s="36">
        <f t="shared" si="19"/>
        <v>3483.1104</v>
      </c>
      <c r="T80" s="58" t="s">
        <v>350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210</v>
      </c>
      <c r="C81" s="58" t="s">
        <v>350</v>
      </c>
      <c r="D81" s="24">
        <v>147041</v>
      </c>
      <c r="E81" s="30" t="s">
        <v>206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42</v>
      </c>
      <c r="L81" s="58">
        <v>0.96220000000000006</v>
      </c>
      <c r="M81" s="75">
        <f t="shared" si="16"/>
        <v>40.412400000000005</v>
      </c>
      <c r="N81" s="37">
        <f t="shared" si="17"/>
        <v>1302</v>
      </c>
      <c r="O81" s="38">
        <f t="shared" si="18"/>
        <v>0.96220000000000006</v>
      </c>
      <c r="P81" s="36">
        <f t="shared" si="19"/>
        <v>1252.7844</v>
      </c>
      <c r="T81" s="58" t="s">
        <v>350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211</v>
      </c>
      <c r="C82" s="58" t="s">
        <v>350</v>
      </c>
      <c r="D82" s="24">
        <v>514087</v>
      </c>
      <c r="E82" s="30" t="s">
        <v>206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54</v>
      </c>
      <c r="L82" s="58">
        <v>0.89870000000000005</v>
      </c>
      <c r="M82" s="75">
        <f t="shared" si="16"/>
        <v>48.529800000000002</v>
      </c>
      <c r="N82" s="37">
        <f t="shared" si="17"/>
        <v>1674</v>
      </c>
      <c r="O82" s="38">
        <f t="shared" si="18"/>
        <v>0.89870000000000005</v>
      </c>
      <c r="P82" s="36">
        <f t="shared" si="19"/>
        <v>1504.4238</v>
      </c>
      <c r="T82" s="58" t="s">
        <v>350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212</v>
      </c>
      <c r="C83" s="58" t="s">
        <v>350</v>
      </c>
      <c r="D83" s="24">
        <v>147042</v>
      </c>
      <c r="E83" s="30" t="s">
        <v>213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51</v>
      </c>
      <c r="L83" s="73">
        <v>0.95950000000000002</v>
      </c>
      <c r="M83" s="75">
        <f t="shared" si="16"/>
        <v>48.9345</v>
      </c>
      <c r="N83" s="37">
        <f t="shared" si="17"/>
        <v>1581</v>
      </c>
      <c r="O83" s="38">
        <f t="shared" si="18"/>
        <v>0.95950000000000002</v>
      </c>
      <c r="P83" s="36">
        <f t="shared" si="19"/>
        <v>1516.9694999999999</v>
      </c>
      <c r="T83" s="58" t="s">
        <v>350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214</v>
      </c>
      <c r="C84" s="58" t="s">
        <v>350</v>
      </c>
      <c r="D84" s="24">
        <v>514055</v>
      </c>
      <c r="E84" s="30" t="s">
        <v>213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67</v>
      </c>
      <c r="L84" s="73">
        <v>0.95040000000000002</v>
      </c>
      <c r="M84" s="75">
        <f t="shared" si="16"/>
        <v>63.6768</v>
      </c>
      <c r="N84" s="37">
        <f t="shared" si="17"/>
        <v>2077</v>
      </c>
      <c r="O84" s="38">
        <f t="shared" si="18"/>
        <v>0.95040000000000002</v>
      </c>
      <c r="P84" s="36">
        <f t="shared" si="19"/>
        <v>1973.9808</v>
      </c>
      <c r="T84" s="58" t="s">
        <v>350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215</v>
      </c>
      <c r="C85" s="58" t="s">
        <v>350</v>
      </c>
      <c r="D85" s="24">
        <v>147044</v>
      </c>
      <c r="E85" s="30" t="s">
        <v>216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61</v>
      </c>
      <c r="L85" s="58">
        <v>0.95779999999999998</v>
      </c>
      <c r="M85" s="75">
        <f t="shared" si="16"/>
        <v>58.425800000000002</v>
      </c>
      <c r="N85" s="37">
        <f t="shared" si="17"/>
        <v>1891</v>
      </c>
      <c r="O85" s="38">
        <f t="shared" si="18"/>
        <v>0.95779999999999998</v>
      </c>
      <c r="P85" s="36">
        <f t="shared" si="19"/>
        <v>1811.1997999999999</v>
      </c>
      <c r="T85" s="58" t="s">
        <v>350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s="57" t="s">
        <v>217</v>
      </c>
      <c r="C86" s="58" t="s">
        <v>350</v>
      </c>
      <c r="D86" s="58">
        <v>514072</v>
      </c>
      <c r="E86" s="59" t="s">
        <v>218</v>
      </c>
      <c r="F86" s="58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0</v>
      </c>
      <c r="L86" s="58">
        <v>0.93500000000000005</v>
      </c>
      <c r="M86" s="75">
        <f t="shared" si="16"/>
        <v>0</v>
      </c>
      <c r="N86" s="37">
        <f t="shared" si="17"/>
        <v>0</v>
      </c>
      <c r="O86" s="38">
        <f t="shared" si="18"/>
        <v>0.93500000000000005</v>
      </c>
      <c r="P86" s="36">
        <f t="shared" si="19"/>
        <v>0</v>
      </c>
      <c r="T86" s="58" t="s">
        <v>350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219</v>
      </c>
      <c r="C87" s="58" t="s">
        <v>350</v>
      </c>
      <c r="D87" s="24">
        <v>147045</v>
      </c>
      <c r="E87" s="30" t="s">
        <v>220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21</v>
      </c>
      <c r="L87" s="73">
        <v>0.998</v>
      </c>
      <c r="M87" s="75">
        <f t="shared" si="16"/>
        <v>20.957999999999998</v>
      </c>
      <c r="N87" s="37">
        <f t="shared" si="17"/>
        <v>651</v>
      </c>
      <c r="O87" s="38">
        <f t="shared" si="18"/>
        <v>0.998</v>
      </c>
      <c r="P87" s="36">
        <f t="shared" si="19"/>
        <v>649.69799999999998</v>
      </c>
      <c r="T87" s="58" t="s">
        <v>350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t="s">
        <v>221</v>
      </c>
      <c r="C88" s="58" t="s">
        <v>350</v>
      </c>
      <c r="D88" s="24">
        <v>514071</v>
      </c>
      <c r="E88" s="30" t="s">
        <v>220</v>
      </c>
      <c r="F88" s="24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53</v>
      </c>
      <c r="L88" s="58">
        <v>0.99809999999999999</v>
      </c>
      <c r="M88" s="75">
        <f t="shared" si="16"/>
        <v>52.899299999999997</v>
      </c>
      <c r="N88" s="37">
        <f t="shared" si="17"/>
        <v>1643</v>
      </c>
      <c r="O88" s="38">
        <f t="shared" si="18"/>
        <v>0.99809999999999999</v>
      </c>
      <c r="P88" s="36">
        <f t="shared" si="19"/>
        <v>1639.8783000000001</v>
      </c>
      <c r="T88" s="58" t="s">
        <v>350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222</v>
      </c>
      <c r="C89" s="58" t="s">
        <v>350</v>
      </c>
      <c r="D89" s="24">
        <v>147046</v>
      </c>
      <c r="E89" s="30" t="s">
        <v>161</v>
      </c>
      <c r="F89" s="24" t="s">
        <v>158</v>
      </c>
      <c r="G89" t="s">
        <v>145</v>
      </c>
      <c r="H89" s="24" t="s">
        <v>118</v>
      </c>
      <c r="I89" s="31">
        <v>1</v>
      </c>
      <c r="J89" s="31">
        <v>1</v>
      </c>
      <c r="K89" s="58">
        <v>55</v>
      </c>
      <c r="L89" s="58">
        <v>0.80820000000000003</v>
      </c>
      <c r="M89" s="75">
        <f t="shared" si="16"/>
        <v>44.451000000000001</v>
      </c>
      <c r="N89" s="37">
        <f t="shared" si="17"/>
        <v>1705</v>
      </c>
      <c r="O89" s="38">
        <f t="shared" si="18"/>
        <v>0.80820000000000003</v>
      </c>
      <c r="P89" s="36">
        <f t="shared" si="19"/>
        <v>1377.981</v>
      </c>
      <c r="T89" s="58" t="s">
        <v>350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s="57" t="s">
        <v>223</v>
      </c>
      <c r="C90" s="58" t="s">
        <v>350</v>
      </c>
      <c r="D90" s="58">
        <v>514057</v>
      </c>
      <c r="E90" s="59" t="s">
        <v>224</v>
      </c>
      <c r="F90" s="58" t="s">
        <v>158</v>
      </c>
      <c r="G90" t="s">
        <v>145</v>
      </c>
      <c r="H90" s="24" t="s">
        <v>118</v>
      </c>
      <c r="I90" s="31">
        <v>1</v>
      </c>
      <c r="J90" s="31">
        <v>1</v>
      </c>
      <c r="K90" s="58">
        <v>37</v>
      </c>
      <c r="L90" s="58">
        <v>0.81610000000000005</v>
      </c>
      <c r="M90" s="75">
        <f t="shared" si="16"/>
        <v>30.195700000000002</v>
      </c>
      <c r="N90" s="37">
        <f t="shared" si="17"/>
        <v>1147</v>
      </c>
      <c r="O90" s="38">
        <f t="shared" si="18"/>
        <v>0.81610000000000005</v>
      </c>
      <c r="P90" s="36">
        <f t="shared" si="19"/>
        <v>936.06670000000008</v>
      </c>
      <c r="T90" s="58" t="s">
        <v>350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225</v>
      </c>
      <c r="C91" s="58" t="s">
        <v>350</v>
      </c>
      <c r="D91" s="24">
        <v>147048</v>
      </c>
      <c r="E91" s="30" t="s">
        <v>226</v>
      </c>
      <c r="F91" s="24" t="s">
        <v>144</v>
      </c>
      <c r="G91" t="s">
        <v>145</v>
      </c>
      <c r="H91" s="24" t="s">
        <v>118</v>
      </c>
      <c r="I91" s="31">
        <v>1</v>
      </c>
      <c r="J91" s="31">
        <v>1</v>
      </c>
      <c r="K91" s="58">
        <v>29</v>
      </c>
      <c r="L91" s="58">
        <v>0.94669999999999999</v>
      </c>
      <c r="M91" s="75">
        <f t="shared" si="16"/>
        <v>27.4543</v>
      </c>
      <c r="N91" s="37">
        <f t="shared" si="17"/>
        <v>899</v>
      </c>
      <c r="O91" s="38">
        <f t="shared" si="18"/>
        <v>0.94669999999999999</v>
      </c>
      <c r="P91" s="36">
        <f t="shared" si="19"/>
        <v>851.08330000000001</v>
      </c>
      <c r="T91" s="58" t="s">
        <v>350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t="s">
        <v>227</v>
      </c>
      <c r="C92" s="58" t="s">
        <v>350</v>
      </c>
      <c r="D92" s="24">
        <v>514080</v>
      </c>
      <c r="E92" s="30" t="s">
        <v>226</v>
      </c>
      <c r="F92" s="24" t="s">
        <v>144</v>
      </c>
      <c r="G92" t="s">
        <v>145</v>
      </c>
      <c r="H92" s="24" t="s">
        <v>118</v>
      </c>
      <c r="I92" s="31">
        <v>1</v>
      </c>
      <c r="J92" s="31">
        <v>1</v>
      </c>
      <c r="K92" s="58">
        <v>23</v>
      </c>
      <c r="L92" s="58">
        <v>0.90859999999999996</v>
      </c>
      <c r="M92" s="75">
        <f t="shared" si="16"/>
        <v>20.8978</v>
      </c>
      <c r="N92" s="37">
        <f t="shared" si="17"/>
        <v>713</v>
      </c>
      <c r="O92" s="38">
        <f t="shared" si="18"/>
        <v>0.90859999999999996</v>
      </c>
      <c r="P92" s="36">
        <f t="shared" si="19"/>
        <v>647.83179999999993</v>
      </c>
      <c r="T92" s="58" t="s">
        <v>350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228</v>
      </c>
      <c r="C93" s="58" t="s">
        <v>350</v>
      </c>
      <c r="D93" s="24">
        <v>147050</v>
      </c>
      <c r="E93" s="30" t="s">
        <v>229</v>
      </c>
      <c r="F93" s="24" t="s">
        <v>158</v>
      </c>
      <c r="G93" t="s">
        <v>145</v>
      </c>
      <c r="H93" s="24" t="s">
        <v>118</v>
      </c>
      <c r="I93" s="31">
        <v>1</v>
      </c>
      <c r="J93" s="31">
        <v>1</v>
      </c>
      <c r="K93" s="58">
        <v>16</v>
      </c>
      <c r="L93" s="58">
        <v>0.91449999999999998</v>
      </c>
      <c r="M93" s="75">
        <f t="shared" si="16"/>
        <v>14.632</v>
      </c>
      <c r="N93" s="37">
        <f t="shared" si="17"/>
        <v>496</v>
      </c>
      <c r="O93" s="38">
        <f t="shared" si="18"/>
        <v>0.91449999999999998</v>
      </c>
      <c r="P93" s="36">
        <f t="shared" si="19"/>
        <v>453.59199999999998</v>
      </c>
      <c r="T93" s="58" t="s">
        <v>350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342</v>
      </c>
      <c r="C94" s="58" t="s">
        <v>350</v>
      </c>
      <c r="D94" s="24">
        <v>147050</v>
      </c>
      <c r="E94" s="30" t="s">
        <v>229</v>
      </c>
      <c r="F94" s="24" t="s">
        <v>158</v>
      </c>
      <c r="G94" t="s">
        <v>145</v>
      </c>
      <c r="H94" s="24" t="s">
        <v>118</v>
      </c>
      <c r="I94" s="31">
        <v>1</v>
      </c>
      <c r="J94" s="31">
        <v>1</v>
      </c>
      <c r="K94" s="58">
        <v>114</v>
      </c>
      <c r="L94" s="58">
        <v>1</v>
      </c>
      <c r="M94" s="75">
        <f t="shared" si="16"/>
        <v>114</v>
      </c>
      <c r="N94" s="37">
        <f>K94*31</f>
        <v>3534</v>
      </c>
      <c r="O94" s="38">
        <f>L94</f>
        <v>1</v>
      </c>
      <c r="P94" s="36">
        <f>N94*O94</f>
        <v>3534</v>
      </c>
      <c r="T94" s="58" t="s">
        <v>350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230</v>
      </c>
      <c r="C95" s="58" t="s">
        <v>350</v>
      </c>
      <c r="D95" s="24">
        <v>147052</v>
      </c>
      <c r="E95" s="30" t="s">
        <v>231</v>
      </c>
      <c r="F95" s="24" t="s">
        <v>144</v>
      </c>
      <c r="G95" t="s">
        <v>145</v>
      </c>
      <c r="H95" s="24" t="s">
        <v>118</v>
      </c>
      <c r="I95" s="31">
        <v>1</v>
      </c>
      <c r="J95" s="31">
        <v>1</v>
      </c>
      <c r="K95" s="58">
        <v>40</v>
      </c>
      <c r="L95" s="58">
        <v>0.94879999999999998</v>
      </c>
      <c r="M95" s="75">
        <f t="shared" si="16"/>
        <v>37.951999999999998</v>
      </c>
      <c r="N95" s="37">
        <f t="shared" si="17"/>
        <v>1240</v>
      </c>
      <c r="O95" s="38">
        <f t="shared" si="18"/>
        <v>0.94879999999999998</v>
      </c>
      <c r="P95" s="36">
        <f t="shared" si="19"/>
        <v>1176.5119999999999</v>
      </c>
      <c r="T95" s="58" t="s">
        <v>350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232</v>
      </c>
      <c r="C96" s="58" t="s">
        <v>350</v>
      </c>
      <c r="D96" s="24">
        <v>514015</v>
      </c>
      <c r="E96" s="30" t="s">
        <v>231</v>
      </c>
      <c r="F96" s="24" t="s">
        <v>144</v>
      </c>
      <c r="G96" t="s">
        <v>145</v>
      </c>
      <c r="H96" s="24" t="s">
        <v>118</v>
      </c>
      <c r="I96" s="31">
        <v>1</v>
      </c>
      <c r="J96" s="31">
        <v>1</v>
      </c>
      <c r="K96" s="58">
        <v>70</v>
      </c>
      <c r="L96" s="58">
        <v>0.94810000000000005</v>
      </c>
      <c r="M96" s="75">
        <f t="shared" si="16"/>
        <v>66.367000000000004</v>
      </c>
      <c r="N96" s="37">
        <f t="shared" si="17"/>
        <v>2170</v>
      </c>
      <c r="O96" s="38">
        <f t="shared" si="18"/>
        <v>0.94810000000000005</v>
      </c>
      <c r="P96" s="36">
        <f t="shared" si="19"/>
        <v>2057.377</v>
      </c>
      <c r="T96" s="58" t="s">
        <v>350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233</v>
      </c>
      <c r="C97" s="58" t="s">
        <v>350</v>
      </c>
      <c r="D97" s="24">
        <v>147053</v>
      </c>
      <c r="E97" s="30" t="s">
        <v>234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25</v>
      </c>
      <c r="L97" s="73">
        <v>0.90029999999999999</v>
      </c>
      <c r="M97" s="75">
        <f t="shared" si="16"/>
        <v>22.5075</v>
      </c>
      <c r="N97" s="37">
        <f t="shared" si="17"/>
        <v>775</v>
      </c>
      <c r="O97" s="38">
        <f t="shared" si="18"/>
        <v>0.90029999999999999</v>
      </c>
      <c r="P97" s="36">
        <f t="shared" si="19"/>
        <v>697.73249999999996</v>
      </c>
      <c r="T97" s="58" t="s">
        <v>350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235</v>
      </c>
      <c r="C98" s="58" t="s">
        <v>350</v>
      </c>
      <c r="D98" s="24">
        <v>514088</v>
      </c>
      <c r="E98" s="30" t="s">
        <v>234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68</v>
      </c>
      <c r="L98" s="73">
        <v>0.88200000000000001</v>
      </c>
      <c r="M98" s="75">
        <f t="shared" si="16"/>
        <v>59.975999999999999</v>
      </c>
      <c r="N98" s="37">
        <f t="shared" si="17"/>
        <v>2108</v>
      </c>
      <c r="O98" s="38">
        <f t="shared" si="18"/>
        <v>0.88200000000000001</v>
      </c>
      <c r="P98" s="36">
        <f t="shared" si="19"/>
        <v>1859.2560000000001</v>
      </c>
      <c r="T98" s="58" t="s">
        <v>350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236</v>
      </c>
      <c r="C99" s="58" t="s">
        <v>350</v>
      </c>
      <c r="D99" s="24">
        <v>147055</v>
      </c>
      <c r="E99" s="30" t="s">
        <v>193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50</v>
      </c>
      <c r="L99" s="73">
        <v>0.98599999999999999</v>
      </c>
      <c r="M99" s="75">
        <f t="shared" si="16"/>
        <v>49.3</v>
      </c>
      <c r="N99" s="37">
        <f t="shared" si="17"/>
        <v>1550</v>
      </c>
      <c r="O99" s="38">
        <f t="shared" si="18"/>
        <v>0.98599999999999999</v>
      </c>
      <c r="P99" s="36">
        <f t="shared" si="19"/>
        <v>1528.3</v>
      </c>
      <c r="T99" s="58" t="s">
        <v>350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237</v>
      </c>
      <c r="C100" s="58" t="s">
        <v>350</v>
      </c>
      <c r="D100" s="24">
        <v>814009</v>
      </c>
      <c r="E100" s="30" t="s">
        <v>193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63</v>
      </c>
      <c r="L100" s="58">
        <v>0.98660000000000003</v>
      </c>
      <c r="M100" s="75">
        <f t="shared" si="16"/>
        <v>62.155799999999999</v>
      </c>
      <c r="N100" s="37">
        <f t="shared" si="17"/>
        <v>1953</v>
      </c>
      <c r="O100" s="38">
        <f t="shared" si="18"/>
        <v>0.98660000000000003</v>
      </c>
      <c r="P100" s="36">
        <f t="shared" si="19"/>
        <v>1926.8298</v>
      </c>
      <c r="T100" s="58" t="s">
        <v>350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238</v>
      </c>
      <c r="C101" s="58" t="s">
        <v>350</v>
      </c>
      <c r="D101" s="24">
        <v>147056</v>
      </c>
      <c r="E101" s="30" t="s">
        <v>239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6</v>
      </c>
      <c r="L101" s="58">
        <v>0.97309999999999997</v>
      </c>
      <c r="M101" s="75">
        <f t="shared" si="16"/>
        <v>5.8385999999999996</v>
      </c>
      <c r="N101" s="37">
        <f t="shared" si="17"/>
        <v>186</v>
      </c>
      <c r="O101" s="38">
        <f t="shared" si="18"/>
        <v>0.97309999999999997</v>
      </c>
      <c r="P101" s="36">
        <f t="shared" si="19"/>
        <v>180.9966</v>
      </c>
      <c r="T101" s="58" t="s">
        <v>350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240</v>
      </c>
      <c r="C102" s="58" t="s">
        <v>350</v>
      </c>
      <c r="D102" s="24">
        <v>514017</v>
      </c>
      <c r="E102" s="30" t="s">
        <v>239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74</v>
      </c>
      <c r="L102" s="58">
        <v>0.97619999999999996</v>
      </c>
      <c r="M102" s="75">
        <f t="shared" si="16"/>
        <v>72.238799999999998</v>
      </c>
      <c r="N102" s="37">
        <f t="shared" si="17"/>
        <v>2294</v>
      </c>
      <c r="O102" s="38">
        <f t="shared" si="18"/>
        <v>0.97619999999999996</v>
      </c>
      <c r="P102" s="36">
        <f t="shared" si="19"/>
        <v>2239.4027999999998</v>
      </c>
      <c r="T102" s="58" t="s">
        <v>350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241</v>
      </c>
      <c r="C103" s="58" t="s">
        <v>350</v>
      </c>
      <c r="D103" s="24">
        <v>147057</v>
      </c>
      <c r="E103" s="30" t="s">
        <v>242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32</v>
      </c>
      <c r="L103" s="58">
        <v>0.97960000000000003</v>
      </c>
      <c r="M103" s="75">
        <f t="shared" si="16"/>
        <v>31.347200000000001</v>
      </c>
      <c r="N103" s="37">
        <f t="shared" si="17"/>
        <v>992</v>
      </c>
      <c r="O103" s="38">
        <f t="shared" si="18"/>
        <v>0.97960000000000003</v>
      </c>
      <c r="P103" s="36">
        <f t="shared" si="19"/>
        <v>971.76319999999998</v>
      </c>
      <c r="T103" s="58" t="s">
        <v>350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243</v>
      </c>
      <c r="C104" s="58" t="s">
        <v>350</v>
      </c>
      <c r="D104" s="24">
        <v>514016</v>
      </c>
      <c r="E104" s="30" t="s">
        <v>242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63</v>
      </c>
      <c r="L104" s="58">
        <v>0.9647</v>
      </c>
      <c r="M104" s="75">
        <f t="shared" si="16"/>
        <v>60.7761</v>
      </c>
      <c r="N104" s="37">
        <f t="shared" si="17"/>
        <v>1953</v>
      </c>
      <c r="O104" s="38">
        <f t="shared" si="18"/>
        <v>0.9647</v>
      </c>
      <c r="P104" s="36">
        <f t="shared" si="19"/>
        <v>1884.0590999999999</v>
      </c>
      <c r="T104" s="58" t="s">
        <v>350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244</v>
      </c>
      <c r="C105" s="58" t="s">
        <v>350</v>
      </c>
      <c r="D105" s="24">
        <v>147059</v>
      </c>
      <c r="E105" s="30" t="s">
        <v>245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18</v>
      </c>
      <c r="L105" s="58">
        <v>0.95789999999999997</v>
      </c>
      <c r="M105" s="75">
        <f t="shared" si="16"/>
        <v>17.2422</v>
      </c>
      <c r="N105" s="37">
        <f t="shared" si="17"/>
        <v>558</v>
      </c>
      <c r="O105" s="38">
        <f t="shared" si="18"/>
        <v>0.95789999999999997</v>
      </c>
      <c r="P105" s="36">
        <f t="shared" si="19"/>
        <v>534.50819999999999</v>
      </c>
      <c r="T105" s="58" t="s">
        <v>350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246</v>
      </c>
      <c r="C106" s="58" t="s">
        <v>350</v>
      </c>
      <c r="D106" s="24">
        <v>514090</v>
      </c>
      <c r="E106" s="30" t="s">
        <v>245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27</v>
      </c>
      <c r="L106" s="58">
        <v>0.96709999999999996</v>
      </c>
      <c r="M106" s="75">
        <f t="shared" si="16"/>
        <v>26.111699999999999</v>
      </c>
      <c r="N106" s="37">
        <f t="shared" si="17"/>
        <v>837</v>
      </c>
      <c r="O106" s="38">
        <f t="shared" si="18"/>
        <v>0.96709999999999996</v>
      </c>
      <c r="P106" s="36">
        <f t="shared" si="19"/>
        <v>809.46269999999993</v>
      </c>
      <c r="T106" s="58" t="s">
        <v>350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247</v>
      </c>
      <c r="C107" s="58" t="s">
        <v>350</v>
      </c>
      <c r="D107" s="24">
        <v>147060</v>
      </c>
      <c r="E107" s="30" t="s">
        <v>248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51</v>
      </c>
      <c r="L107" s="73">
        <v>0.96030000000000004</v>
      </c>
      <c r="M107" s="75">
        <f t="shared" si="16"/>
        <v>48.975300000000004</v>
      </c>
      <c r="N107" s="37">
        <f t="shared" si="17"/>
        <v>1581</v>
      </c>
      <c r="O107" s="38">
        <f t="shared" si="18"/>
        <v>0.96030000000000004</v>
      </c>
      <c r="P107" s="36">
        <f t="shared" si="19"/>
        <v>1518.2343000000001</v>
      </c>
      <c r="T107" s="58" t="s">
        <v>350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249</v>
      </c>
      <c r="C108" s="58" t="s">
        <v>350</v>
      </c>
      <c r="D108" s="24">
        <v>514089</v>
      </c>
      <c r="E108" s="30" t="s">
        <v>248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65</v>
      </c>
      <c r="L108" s="73">
        <v>0.95030000000000003</v>
      </c>
      <c r="M108" s="75">
        <f t="shared" si="16"/>
        <v>61.769500000000001</v>
      </c>
      <c r="N108" s="37">
        <f t="shared" si="17"/>
        <v>2015</v>
      </c>
      <c r="O108" s="38">
        <f t="shared" si="18"/>
        <v>0.95030000000000003</v>
      </c>
      <c r="P108" s="36">
        <f t="shared" si="19"/>
        <v>1914.8545000000001</v>
      </c>
      <c r="T108" s="58" t="s">
        <v>350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250</v>
      </c>
      <c r="C109" s="58" t="s">
        <v>350</v>
      </c>
      <c r="D109" s="24">
        <v>147063</v>
      </c>
      <c r="E109" s="30" t="s">
        <v>251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20</v>
      </c>
      <c r="L109" s="58">
        <v>0.9879</v>
      </c>
      <c r="M109" s="75">
        <f t="shared" ref="M109:M120" si="27">K109*L109</f>
        <v>19.757999999999999</v>
      </c>
      <c r="N109" s="37">
        <f t="shared" si="17"/>
        <v>620</v>
      </c>
      <c r="O109" s="38">
        <f t="shared" si="18"/>
        <v>0.9879</v>
      </c>
      <c r="P109" s="36">
        <f t="shared" ref="P109:P120" si="28">N109*O109</f>
        <v>612.49800000000005</v>
      </c>
      <c r="T109" s="58" t="s">
        <v>350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252</v>
      </c>
      <c r="C110" s="58" t="s">
        <v>350</v>
      </c>
      <c r="D110" s="24"/>
      <c r="E110" s="30" t="s">
        <v>251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0</v>
      </c>
      <c r="L110" s="58">
        <v>0.93600000000000005</v>
      </c>
      <c r="M110" s="75">
        <f t="shared" si="27"/>
        <v>0</v>
      </c>
      <c r="N110" s="37">
        <f t="shared" si="17"/>
        <v>0</v>
      </c>
      <c r="O110" s="38">
        <f t="shared" si="18"/>
        <v>0.93600000000000005</v>
      </c>
      <c r="P110" s="36">
        <f t="shared" si="28"/>
        <v>0</v>
      </c>
      <c r="T110" s="58" t="s">
        <v>350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253</v>
      </c>
      <c r="C111" s="58" t="s">
        <v>350</v>
      </c>
      <c r="D111" s="24">
        <v>147064</v>
      </c>
      <c r="E111" s="30" t="s">
        <v>254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46</v>
      </c>
      <c r="L111" s="58">
        <v>0.98670000000000002</v>
      </c>
      <c r="M111" s="75">
        <f t="shared" si="27"/>
        <v>45.388199999999998</v>
      </c>
      <c r="N111" s="37">
        <f t="shared" ref="N111:N120" si="29">K111*31</f>
        <v>1426</v>
      </c>
      <c r="O111" s="38">
        <f t="shared" ref="O111:O120" si="30">L111</f>
        <v>0.98670000000000002</v>
      </c>
      <c r="P111" s="36">
        <f t="shared" si="28"/>
        <v>1407.0342000000001</v>
      </c>
      <c r="T111" s="58" t="s">
        <v>350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31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255</v>
      </c>
      <c r="C112" s="58" t="s">
        <v>350</v>
      </c>
      <c r="D112" s="24">
        <v>514012</v>
      </c>
      <c r="E112" s="30" t="s">
        <v>254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101</v>
      </c>
      <c r="L112" s="58">
        <v>0.98460000000000003</v>
      </c>
      <c r="M112" s="75">
        <f t="shared" si="27"/>
        <v>99.444600000000008</v>
      </c>
      <c r="N112" s="37">
        <f t="shared" si="29"/>
        <v>3131</v>
      </c>
      <c r="O112" s="38">
        <f t="shared" si="30"/>
        <v>0.98460000000000003</v>
      </c>
      <c r="P112" s="36">
        <f t="shared" si="28"/>
        <v>3082.7826</v>
      </c>
      <c r="T112" s="58" t="s">
        <v>350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31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256</v>
      </c>
      <c r="C113" s="58" t="s">
        <v>350</v>
      </c>
      <c r="D113" s="24">
        <v>147065</v>
      </c>
      <c r="E113" s="30" t="s">
        <v>257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54</v>
      </c>
      <c r="L113" s="58">
        <v>0.91779999999999995</v>
      </c>
      <c r="M113" s="75">
        <f t="shared" si="27"/>
        <v>49.561199999999999</v>
      </c>
      <c r="N113" s="37">
        <f t="shared" si="29"/>
        <v>1674</v>
      </c>
      <c r="O113" s="38">
        <f t="shared" si="30"/>
        <v>0.91779999999999995</v>
      </c>
      <c r="P113" s="36">
        <f t="shared" si="28"/>
        <v>1536.3971999999999</v>
      </c>
      <c r="T113" s="58" t="s">
        <v>350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31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258</v>
      </c>
      <c r="C114" s="58" t="s">
        <v>350</v>
      </c>
      <c r="D114" s="24">
        <v>514068</v>
      </c>
      <c r="E114" s="30" t="s">
        <v>257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89</v>
      </c>
      <c r="L114" s="58">
        <v>0.89359999999999995</v>
      </c>
      <c r="M114" s="75">
        <f t="shared" si="27"/>
        <v>79.5304</v>
      </c>
      <c r="N114" s="37">
        <f t="shared" si="29"/>
        <v>2759</v>
      </c>
      <c r="O114" s="38">
        <f t="shared" si="30"/>
        <v>0.89359999999999995</v>
      </c>
      <c r="P114" s="36">
        <f t="shared" si="28"/>
        <v>2465.4423999999999</v>
      </c>
      <c r="T114" s="58" t="s">
        <v>350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31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259</v>
      </c>
      <c r="C115" s="58" t="s">
        <v>350</v>
      </c>
      <c r="D115" s="24">
        <v>147066</v>
      </c>
      <c r="E115" s="30" t="s">
        <v>260</v>
      </c>
      <c r="F115" s="24" t="s">
        <v>158</v>
      </c>
      <c r="G115" t="s">
        <v>145</v>
      </c>
      <c r="H115" s="24" t="s">
        <v>118</v>
      </c>
      <c r="I115" s="31">
        <v>1</v>
      </c>
      <c r="J115" s="31">
        <v>1</v>
      </c>
      <c r="K115" s="58">
        <v>79</v>
      </c>
      <c r="L115" s="58">
        <v>0.90629999999999999</v>
      </c>
      <c r="M115" s="75">
        <f t="shared" si="27"/>
        <v>71.597700000000003</v>
      </c>
      <c r="N115" s="37">
        <f t="shared" si="29"/>
        <v>2449</v>
      </c>
      <c r="O115" s="38">
        <f t="shared" si="30"/>
        <v>0.90629999999999999</v>
      </c>
      <c r="P115" s="36">
        <f t="shared" si="28"/>
        <v>2219.5286999999998</v>
      </c>
      <c r="T115" s="58" t="s">
        <v>350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31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261</v>
      </c>
      <c r="C116" s="58" t="s">
        <v>350</v>
      </c>
      <c r="D116" s="24">
        <v>514018</v>
      </c>
      <c r="E116" s="30" t="s">
        <v>260</v>
      </c>
      <c r="F116" s="24" t="s">
        <v>158</v>
      </c>
      <c r="G116" t="s">
        <v>145</v>
      </c>
      <c r="H116" s="24" t="s">
        <v>118</v>
      </c>
      <c r="I116" s="31">
        <v>1</v>
      </c>
      <c r="J116" s="31">
        <v>1</v>
      </c>
      <c r="K116" s="58">
        <v>109</v>
      </c>
      <c r="L116" s="73">
        <v>0.91200000000000003</v>
      </c>
      <c r="M116" s="75">
        <f t="shared" si="27"/>
        <v>99.408000000000001</v>
      </c>
      <c r="N116" s="37">
        <f t="shared" si="29"/>
        <v>3379</v>
      </c>
      <c r="O116" s="38">
        <f t="shared" si="30"/>
        <v>0.91200000000000003</v>
      </c>
      <c r="P116" s="36">
        <f t="shared" si="28"/>
        <v>3081.6480000000001</v>
      </c>
      <c r="T116" s="58" t="s">
        <v>350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31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262</v>
      </c>
      <c r="C117" s="58" t="s">
        <v>350</v>
      </c>
      <c r="D117" s="24">
        <v>147068</v>
      </c>
      <c r="E117" s="30" t="s">
        <v>263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55</v>
      </c>
      <c r="L117" s="58">
        <v>0.86860000000000004</v>
      </c>
      <c r="M117" s="75">
        <f t="shared" si="27"/>
        <v>47.773000000000003</v>
      </c>
      <c r="N117" s="37">
        <f t="shared" si="29"/>
        <v>1705</v>
      </c>
      <c r="O117" s="38">
        <f t="shared" si="30"/>
        <v>0.86860000000000004</v>
      </c>
      <c r="P117" s="36">
        <f t="shared" si="28"/>
        <v>1480.963</v>
      </c>
      <c r="T117" s="58" t="s">
        <v>350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31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264</v>
      </c>
      <c r="C118" s="58" t="s">
        <v>350</v>
      </c>
      <c r="D118" s="24">
        <v>514067</v>
      </c>
      <c r="E118" s="30" t="s">
        <v>263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54</v>
      </c>
      <c r="L118" s="58">
        <v>0.84060000000000001</v>
      </c>
      <c r="M118" s="75">
        <f t="shared" si="27"/>
        <v>45.392400000000002</v>
      </c>
      <c r="N118" s="37">
        <f t="shared" si="29"/>
        <v>1674</v>
      </c>
      <c r="O118" s="38">
        <f t="shared" si="30"/>
        <v>0.84060000000000001</v>
      </c>
      <c r="P118" s="36">
        <f t="shared" si="28"/>
        <v>1407.1644000000001</v>
      </c>
      <c r="T118" s="58" t="s">
        <v>350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31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265</v>
      </c>
      <c r="C119" s="58" t="s">
        <v>350</v>
      </c>
      <c r="D119" s="24">
        <v>147095</v>
      </c>
      <c r="E119" s="30" t="s">
        <v>190</v>
      </c>
      <c r="F119" s="24" t="s">
        <v>144</v>
      </c>
      <c r="G119" t="s">
        <v>145</v>
      </c>
      <c r="H119" s="24" t="s">
        <v>118</v>
      </c>
      <c r="I119" s="31">
        <v>1</v>
      </c>
      <c r="J119" s="31">
        <v>1</v>
      </c>
      <c r="K119" s="58">
        <v>36</v>
      </c>
      <c r="L119" s="58">
        <v>0.97350000000000003</v>
      </c>
      <c r="M119" s="75">
        <f t="shared" si="27"/>
        <v>35.045999999999999</v>
      </c>
      <c r="N119" s="37">
        <f t="shared" si="29"/>
        <v>1116</v>
      </c>
      <c r="O119" s="38">
        <f t="shared" si="30"/>
        <v>0.97350000000000003</v>
      </c>
      <c r="P119" s="36">
        <f t="shared" si="28"/>
        <v>1086.4259999999999</v>
      </c>
      <c r="T119" s="58" t="s">
        <v>350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31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39" t="s">
        <v>141</v>
      </c>
      <c r="B120" s="40" t="s">
        <v>266</v>
      </c>
      <c r="C120" s="58" t="s">
        <v>350</v>
      </c>
      <c r="D120" s="41"/>
      <c r="E120" s="30" t="s">
        <v>193</v>
      </c>
      <c r="F120" s="41" t="s">
        <v>144</v>
      </c>
      <c r="G120" s="40" t="s">
        <v>145</v>
      </c>
      <c r="H120" s="41" t="s">
        <v>118</v>
      </c>
      <c r="I120" s="31">
        <v>1</v>
      </c>
      <c r="J120" s="31">
        <v>1</v>
      </c>
      <c r="K120" s="58">
        <v>0</v>
      </c>
      <c r="L120" s="58">
        <v>0.96</v>
      </c>
      <c r="M120" s="75">
        <f t="shared" si="27"/>
        <v>0</v>
      </c>
      <c r="N120" s="70">
        <f t="shared" si="29"/>
        <v>0</v>
      </c>
      <c r="O120" s="43">
        <f t="shared" si="30"/>
        <v>0.96</v>
      </c>
      <c r="P120" s="45">
        <f t="shared" si="28"/>
        <v>0</v>
      </c>
      <c r="T120" s="58" t="s">
        <v>350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31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46"/>
      <c r="B121" s="47"/>
      <c r="C121" s="30"/>
      <c r="D121" s="30"/>
      <c r="E121" s="30"/>
      <c r="F121" s="30"/>
      <c r="G121" s="47"/>
      <c r="H121" s="30"/>
      <c r="I121" s="31"/>
      <c r="J121" s="31"/>
      <c r="K121" s="49"/>
      <c r="L121" s="38"/>
      <c r="M121" s="49"/>
      <c r="N121" s="37"/>
      <c r="O121" s="38"/>
      <c r="P121" s="51"/>
      <c r="Q121" s="2" t="s">
        <v>139</v>
      </c>
      <c r="R121" s="2" t="s">
        <v>10</v>
      </c>
      <c r="S121" s="2" t="s">
        <v>367</v>
      </c>
      <c r="T121" s="58" t="s">
        <v>350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31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87" t="s">
        <v>267</v>
      </c>
      <c r="B122" s="87"/>
      <c r="C122" s="52"/>
      <c r="D122" s="52"/>
      <c r="E122" s="30"/>
      <c r="K122" s="35">
        <f>SUM(K45:K120)</f>
        <v>4012</v>
      </c>
      <c r="L122" s="53"/>
      <c r="M122" s="35">
        <f>SUM(M45:M120)</f>
        <v>3774.6652000000004</v>
      </c>
      <c r="N122" s="35">
        <f>SUM(N45:N120)</f>
        <v>124372</v>
      </c>
      <c r="O122" s="53"/>
      <c r="P122" s="54">
        <f>M122-O122</f>
        <v>3774.6652000000004</v>
      </c>
      <c r="Q122" s="55">
        <v>0.8</v>
      </c>
      <c r="R122" s="51">
        <f>M122*Q122</f>
        <v>3019.7321600000005</v>
      </c>
      <c r="S122" s="51">
        <f>M122-R122</f>
        <v>754.93303999999989</v>
      </c>
      <c r="T122" s="58" t="s">
        <v>350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31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E123" s="30"/>
      <c r="K123" s="32"/>
      <c r="M123" s="32"/>
      <c r="N123" s="35"/>
      <c r="O123" s="24"/>
      <c r="P123" s="36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1" t="s">
        <v>141</v>
      </c>
      <c r="B124" t="s">
        <v>268</v>
      </c>
      <c r="C124" s="58" t="s">
        <v>350</v>
      </c>
      <c r="D124" s="24">
        <v>147011</v>
      </c>
      <c r="E124" s="30" t="s">
        <v>269</v>
      </c>
      <c r="F124" s="24" t="s">
        <v>270</v>
      </c>
      <c r="G124" t="s">
        <v>145</v>
      </c>
      <c r="H124" s="24" t="s">
        <v>118</v>
      </c>
      <c r="I124" s="31">
        <v>1</v>
      </c>
      <c r="J124" s="31">
        <v>1</v>
      </c>
      <c r="K124" s="58">
        <v>46</v>
      </c>
      <c r="L124" s="58">
        <v>0.91290000000000004</v>
      </c>
      <c r="M124" s="75">
        <f t="shared" ref="M124:M133" si="32">K124*L124</f>
        <v>41.993400000000001</v>
      </c>
      <c r="N124" s="37">
        <f t="shared" ref="N124:N149" si="33">K124*31</f>
        <v>1426</v>
      </c>
      <c r="O124" s="38">
        <f t="shared" ref="O124:O149" si="34">L124</f>
        <v>0.91290000000000004</v>
      </c>
      <c r="P124" s="36">
        <f t="shared" ref="P124:P149" si="35">N124*O124</f>
        <v>1301.7954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A125" s="1" t="s">
        <v>141</v>
      </c>
      <c r="B125" t="s">
        <v>330</v>
      </c>
      <c r="C125" s="58" t="s">
        <v>350</v>
      </c>
      <c r="D125" s="24">
        <v>37391</v>
      </c>
      <c r="E125" s="30" t="s">
        <v>269</v>
      </c>
      <c r="F125" s="24" t="s">
        <v>270</v>
      </c>
      <c r="G125" t="s">
        <v>145</v>
      </c>
      <c r="H125" s="24" t="s">
        <v>118</v>
      </c>
      <c r="I125" s="31">
        <v>1</v>
      </c>
      <c r="J125" s="31">
        <v>1</v>
      </c>
      <c r="K125" s="58">
        <v>143</v>
      </c>
      <c r="L125" s="58">
        <v>1</v>
      </c>
      <c r="M125" s="75">
        <f t="shared" si="32"/>
        <v>143</v>
      </c>
      <c r="N125" s="37">
        <f>K125*31</f>
        <v>4433</v>
      </c>
      <c r="O125" s="38">
        <f>L125</f>
        <v>1</v>
      </c>
      <c r="P125" s="36">
        <f>N125*O125</f>
        <v>4433</v>
      </c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271</v>
      </c>
      <c r="C126" s="58" t="s">
        <v>350</v>
      </c>
      <c r="D126" s="24">
        <v>147012</v>
      </c>
      <c r="E126" s="30" t="s">
        <v>272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37</v>
      </c>
      <c r="L126" s="73">
        <v>1</v>
      </c>
      <c r="M126" s="75">
        <f t="shared" si="32"/>
        <v>37</v>
      </c>
      <c r="N126" s="37">
        <f t="shared" si="33"/>
        <v>1147</v>
      </c>
      <c r="O126" s="38">
        <f t="shared" si="34"/>
        <v>1</v>
      </c>
      <c r="P126" s="36">
        <f t="shared" si="35"/>
        <v>1147</v>
      </c>
      <c r="T126" s="58" t="s">
        <v>350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273</v>
      </c>
      <c r="C127" s="58" t="s">
        <v>350</v>
      </c>
      <c r="D127" s="24">
        <v>514066</v>
      </c>
      <c r="E127" s="30" t="s">
        <v>272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16</v>
      </c>
      <c r="L127" s="58">
        <v>0.90359999999999996</v>
      </c>
      <c r="M127" s="75">
        <f t="shared" si="32"/>
        <v>14.457599999999999</v>
      </c>
      <c r="N127" s="37">
        <f t="shared" si="33"/>
        <v>496</v>
      </c>
      <c r="O127" s="38">
        <f t="shared" si="34"/>
        <v>0.90359999999999996</v>
      </c>
      <c r="P127" s="36">
        <f t="shared" si="35"/>
        <v>448.18559999999997</v>
      </c>
      <c r="T127" s="58" t="s">
        <v>350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274</v>
      </c>
      <c r="C128" s="58" t="s">
        <v>350</v>
      </c>
      <c r="D128" s="24">
        <v>147013</v>
      </c>
      <c r="E128" s="30" t="s">
        <v>275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24">
        <v>68</v>
      </c>
      <c r="L128" s="24">
        <v>0.92379999999999995</v>
      </c>
      <c r="M128" s="75">
        <f t="shared" si="32"/>
        <v>62.818399999999997</v>
      </c>
      <c r="N128" s="37">
        <f t="shared" si="33"/>
        <v>2108</v>
      </c>
      <c r="O128" s="38">
        <f t="shared" si="34"/>
        <v>0.92379999999999995</v>
      </c>
      <c r="P128" s="36">
        <f t="shared" si="35"/>
        <v>1947.3703999999998</v>
      </c>
      <c r="T128" s="58" t="s">
        <v>350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276</v>
      </c>
      <c r="C129" s="58" t="s">
        <v>350</v>
      </c>
      <c r="D129" s="24">
        <v>514077</v>
      </c>
      <c r="E129" s="30" t="s">
        <v>275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24">
        <v>88</v>
      </c>
      <c r="L129" s="31">
        <v>0.9304</v>
      </c>
      <c r="M129" s="75">
        <f t="shared" si="32"/>
        <v>81.875200000000007</v>
      </c>
      <c r="N129" s="37">
        <f t="shared" si="33"/>
        <v>2728</v>
      </c>
      <c r="O129" s="38">
        <f t="shared" si="34"/>
        <v>0.9304</v>
      </c>
      <c r="P129" s="36">
        <f t="shared" si="35"/>
        <v>2538.1311999999998</v>
      </c>
      <c r="T129" s="58" t="s">
        <v>350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277</v>
      </c>
      <c r="C130" s="58" t="s">
        <v>350</v>
      </c>
      <c r="D130" s="24">
        <v>147014</v>
      </c>
      <c r="E130" s="30" t="s">
        <v>278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24">
        <v>52</v>
      </c>
      <c r="L130" s="24">
        <v>0.9254</v>
      </c>
      <c r="M130" s="75">
        <f t="shared" si="32"/>
        <v>48.120800000000003</v>
      </c>
      <c r="N130" s="37">
        <f t="shared" si="33"/>
        <v>1612</v>
      </c>
      <c r="O130" s="38">
        <f t="shared" si="34"/>
        <v>0.9254</v>
      </c>
      <c r="P130" s="36">
        <f t="shared" si="35"/>
        <v>1491.7447999999999</v>
      </c>
      <c r="T130" s="58" t="s">
        <v>350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279</v>
      </c>
      <c r="C131" s="58" t="s">
        <v>350</v>
      </c>
      <c r="D131" s="24">
        <v>514078</v>
      </c>
      <c r="E131" s="30" t="s">
        <v>278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24">
        <v>61</v>
      </c>
      <c r="L131" s="31">
        <v>0.93330000000000002</v>
      </c>
      <c r="M131" s="75">
        <f t="shared" si="32"/>
        <v>56.9313</v>
      </c>
      <c r="N131" s="37">
        <f t="shared" si="33"/>
        <v>1891</v>
      </c>
      <c r="O131" s="38">
        <f t="shared" si="34"/>
        <v>0.93330000000000002</v>
      </c>
      <c r="P131" s="36">
        <f t="shared" si="35"/>
        <v>1764.8703</v>
      </c>
      <c r="T131" s="58" t="s">
        <v>350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280</v>
      </c>
      <c r="C132" s="58" t="s">
        <v>350</v>
      </c>
      <c r="D132" s="24">
        <v>147022</v>
      </c>
      <c r="E132" s="30" t="s">
        <v>178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24">
        <v>57</v>
      </c>
      <c r="L132" s="31">
        <v>0.92310000000000003</v>
      </c>
      <c r="M132" s="75">
        <f t="shared" si="32"/>
        <v>52.616700000000002</v>
      </c>
      <c r="N132" s="37">
        <f t="shared" si="33"/>
        <v>1767</v>
      </c>
      <c r="O132" s="38">
        <f t="shared" si="34"/>
        <v>0.92310000000000003</v>
      </c>
      <c r="P132" s="36">
        <f t="shared" si="35"/>
        <v>1631.1177</v>
      </c>
      <c r="T132" s="58" t="s">
        <v>350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281</v>
      </c>
      <c r="C133" s="58" t="s">
        <v>350</v>
      </c>
      <c r="D133" s="24">
        <v>814007</v>
      </c>
      <c r="E133" s="30" t="s">
        <v>178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24">
        <v>86</v>
      </c>
      <c r="L133" s="31">
        <v>0.91700000000000004</v>
      </c>
      <c r="M133" s="75">
        <f t="shared" si="32"/>
        <v>78.862000000000009</v>
      </c>
      <c r="N133" s="37">
        <f t="shared" si="33"/>
        <v>2666</v>
      </c>
      <c r="O133" s="38">
        <f t="shared" si="34"/>
        <v>0.91700000000000004</v>
      </c>
      <c r="P133" s="36">
        <f t="shared" si="35"/>
        <v>2444.7220000000002</v>
      </c>
      <c r="T133" s="58" t="s">
        <v>350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T134" s="58" t="s">
        <v>350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285</v>
      </c>
      <c r="C135" s="58" t="s">
        <v>350</v>
      </c>
      <c r="D135" s="24">
        <v>147031</v>
      </c>
      <c r="E135" s="30" t="s">
        <v>286</v>
      </c>
      <c r="F135" s="58" t="s">
        <v>158</v>
      </c>
      <c r="G135" t="s">
        <v>145</v>
      </c>
      <c r="H135" s="24" t="s">
        <v>118</v>
      </c>
      <c r="I135" s="31">
        <v>1</v>
      </c>
      <c r="J135" s="31">
        <v>1</v>
      </c>
      <c r="K135" s="24">
        <v>45</v>
      </c>
      <c r="L135" s="24">
        <v>0.85770000000000002</v>
      </c>
      <c r="M135" s="75">
        <f t="shared" ref="M135:M149" si="40">K135*L135</f>
        <v>38.596499999999999</v>
      </c>
      <c r="N135" s="37">
        <f t="shared" si="33"/>
        <v>1395</v>
      </c>
      <c r="O135" s="38">
        <f t="shared" si="34"/>
        <v>0.85770000000000002</v>
      </c>
      <c r="P135" s="36">
        <f t="shared" si="35"/>
        <v>1196.4915000000001</v>
      </c>
      <c r="T135" s="58" t="s">
        <v>350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287</v>
      </c>
      <c r="C136" s="58" t="s">
        <v>350</v>
      </c>
      <c r="D136" s="24">
        <v>514064</v>
      </c>
      <c r="E136" s="30" t="s">
        <v>286</v>
      </c>
      <c r="F136" s="58" t="s">
        <v>158</v>
      </c>
      <c r="G136" t="s">
        <v>145</v>
      </c>
      <c r="H136" s="24" t="s">
        <v>118</v>
      </c>
      <c r="I136" s="31">
        <v>1</v>
      </c>
      <c r="J136" s="31">
        <v>1</v>
      </c>
      <c r="K136" s="24">
        <v>82</v>
      </c>
      <c r="L136" s="85">
        <v>0.87660000000000005</v>
      </c>
      <c r="M136" s="75">
        <f t="shared" si="40"/>
        <v>71.881200000000007</v>
      </c>
      <c r="N136" s="37">
        <f t="shared" si="33"/>
        <v>2542</v>
      </c>
      <c r="O136" s="38">
        <f t="shared" si="34"/>
        <v>0.87660000000000005</v>
      </c>
      <c r="P136" s="36">
        <f t="shared" si="35"/>
        <v>2228.3172</v>
      </c>
      <c r="T136" s="58" t="s">
        <v>350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288</v>
      </c>
      <c r="C137" s="58" t="s">
        <v>350</v>
      </c>
      <c r="D137" s="24">
        <v>147032</v>
      </c>
      <c r="E137" s="30" t="s">
        <v>289</v>
      </c>
      <c r="F137" s="24" t="s">
        <v>270</v>
      </c>
      <c r="G137" t="s">
        <v>145</v>
      </c>
      <c r="H137" s="24" t="s">
        <v>118</v>
      </c>
      <c r="I137" s="31">
        <v>1</v>
      </c>
      <c r="J137" s="31">
        <v>1</v>
      </c>
      <c r="K137" s="24">
        <v>59</v>
      </c>
      <c r="L137" s="24">
        <v>0.92049999999999998</v>
      </c>
      <c r="M137" s="75">
        <f t="shared" si="40"/>
        <v>54.3095</v>
      </c>
      <c r="N137" s="37">
        <f t="shared" si="33"/>
        <v>1829</v>
      </c>
      <c r="O137" s="38">
        <f t="shared" si="34"/>
        <v>0.92049999999999998</v>
      </c>
      <c r="P137" s="36">
        <f t="shared" si="35"/>
        <v>1683.5944999999999</v>
      </c>
      <c r="T137" s="58" t="s">
        <v>350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341</v>
      </c>
      <c r="C138" s="58" t="s">
        <v>350</v>
      </c>
      <c r="D138" s="24">
        <v>147032</v>
      </c>
      <c r="E138" s="30" t="s">
        <v>289</v>
      </c>
      <c r="F138" s="24" t="s">
        <v>270</v>
      </c>
      <c r="G138" t="s">
        <v>145</v>
      </c>
      <c r="H138" s="24" t="s">
        <v>118</v>
      </c>
      <c r="I138" s="31">
        <v>1</v>
      </c>
      <c r="J138" s="31">
        <v>1</v>
      </c>
      <c r="K138" s="24">
        <v>24</v>
      </c>
      <c r="L138" s="24">
        <v>1</v>
      </c>
      <c r="M138" s="75">
        <f t="shared" si="40"/>
        <v>24</v>
      </c>
      <c r="N138" s="37">
        <f>K138*31</f>
        <v>744</v>
      </c>
      <c r="O138" s="38">
        <f>L138</f>
        <v>1</v>
      </c>
      <c r="P138" s="36">
        <f>N138*O138</f>
        <v>744</v>
      </c>
      <c r="T138" s="58" t="s">
        <v>350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290</v>
      </c>
      <c r="C139" s="58" t="s">
        <v>350</v>
      </c>
      <c r="D139" s="24">
        <v>147033</v>
      </c>
      <c r="E139" s="30" t="s">
        <v>291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24">
        <v>68</v>
      </c>
      <c r="L139" s="24">
        <v>0.92449999999999999</v>
      </c>
      <c r="M139" s="75">
        <f t="shared" si="40"/>
        <v>62.866</v>
      </c>
      <c r="N139" s="37">
        <f t="shared" si="33"/>
        <v>2108</v>
      </c>
      <c r="O139" s="38">
        <f t="shared" si="34"/>
        <v>0.92449999999999999</v>
      </c>
      <c r="P139" s="36">
        <f t="shared" si="35"/>
        <v>1948.846</v>
      </c>
      <c r="T139" s="58" t="s">
        <v>350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340</v>
      </c>
      <c r="C140" s="58" t="s">
        <v>350</v>
      </c>
      <c r="D140" s="24">
        <v>147033</v>
      </c>
      <c r="E140" s="30" t="s">
        <v>291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24">
        <v>64</v>
      </c>
      <c r="L140" s="31">
        <v>0.9214</v>
      </c>
      <c r="M140" s="75">
        <f t="shared" si="40"/>
        <v>58.9696</v>
      </c>
      <c r="N140" s="37">
        <f>K140*31</f>
        <v>1984</v>
      </c>
      <c r="O140" s="38">
        <f>L140</f>
        <v>0.9214</v>
      </c>
      <c r="P140" s="36">
        <f>N140*O140</f>
        <v>1828.0576000000001</v>
      </c>
      <c r="T140" s="58" t="s">
        <v>350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292</v>
      </c>
      <c r="C141" s="58" t="s">
        <v>350</v>
      </c>
      <c r="D141" s="24">
        <v>147034</v>
      </c>
      <c r="E141" s="30" t="s">
        <v>293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24">
        <v>48</v>
      </c>
      <c r="L141" s="24">
        <v>0.93410000000000004</v>
      </c>
      <c r="M141" s="75">
        <f t="shared" si="40"/>
        <v>44.836800000000004</v>
      </c>
      <c r="N141" s="37">
        <f t="shared" si="33"/>
        <v>1488</v>
      </c>
      <c r="O141" s="38">
        <f t="shared" si="34"/>
        <v>0.93410000000000004</v>
      </c>
      <c r="P141" s="36">
        <f t="shared" si="35"/>
        <v>1389.9408000000001</v>
      </c>
      <c r="T141" s="58" t="s">
        <v>350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294</v>
      </c>
      <c r="C142" s="58" t="s">
        <v>350</v>
      </c>
      <c r="D142" s="24">
        <v>514063</v>
      </c>
      <c r="E142" s="30" t="s">
        <v>293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24">
        <v>99</v>
      </c>
      <c r="L142" s="24">
        <v>0.95509999999999995</v>
      </c>
      <c r="M142" s="75">
        <f t="shared" si="40"/>
        <v>94.554899999999989</v>
      </c>
      <c r="N142" s="37">
        <f t="shared" si="33"/>
        <v>3069</v>
      </c>
      <c r="O142" s="38">
        <f t="shared" si="34"/>
        <v>0.95509999999999995</v>
      </c>
      <c r="P142" s="36">
        <f t="shared" si="35"/>
        <v>2931.2019</v>
      </c>
      <c r="T142" s="58" t="s">
        <v>350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295</v>
      </c>
      <c r="C143" s="58" t="s">
        <v>350</v>
      </c>
      <c r="D143" s="24">
        <v>147037</v>
      </c>
      <c r="E143" s="30" t="s">
        <v>296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24">
        <v>45</v>
      </c>
      <c r="L143" s="24">
        <v>0.90859999999999996</v>
      </c>
      <c r="M143" s="75">
        <f t="shared" si="40"/>
        <v>40.887</v>
      </c>
      <c r="N143" s="37">
        <f t="shared" si="33"/>
        <v>1395</v>
      </c>
      <c r="O143" s="38">
        <f t="shared" si="34"/>
        <v>0.90859999999999996</v>
      </c>
      <c r="P143" s="36">
        <f t="shared" si="35"/>
        <v>1267.4969999999998</v>
      </c>
      <c r="T143" s="58" t="s">
        <v>350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1">AE143*AF143</f>
        <v>56770.628852414404</v>
      </c>
    </row>
    <row r="144" spans="1:33" ht="12.95" customHeight="1" x14ac:dyDescent="0.2">
      <c r="A144" s="1" t="s">
        <v>141</v>
      </c>
      <c r="B144" t="s">
        <v>297</v>
      </c>
      <c r="C144" s="58" t="s">
        <v>350</v>
      </c>
      <c r="D144" s="24">
        <v>514065</v>
      </c>
      <c r="E144" s="30" t="s">
        <v>296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24">
        <v>79</v>
      </c>
      <c r="L144" s="24">
        <v>0.92449999999999999</v>
      </c>
      <c r="M144" s="75">
        <f t="shared" si="40"/>
        <v>73.035499999999999</v>
      </c>
      <c r="N144" s="37">
        <f t="shared" si="33"/>
        <v>2449</v>
      </c>
      <c r="O144" s="38">
        <f t="shared" si="34"/>
        <v>0.92449999999999999</v>
      </c>
      <c r="P144" s="36">
        <f t="shared" si="35"/>
        <v>2264.1005</v>
      </c>
      <c r="T144" s="58" t="s">
        <v>350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1"/>
        <v>192250.26100278238</v>
      </c>
    </row>
    <row r="145" spans="1:34" ht="12.95" customHeight="1" x14ac:dyDescent="0.2">
      <c r="A145" s="1" t="s">
        <v>141</v>
      </c>
      <c r="B145" t="s">
        <v>298</v>
      </c>
      <c r="C145" s="58" t="s">
        <v>350</v>
      </c>
      <c r="D145" s="24">
        <v>147051</v>
      </c>
      <c r="E145" s="30" t="s">
        <v>299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24">
        <v>49</v>
      </c>
      <c r="L145" s="31">
        <v>0.96779999999999999</v>
      </c>
      <c r="M145" s="75">
        <f t="shared" si="40"/>
        <v>47.422199999999997</v>
      </c>
      <c r="N145" s="37">
        <f t="shared" si="33"/>
        <v>1519</v>
      </c>
      <c r="O145" s="38">
        <f t="shared" si="34"/>
        <v>0.96779999999999999</v>
      </c>
      <c r="P145" s="36">
        <f t="shared" si="35"/>
        <v>1470.0881999999999</v>
      </c>
      <c r="T145" s="58" t="s">
        <v>350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1"/>
        <v>38554.452373190397</v>
      </c>
    </row>
    <row r="146" spans="1:34" ht="12.95" customHeight="1" x14ac:dyDescent="0.2">
      <c r="A146" s="1" t="s">
        <v>141</v>
      </c>
      <c r="B146" t="s">
        <v>300</v>
      </c>
      <c r="C146" s="58" t="s">
        <v>350</v>
      </c>
      <c r="D146" s="24">
        <v>147054</v>
      </c>
      <c r="E146" s="30" t="s">
        <v>301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24">
        <v>7</v>
      </c>
      <c r="L146" s="24">
        <v>0.92679999999999996</v>
      </c>
      <c r="M146" s="75">
        <f t="shared" si="40"/>
        <v>6.4875999999999996</v>
      </c>
      <c r="N146" s="37">
        <f t="shared" si="33"/>
        <v>217</v>
      </c>
      <c r="O146" s="38">
        <f t="shared" si="34"/>
        <v>0.92679999999999996</v>
      </c>
      <c r="P146" s="36">
        <f t="shared" si="35"/>
        <v>201.1156</v>
      </c>
      <c r="T146" s="58" t="s">
        <v>350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1"/>
        <v>108792.10645155999</v>
      </c>
    </row>
    <row r="147" spans="1:34" ht="12.95" customHeight="1" x14ac:dyDescent="0.2">
      <c r="A147" s="1" t="s">
        <v>141</v>
      </c>
      <c r="B147" t="s">
        <v>302</v>
      </c>
      <c r="C147" s="58" t="s">
        <v>350</v>
      </c>
      <c r="D147" s="24">
        <v>514070</v>
      </c>
      <c r="E147" s="30" t="s">
        <v>301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24">
        <v>46</v>
      </c>
      <c r="L147" s="24">
        <v>0.93689999999999996</v>
      </c>
      <c r="M147" s="75">
        <f t="shared" si="40"/>
        <v>43.0974</v>
      </c>
      <c r="N147" s="37">
        <f t="shared" si="33"/>
        <v>1426</v>
      </c>
      <c r="O147" s="38">
        <f t="shared" si="34"/>
        <v>0.93689999999999996</v>
      </c>
      <c r="P147" s="36">
        <f t="shared" si="35"/>
        <v>1336.0193999999999</v>
      </c>
      <c r="T147" s="58" t="s">
        <v>350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1"/>
        <v>45622.338911801606</v>
      </c>
    </row>
    <row r="148" spans="1:34" ht="12.95" customHeight="1" x14ac:dyDescent="0.2">
      <c r="A148" s="1" t="s">
        <v>141</v>
      </c>
      <c r="B148" t="s">
        <v>303</v>
      </c>
      <c r="C148" s="58" t="s">
        <v>350</v>
      </c>
      <c r="D148" s="24">
        <v>147069</v>
      </c>
      <c r="E148" s="30" t="s">
        <v>304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24">
        <v>63</v>
      </c>
      <c r="L148" s="31">
        <v>0.94199999999999995</v>
      </c>
      <c r="M148" s="75">
        <f t="shared" si="40"/>
        <v>59.345999999999997</v>
      </c>
      <c r="N148" s="37">
        <f t="shared" si="33"/>
        <v>1953</v>
      </c>
      <c r="O148" s="38">
        <f t="shared" si="34"/>
        <v>0.94199999999999995</v>
      </c>
      <c r="P148" s="36">
        <f t="shared" si="35"/>
        <v>1839.7259999999999</v>
      </c>
      <c r="T148" s="58" t="s">
        <v>350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1"/>
        <v>37003.545220537599</v>
      </c>
    </row>
    <row r="149" spans="1:34" ht="12.95" customHeight="1" x14ac:dyDescent="0.2">
      <c r="A149" s="39" t="s">
        <v>141</v>
      </c>
      <c r="B149" s="40" t="s">
        <v>305</v>
      </c>
      <c r="C149" s="58" t="s">
        <v>350</v>
      </c>
      <c r="D149" s="41">
        <v>514059</v>
      </c>
      <c r="E149" s="30" t="s">
        <v>304</v>
      </c>
      <c r="F149" s="41" t="s">
        <v>270</v>
      </c>
      <c r="G149" s="40" t="s">
        <v>145</v>
      </c>
      <c r="H149" s="41" t="s">
        <v>118</v>
      </c>
      <c r="I149" s="42">
        <v>1</v>
      </c>
      <c r="J149" s="42">
        <v>1</v>
      </c>
      <c r="K149" s="24">
        <v>39</v>
      </c>
      <c r="L149" s="24">
        <v>0.94730000000000003</v>
      </c>
      <c r="M149" s="75">
        <f t="shared" si="40"/>
        <v>36.944700000000005</v>
      </c>
      <c r="N149" s="70">
        <f t="shared" si="33"/>
        <v>1209</v>
      </c>
      <c r="O149" s="43">
        <f t="shared" si="34"/>
        <v>0.94730000000000003</v>
      </c>
      <c r="P149" s="45">
        <f t="shared" si="35"/>
        <v>1145.2857000000001</v>
      </c>
      <c r="T149" s="58" t="s">
        <v>350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1"/>
        <v>37041.284931926399</v>
      </c>
    </row>
    <row r="150" spans="1:34" ht="12.95" customHeight="1" x14ac:dyDescent="0.2">
      <c r="A150" s="46"/>
      <c r="B150" s="47"/>
      <c r="C150" s="30"/>
      <c r="D150" s="30"/>
      <c r="E150" s="30"/>
      <c r="F150" s="30"/>
      <c r="G150" s="47"/>
      <c r="H150" s="30"/>
      <c r="I150" s="48"/>
      <c r="J150" s="48"/>
      <c r="K150" s="49"/>
      <c r="L150" s="30"/>
      <c r="M150" s="50"/>
      <c r="N150" s="37"/>
      <c r="O150" s="30"/>
      <c r="P150" s="51"/>
      <c r="Q150" s="2" t="s">
        <v>139</v>
      </c>
      <c r="R150" s="2" t="s">
        <v>10</v>
      </c>
      <c r="S150" s="2" t="s">
        <v>367</v>
      </c>
      <c r="T150" s="58" t="s">
        <v>350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1"/>
        <v>129004.63772335999</v>
      </c>
    </row>
    <row r="151" spans="1:34" ht="12.95" customHeight="1" x14ac:dyDescent="0.2">
      <c r="A151" s="87" t="s">
        <v>306</v>
      </c>
      <c r="B151" s="87"/>
      <c r="C151" s="52"/>
      <c r="D151" s="52"/>
      <c r="E151" s="30"/>
      <c r="K151" s="35">
        <f>SUM(K124:K149)</f>
        <v>1471</v>
      </c>
      <c r="L151" s="53"/>
      <c r="M151" s="35">
        <f>SUM(M124:M149)</f>
        <v>1374.9103</v>
      </c>
      <c r="N151" s="35">
        <f>SUM(N124:N149)</f>
        <v>45601</v>
      </c>
      <c r="O151" s="53"/>
      <c r="P151" s="54">
        <f>SUM(P124:P150)</f>
        <v>42622.219300000004</v>
      </c>
      <c r="Q151" s="55">
        <v>0.8</v>
      </c>
      <c r="R151" s="51">
        <f>M151*Q151</f>
        <v>1099.92824</v>
      </c>
      <c r="S151" s="51">
        <f>M151-R151</f>
        <v>274.98206000000005</v>
      </c>
      <c r="T151" s="58" t="s">
        <v>350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1"/>
        <v>25354.1173728096</v>
      </c>
    </row>
    <row r="152" spans="1:34" ht="12.95" customHeight="1" x14ac:dyDescent="0.2">
      <c r="A152" s="52"/>
      <c r="B152" s="52"/>
      <c r="C152" s="52"/>
      <c r="D152" s="52"/>
      <c r="E152" s="30"/>
      <c r="K152" s="35"/>
      <c r="L152" s="53"/>
      <c r="M152" s="35"/>
      <c r="N152" s="35"/>
      <c r="O152" s="53"/>
      <c r="P152" s="56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B153" s="1"/>
      <c r="C153" s="1"/>
      <c r="D153" s="1"/>
      <c r="E153" s="30"/>
      <c r="K153" s="32"/>
      <c r="M153" s="32"/>
      <c r="N153" s="35"/>
      <c r="O153" s="24"/>
      <c r="P153" s="36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5">
      <c r="A154" s="60" t="s">
        <v>307</v>
      </c>
      <c r="E154" s="30"/>
      <c r="K154" s="32"/>
      <c r="M154" s="32"/>
      <c r="N154" s="35"/>
      <c r="O154" s="24"/>
      <c r="P154" s="3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A155" s="1" t="s">
        <v>141</v>
      </c>
      <c r="B155" t="s">
        <v>308</v>
      </c>
      <c r="C155" s="58" t="s">
        <v>350</v>
      </c>
      <c r="D155" s="24">
        <v>147067</v>
      </c>
      <c r="E155" s="30" t="s">
        <v>309</v>
      </c>
      <c r="F155" s="24" t="s">
        <v>270</v>
      </c>
      <c r="G155" t="s">
        <v>145</v>
      </c>
      <c r="H155" s="24" t="s">
        <v>118</v>
      </c>
      <c r="I155" s="48">
        <v>1</v>
      </c>
      <c r="J155" s="48">
        <v>1</v>
      </c>
      <c r="K155" s="24">
        <v>33</v>
      </c>
      <c r="L155" s="24">
        <v>0.88890000000000002</v>
      </c>
      <c r="M155" s="75">
        <f>K155*L155</f>
        <v>29.3337</v>
      </c>
      <c r="N155" s="37">
        <f>K155*31</f>
        <v>1023</v>
      </c>
      <c r="O155" s="38">
        <f>L155</f>
        <v>0.88890000000000002</v>
      </c>
      <c r="P155" s="36">
        <f>N155*O155</f>
        <v>909.34469999999999</v>
      </c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">
      <c r="A156" s="39" t="s">
        <v>141</v>
      </c>
      <c r="B156" s="40" t="s">
        <v>310</v>
      </c>
      <c r="C156" s="58" t="s">
        <v>350</v>
      </c>
      <c r="D156" s="41">
        <v>514006</v>
      </c>
      <c r="E156" s="30" t="s">
        <v>309</v>
      </c>
      <c r="F156" s="41" t="s">
        <v>270</v>
      </c>
      <c r="G156" s="40" t="s">
        <v>145</v>
      </c>
      <c r="H156" s="41" t="s">
        <v>118</v>
      </c>
      <c r="I156" s="42">
        <v>1</v>
      </c>
      <c r="J156" s="42">
        <v>1</v>
      </c>
      <c r="K156" s="24">
        <v>18</v>
      </c>
      <c r="L156" s="31">
        <v>0.88680000000000003</v>
      </c>
      <c r="M156" s="75">
        <f>K156*L156</f>
        <v>15.962400000000001</v>
      </c>
      <c r="N156" s="70">
        <f>K156*31</f>
        <v>558</v>
      </c>
      <c r="O156" s="43">
        <f>L156</f>
        <v>0.88680000000000003</v>
      </c>
      <c r="P156" s="45">
        <f>N156*O156</f>
        <v>494.83440000000002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46"/>
      <c r="B157" s="47"/>
      <c r="C157" s="30"/>
      <c r="D157" s="30"/>
      <c r="E157" s="30"/>
      <c r="F157" s="30"/>
      <c r="G157" s="47"/>
      <c r="H157" s="30"/>
      <c r="I157" s="48"/>
      <c r="J157" s="48"/>
      <c r="K157" s="49"/>
      <c r="L157" s="38"/>
      <c r="M157" s="49"/>
      <c r="N157" s="37"/>
      <c r="O157" s="38"/>
      <c r="P157" s="51"/>
      <c r="Q157" s="2" t="s">
        <v>139</v>
      </c>
      <c r="R157" s="2" t="s">
        <v>10</v>
      </c>
      <c r="S157" s="2" t="s">
        <v>367</v>
      </c>
      <c r="T157" s="58" t="s">
        <v>350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87" t="s">
        <v>311</v>
      </c>
      <c r="B158" s="87"/>
      <c r="C158" s="52"/>
      <c r="D158" s="52"/>
      <c r="E158" s="30"/>
      <c r="K158" s="32">
        <f>K155+K156</f>
        <v>51</v>
      </c>
      <c r="M158" s="34">
        <f>M155+M156</f>
        <v>45.296100000000003</v>
      </c>
      <c r="N158" s="35">
        <f>N155+N156</f>
        <v>1581</v>
      </c>
      <c r="O158" s="24"/>
      <c r="P158" s="54">
        <f>M158-O158</f>
        <v>45.296100000000003</v>
      </c>
      <c r="Q158" s="55">
        <v>0.8</v>
      </c>
      <c r="R158" s="51">
        <f>M158*Q158</f>
        <v>36.236880000000006</v>
      </c>
      <c r="S158" s="51">
        <f>M158-R158</f>
        <v>9.0592199999999963</v>
      </c>
      <c r="T158" s="58" t="s">
        <v>350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E159" s="30"/>
      <c r="K159" s="32"/>
      <c r="M159" s="32"/>
      <c r="N159" s="35"/>
      <c r="O159" s="24"/>
      <c r="P159" s="36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5">
      <c r="A160" s="60" t="s">
        <v>307</v>
      </c>
      <c r="E160" s="30"/>
      <c r="K160" s="32"/>
      <c r="M160" s="32"/>
      <c r="N160" s="35"/>
      <c r="O160" s="24"/>
      <c r="P160" s="36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A161" s="1" t="s">
        <v>141</v>
      </c>
      <c r="B161" t="s">
        <v>312</v>
      </c>
      <c r="C161" s="58" t="s">
        <v>350</v>
      </c>
      <c r="D161" s="24">
        <v>147010</v>
      </c>
      <c r="E161" s="30" t="s">
        <v>313</v>
      </c>
      <c r="F161" s="24" t="s">
        <v>284</v>
      </c>
      <c r="G161" t="s">
        <v>145</v>
      </c>
      <c r="H161" s="24" t="s">
        <v>118</v>
      </c>
      <c r="I161" s="48">
        <v>1</v>
      </c>
      <c r="J161" s="48">
        <v>1</v>
      </c>
      <c r="K161" s="24">
        <v>57</v>
      </c>
      <c r="L161" s="24">
        <v>0.94720000000000004</v>
      </c>
      <c r="M161" s="75">
        <f t="shared" ref="M161:M175" si="42">K161*L161</f>
        <v>53.990400000000001</v>
      </c>
      <c r="N161" s="37">
        <f t="shared" ref="N161:N175" si="43">K161*31</f>
        <v>1767</v>
      </c>
      <c r="O161" s="38">
        <f t="shared" ref="O161:O175" si="44">L161</f>
        <v>0.94720000000000004</v>
      </c>
      <c r="P161" s="36">
        <f t="shared" ref="P161:P175" si="45">N161*O161</f>
        <v>1673.7024000000001</v>
      </c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">
      <c r="A162" s="1" t="s">
        <v>141</v>
      </c>
      <c r="B162" t="s">
        <v>314</v>
      </c>
      <c r="C162" s="58" t="s">
        <v>350</v>
      </c>
      <c r="D162" s="24">
        <v>514061</v>
      </c>
      <c r="E162" s="30" t="s">
        <v>313</v>
      </c>
      <c r="F162" s="24" t="s">
        <v>284</v>
      </c>
      <c r="G162" t="s">
        <v>145</v>
      </c>
      <c r="H162" s="24" t="s">
        <v>118</v>
      </c>
      <c r="I162" s="48">
        <v>1</v>
      </c>
      <c r="J162" s="48">
        <v>1</v>
      </c>
      <c r="K162" s="24">
        <v>59</v>
      </c>
      <c r="L162" s="31">
        <v>0.94699999999999995</v>
      </c>
      <c r="M162" s="75">
        <f t="shared" si="42"/>
        <v>55.872999999999998</v>
      </c>
      <c r="N162" s="37">
        <f t="shared" si="43"/>
        <v>1829</v>
      </c>
      <c r="O162" s="38">
        <f t="shared" si="44"/>
        <v>0.94699999999999995</v>
      </c>
      <c r="P162" s="36">
        <f t="shared" si="45"/>
        <v>1732.0629999999999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315</v>
      </c>
      <c r="C163" s="58" t="s">
        <v>350</v>
      </c>
      <c r="D163" s="24">
        <v>147021</v>
      </c>
      <c r="E163" s="30" t="s">
        <v>316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24">
        <v>76</v>
      </c>
      <c r="L163" s="24">
        <v>0.94979999999999998</v>
      </c>
      <c r="M163" s="75">
        <f t="shared" si="42"/>
        <v>72.184799999999996</v>
      </c>
      <c r="N163" s="37">
        <f t="shared" si="43"/>
        <v>2356</v>
      </c>
      <c r="O163" s="38">
        <f t="shared" si="44"/>
        <v>0.94979999999999998</v>
      </c>
      <c r="P163" s="36">
        <f t="shared" si="45"/>
        <v>2237.7287999999999</v>
      </c>
      <c r="T163" s="58" t="s">
        <v>350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6">AB163*AC163</f>
        <v>2098.5551950335998</v>
      </c>
      <c r="AE163" s="37">
        <f t="shared" ref="AE163:AE168" si="47">AB163*31</f>
        <v>1330.38112</v>
      </c>
      <c r="AF163" s="38">
        <f t="shared" ref="AF163:AF168" si="48">AC163</f>
        <v>48.899679999999996</v>
      </c>
      <c r="AG163" s="36">
        <f t="shared" ref="AG163:AG168" si="49">AE163*AF163</f>
        <v>65055.211046041593</v>
      </c>
    </row>
    <row r="164" spans="1:33" ht="12.95" customHeight="1" x14ac:dyDescent="0.2">
      <c r="A164" s="1" t="s">
        <v>141</v>
      </c>
      <c r="B164" t="s">
        <v>317</v>
      </c>
      <c r="C164" s="58" t="s">
        <v>350</v>
      </c>
      <c r="D164" s="24">
        <v>514075</v>
      </c>
      <c r="E164" s="30" t="s">
        <v>316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24">
        <v>70</v>
      </c>
      <c r="L164" s="31">
        <v>0.95130000000000003</v>
      </c>
      <c r="M164" s="75">
        <f t="shared" si="42"/>
        <v>66.591000000000008</v>
      </c>
      <c r="N164" s="37">
        <f t="shared" si="43"/>
        <v>2170</v>
      </c>
      <c r="O164" s="38">
        <f t="shared" si="44"/>
        <v>0.95130000000000003</v>
      </c>
      <c r="P164" s="36">
        <f t="shared" si="45"/>
        <v>2064.3209999999999</v>
      </c>
      <c r="T164" s="58" t="s">
        <v>350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6"/>
        <v>3877.9199793600001</v>
      </c>
      <c r="AE164" s="37">
        <f t="shared" si="47"/>
        <v>1807.7711999999999</v>
      </c>
      <c r="AF164" s="38">
        <f t="shared" si="48"/>
        <v>66.499300000000005</v>
      </c>
      <c r="AG164" s="36">
        <f t="shared" si="49"/>
        <v>120215.51936016</v>
      </c>
    </row>
    <row r="165" spans="1:33" ht="12.95" customHeight="1" x14ac:dyDescent="0.2">
      <c r="A165" s="1" t="s">
        <v>141</v>
      </c>
      <c r="B165" t="s">
        <v>318</v>
      </c>
      <c r="C165" s="58" t="s">
        <v>350</v>
      </c>
      <c r="D165" s="24">
        <v>147030</v>
      </c>
      <c r="E165" s="30" t="s">
        <v>283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24">
        <v>98</v>
      </c>
      <c r="L165" s="31">
        <v>0.9365</v>
      </c>
      <c r="M165" s="75">
        <f t="shared" si="42"/>
        <v>91.777000000000001</v>
      </c>
      <c r="N165" s="37">
        <f t="shared" si="43"/>
        <v>3038</v>
      </c>
      <c r="O165" s="38">
        <f t="shared" si="44"/>
        <v>0.9365</v>
      </c>
      <c r="P165" s="36">
        <f t="shared" si="45"/>
        <v>2845.087</v>
      </c>
      <c r="T165" s="58" t="s">
        <v>350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6"/>
        <v>3426.4832669216003</v>
      </c>
      <c r="AE165" s="37">
        <f t="shared" si="47"/>
        <v>1699.4100799999999</v>
      </c>
      <c r="AF165" s="38">
        <f t="shared" si="48"/>
        <v>62.504620000000003</v>
      </c>
      <c r="AG165" s="36">
        <f t="shared" si="49"/>
        <v>106220.9812745696</v>
      </c>
    </row>
    <row r="166" spans="1:33" ht="12.95" customHeight="1" x14ac:dyDescent="0.2">
      <c r="A166" s="1" t="s">
        <v>141</v>
      </c>
      <c r="B166" t="s">
        <v>282</v>
      </c>
      <c r="C166" s="58" t="s">
        <v>350</v>
      </c>
      <c r="D166" s="24">
        <v>514058</v>
      </c>
      <c r="E166" s="30" t="s">
        <v>283</v>
      </c>
      <c r="F166" s="24" t="s">
        <v>284</v>
      </c>
      <c r="G166" t="s">
        <v>145</v>
      </c>
      <c r="H166" s="24" t="s">
        <v>118</v>
      </c>
      <c r="I166" s="31">
        <v>1</v>
      </c>
      <c r="J166" s="31">
        <v>1</v>
      </c>
      <c r="K166" s="24">
        <v>0</v>
      </c>
      <c r="L166" s="24">
        <v>0.91669999999999996</v>
      </c>
      <c r="M166" s="34">
        <f t="shared" si="42"/>
        <v>0</v>
      </c>
      <c r="N166" s="37">
        <f>K166*31</f>
        <v>0</v>
      </c>
      <c r="O166" s="38">
        <f>L166</f>
        <v>0.91669999999999996</v>
      </c>
      <c r="P166" s="36">
        <f>N166*O166</f>
        <v>0</v>
      </c>
      <c r="T166" s="58" t="s">
        <v>350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6"/>
        <v>3085.2979489376003</v>
      </c>
      <c r="AE166" s="37">
        <f t="shared" si="47"/>
        <v>1612.6844800000001</v>
      </c>
      <c r="AF166" s="38">
        <f t="shared" si="48"/>
        <v>59.307470000000002</v>
      </c>
      <c r="AG166" s="36">
        <f t="shared" si="49"/>
        <v>95644.236417065607</v>
      </c>
    </row>
    <row r="167" spans="1:33" ht="12.95" customHeight="1" x14ac:dyDescent="0.2">
      <c r="A167" s="1" t="s">
        <v>141</v>
      </c>
      <c r="B167" t="s">
        <v>319</v>
      </c>
      <c r="C167" s="58" t="s">
        <v>350</v>
      </c>
      <c r="D167" s="24">
        <v>147043</v>
      </c>
      <c r="E167" s="30" t="s">
        <v>320</v>
      </c>
      <c r="F167" s="24" t="s">
        <v>270</v>
      </c>
      <c r="G167" t="s">
        <v>145</v>
      </c>
      <c r="H167" s="24" t="s">
        <v>118</v>
      </c>
      <c r="I167" s="48">
        <v>1</v>
      </c>
      <c r="J167" s="48">
        <v>1</v>
      </c>
      <c r="K167" s="24">
        <v>61</v>
      </c>
      <c r="L167" s="24">
        <v>0.92789999999999995</v>
      </c>
      <c r="M167" s="75">
        <f t="shared" si="42"/>
        <v>56.601899999999993</v>
      </c>
      <c r="N167" s="37">
        <f t="shared" si="43"/>
        <v>1891</v>
      </c>
      <c r="O167" s="38">
        <f t="shared" si="44"/>
        <v>0.92789999999999995</v>
      </c>
      <c r="P167" s="36">
        <f t="shared" si="45"/>
        <v>1754.6588999999999</v>
      </c>
      <c r="T167" s="58" t="s">
        <v>350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6"/>
        <v>6079.2593030400003</v>
      </c>
      <c r="AE167" s="37">
        <f t="shared" si="47"/>
        <v>2262.9504000000002</v>
      </c>
      <c r="AF167" s="38">
        <f t="shared" si="48"/>
        <v>83.279349999999994</v>
      </c>
      <c r="AG167" s="36">
        <f t="shared" si="49"/>
        <v>188457.03839423999</v>
      </c>
    </row>
    <row r="168" spans="1:33" ht="12.95" customHeight="1" x14ac:dyDescent="0.2">
      <c r="A168" s="1" t="s">
        <v>141</v>
      </c>
      <c r="B168" t="s">
        <v>321</v>
      </c>
      <c r="C168" s="58" t="s">
        <v>350</v>
      </c>
      <c r="D168" s="24">
        <v>514073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24">
        <v>48</v>
      </c>
      <c r="L168" s="31">
        <v>0.93520000000000003</v>
      </c>
      <c r="M168" s="75">
        <f t="shared" si="42"/>
        <v>44.889600000000002</v>
      </c>
      <c r="N168" s="37">
        <f t="shared" si="43"/>
        <v>1488</v>
      </c>
      <c r="O168" s="38">
        <f t="shared" si="44"/>
        <v>0.93520000000000003</v>
      </c>
      <c r="P168" s="36">
        <f t="shared" si="45"/>
        <v>1391.5776000000001</v>
      </c>
      <c r="T168" s="58" t="s">
        <v>350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6"/>
        <v>4353.5317061664</v>
      </c>
      <c r="AE168" s="37">
        <f t="shared" si="47"/>
        <v>1915.32384</v>
      </c>
      <c r="AF168" s="38">
        <f t="shared" si="48"/>
        <v>70.463009999999997</v>
      </c>
      <c r="AG168" s="36">
        <f t="shared" si="49"/>
        <v>134959.4828911584</v>
      </c>
    </row>
    <row r="169" spans="1:33" ht="12.95" customHeight="1" x14ac:dyDescent="0.2">
      <c r="A169" s="1" t="s">
        <v>141</v>
      </c>
      <c r="B169" t="s">
        <v>368</v>
      </c>
      <c r="C169" s="58" t="s">
        <v>350</v>
      </c>
      <c r="D169" s="24">
        <v>147049</v>
      </c>
      <c r="E169" s="30" t="s">
        <v>369</v>
      </c>
      <c r="F169" s="24" t="s">
        <v>284</v>
      </c>
      <c r="G169" t="s">
        <v>145</v>
      </c>
      <c r="H169" s="24" t="s">
        <v>118</v>
      </c>
      <c r="I169" s="48">
        <v>1</v>
      </c>
      <c r="J169" s="48">
        <v>1</v>
      </c>
      <c r="K169" s="24">
        <v>75</v>
      </c>
      <c r="L169" s="31">
        <v>0.93859999999999999</v>
      </c>
      <c r="M169" s="75">
        <f t="shared" si="42"/>
        <v>70.394999999999996</v>
      </c>
      <c r="N169" s="37">
        <f t="shared" si="43"/>
        <v>2325</v>
      </c>
      <c r="O169" s="38">
        <f t="shared" si="44"/>
        <v>0.93859999999999999</v>
      </c>
      <c r="P169" s="36">
        <f t="shared" si="45"/>
        <v>2182.2449999999999</v>
      </c>
    </row>
    <row r="170" spans="1:33" ht="12.95" customHeight="1" x14ac:dyDescent="0.2">
      <c r="A170" s="1" t="s">
        <v>141</v>
      </c>
      <c r="B170" t="s">
        <v>370</v>
      </c>
      <c r="C170" s="58" t="s">
        <v>350</v>
      </c>
      <c r="D170" s="24"/>
      <c r="E170" s="30" t="s">
        <v>369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24">
        <v>0</v>
      </c>
      <c r="L170" s="31">
        <v>1</v>
      </c>
      <c r="M170" s="75">
        <f t="shared" si="42"/>
        <v>0</v>
      </c>
      <c r="N170" s="37">
        <f t="shared" si="43"/>
        <v>0</v>
      </c>
      <c r="O170" s="38">
        <f t="shared" si="44"/>
        <v>1</v>
      </c>
      <c r="P170" s="36">
        <f t="shared" si="45"/>
        <v>0</v>
      </c>
    </row>
    <row r="171" spans="1:33" ht="12.95" customHeight="1" x14ac:dyDescent="0.2">
      <c r="A171" s="1" t="s">
        <v>141</v>
      </c>
      <c r="B171" t="s">
        <v>371</v>
      </c>
      <c r="C171" s="58" t="s">
        <v>350</v>
      </c>
      <c r="D171" s="61" t="s">
        <v>372</v>
      </c>
      <c r="E171" s="30" t="s">
        <v>369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24">
        <v>139</v>
      </c>
      <c r="L171" s="31">
        <v>1</v>
      </c>
      <c r="M171" s="75">
        <f t="shared" si="42"/>
        <v>139</v>
      </c>
      <c r="N171" s="37">
        <f t="shared" si="43"/>
        <v>4309</v>
      </c>
      <c r="O171" s="38">
        <f t="shared" si="44"/>
        <v>1</v>
      </c>
      <c r="P171" s="36">
        <f t="shared" si="45"/>
        <v>4309</v>
      </c>
    </row>
    <row r="172" spans="1:33" ht="12.95" customHeight="1" x14ac:dyDescent="0.2">
      <c r="A172" s="1" t="s">
        <v>141</v>
      </c>
      <c r="B172" t="s">
        <v>373</v>
      </c>
      <c r="C172" s="58" t="s">
        <v>350</v>
      </c>
      <c r="D172" s="24">
        <v>147058</v>
      </c>
      <c r="E172" s="30" t="s">
        <v>374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24">
        <v>70</v>
      </c>
      <c r="L172" s="24">
        <v>0.93440000000000001</v>
      </c>
      <c r="M172" s="75">
        <f t="shared" si="42"/>
        <v>65.408000000000001</v>
      </c>
      <c r="N172" s="37">
        <f t="shared" si="43"/>
        <v>2170</v>
      </c>
      <c r="O172" s="38">
        <f t="shared" si="44"/>
        <v>0.93440000000000001</v>
      </c>
      <c r="P172" s="36">
        <f t="shared" si="45"/>
        <v>2027.6479999999999</v>
      </c>
    </row>
    <row r="173" spans="1:33" ht="12.95" customHeight="1" x14ac:dyDescent="0.2">
      <c r="A173" s="1" t="s">
        <v>141</v>
      </c>
      <c r="B173" t="s">
        <v>375</v>
      </c>
      <c r="C173" s="58" t="s">
        <v>350</v>
      </c>
      <c r="D173" s="24">
        <v>514069</v>
      </c>
      <c r="E173" s="30" t="s">
        <v>374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24">
        <v>29</v>
      </c>
      <c r="L173" s="31">
        <v>0.94</v>
      </c>
      <c r="M173" s="75">
        <f t="shared" si="42"/>
        <v>27.259999999999998</v>
      </c>
      <c r="N173" s="37">
        <f t="shared" si="43"/>
        <v>899</v>
      </c>
      <c r="O173" s="38">
        <f t="shared" si="44"/>
        <v>0.94</v>
      </c>
      <c r="P173" s="36">
        <f t="shared" si="45"/>
        <v>845.06</v>
      </c>
    </row>
    <row r="174" spans="1:33" ht="12.95" customHeight="1" x14ac:dyDescent="0.2">
      <c r="A174" s="1" t="s">
        <v>141</v>
      </c>
      <c r="B174" t="s">
        <v>376</v>
      </c>
      <c r="C174" s="58" t="s">
        <v>350</v>
      </c>
      <c r="D174" s="24">
        <v>147062</v>
      </c>
      <c r="E174" s="30" t="s">
        <v>377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24">
        <v>110</v>
      </c>
      <c r="L174" s="24">
        <v>0.93879999999999997</v>
      </c>
      <c r="M174" s="75">
        <f t="shared" si="42"/>
        <v>103.268</v>
      </c>
      <c r="N174" s="37">
        <f t="shared" si="43"/>
        <v>3410</v>
      </c>
      <c r="O174" s="38">
        <f t="shared" si="44"/>
        <v>0.93879999999999997</v>
      </c>
      <c r="P174" s="36">
        <f t="shared" si="45"/>
        <v>3201.308</v>
      </c>
    </row>
    <row r="175" spans="1:33" ht="12.95" customHeight="1" x14ac:dyDescent="0.2">
      <c r="A175" s="39" t="s">
        <v>141</v>
      </c>
      <c r="B175" s="40" t="s">
        <v>378</v>
      </c>
      <c r="C175" s="58" t="s">
        <v>350</v>
      </c>
      <c r="D175" s="41">
        <v>514062</v>
      </c>
      <c r="E175" s="30" t="s">
        <v>377</v>
      </c>
      <c r="F175" s="41" t="s">
        <v>284</v>
      </c>
      <c r="G175" s="40" t="s">
        <v>145</v>
      </c>
      <c r="H175" s="41" t="s">
        <v>118</v>
      </c>
      <c r="I175" s="42">
        <v>1</v>
      </c>
      <c r="J175" s="42">
        <v>1</v>
      </c>
      <c r="K175" s="24">
        <v>55</v>
      </c>
      <c r="L175" s="31">
        <v>0.93500000000000005</v>
      </c>
      <c r="M175" s="75">
        <f t="shared" si="42"/>
        <v>51.425000000000004</v>
      </c>
      <c r="N175" s="70">
        <f t="shared" si="43"/>
        <v>1705</v>
      </c>
      <c r="O175" s="43">
        <f t="shared" si="44"/>
        <v>0.93500000000000005</v>
      </c>
      <c r="P175" s="45">
        <f t="shared" si="45"/>
        <v>1594.1750000000002</v>
      </c>
    </row>
    <row r="176" spans="1:33" ht="12.95" customHeight="1" x14ac:dyDescent="0.2">
      <c r="C176" s="24"/>
      <c r="D176" s="24"/>
      <c r="E176" s="24"/>
      <c r="I176" s="48"/>
      <c r="J176" s="48"/>
      <c r="K176" s="32"/>
      <c r="L176" s="33"/>
      <c r="M176" s="32"/>
      <c r="N176" s="35"/>
      <c r="O176" s="33"/>
      <c r="P176" s="51"/>
      <c r="Q176" s="2" t="s">
        <v>139</v>
      </c>
      <c r="R176" s="2" t="s">
        <v>10</v>
      </c>
      <c r="S176" s="2" t="s">
        <v>367</v>
      </c>
    </row>
    <row r="177" spans="1:19" ht="12.95" customHeight="1" x14ac:dyDescent="0.2">
      <c r="A177" s="87" t="s">
        <v>379</v>
      </c>
      <c r="B177" s="87"/>
      <c r="C177" s="52"/>
      <c r="D177" s="52"/>
      <c r="E177" s="52"/>
      <c r="K177" s="35">
        <f>SUM(K161:K175)</f>
        <v>947</v>
      </c>
      <c r="L177" s="53"/>
      <c r="M177" s="35">
        <f>SUM(M161:M175)</f>
        <v>898.66369999999995</v>
      </c>
      <c r="N177" s="35">
        <f>SUM(N161:N175)</f>
        <v>29357</v>
      </c>
      <c r="O177" s="53"/>
      <c r="P177" s="54">
        <f>M177-O177</f>
        <v>898.66369999999995</v>
      </c>
      <c r="Q177" s="55">
        <v>0.8</v>
      </c>
      <c r="R177" s="51">
        <f>M177*Q177</f>
        <v>718.93096000000003</v>
      </c>
      <c r="S177" s="51">
        <f>M177-R177</f>
        <v>179.73273999999992</v>
      </c>
    </row>
    <row r="178" spans="1:19" ht="12.95" customHeight="1" x14ac:dyDescent="0.2">
      <c r="A178" s="87" t="s">
        <v>379</v>
      </c>
      <c r="B178" s="87"/>
      <c r="C178" s="52"/>
      <c r="D178" s="52"/>
      <c r="E178" s="52"/>
      <c r="K178" s="35">
        <f>SUM(K163:K176)</f>
        <v>831</v>
      </c>
      <c r="L178" s="53"/>
      <c r="M178" s="35">
        <f>SUM(M163:M176)</f>
        <v>788.80029999999999</v>
      </c>
      <c r="N178" s="35">
        <f>SUM(N163:N176)</f>
        <v>25761</v>
      </c>
      <c r="O178" s="53"/>
      <c r="P178" s="54">
        <f>M178-O178</f>
        <v>788.80029999999999</v>
      </c>
      <c r="Q178" s="55">
        <v>0.8</v>
      </c>
      <c r="R178" s="51">
        <f>M178*Q178</f>
        <v>631.04024000000004</v>
      </c>
      <c r="S178" s="51">
        <f>M178-R178</f>
        <v>157.76005999999995</v>
      </c>
    </row>
    <row r="179" spans="1:19" ht="12.95" customHeight="1" x14ac:dyDescent="0.2">
      <c r="A179" s="87"/>
      <c r="B179" s="87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8">
    <mergeCell ref="A179:B179"/>
    <mergeCell ref="A178:B178"/>
    <mergeCell ref="A158:B158"/>
    <mergeCell ref="A177:B177"/>
    <mergeCell ref="A29:B29"/>
    <mergeCell ref="A42:B42"/>
    <mergeCell ref="A122:B122"/>
    <mergeCell ref="A151:B15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2001-02-21T14:09:15Z</cp:lastPrinted>
  <dcterms:created xsi:type="dcterms:W3CDTF">2000-07-27T20:19:23Z</dcterms:created>
  <dcterms:modified xsi:type="dcterms:W3CDTF">2014-09-03T14:01:58Z</dcterms:modified>
</cp:coreProperties>
</file>