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0" i="8" s="1"/>
  <c r="D31" i="8" s="1"/>
  <c r="D50" i="80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J17" i="74" s="1"/>
  <c r="J24" i="74" s="1"/>
  <c r="L8" i="74"/>
  <c r="D9" i="74"/>
  <c r="J9" i="74"/>
  <c r="L9" i="74"/>
  <c r="M9" i="74"/>
  <c r="M10" i="74" s="1"/>
  <c r="M11" i="74" s="1"/>
  <c r="D10" i="74"/>
  <c r="J10" i="74"/>
  <c r="L10" i="74"/>
  <c r="D11" i="74"/>
  <c r="H11" i="74"/>
  <c r="J11" i="74"/>
  <c r="L11" i="74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A45" i="74"/>
  <c r="A46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K6" i="13"/>
  <c r="M6" i="13" s="1"/>
  <c r="N6" i="13"/>
  <c r="F7" i="13"/>
  <c r="I7" i="13"/>
  <c r="J7" i="13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D48" i="87" s="1"/>
  <c r="D44" i="80" s="1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C36" i="73"/>
  <c r="I35" i="73" s="1"/>
  <c r="I36" i="73" s="1"/>
  <c r="E36" i="73"/>
  <c r="J35" i="73" s="1"/>
  <c r="J36" i="73" s="1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B18" i="20" s="1"/>
  <c r="J11" i="20"/>
  <c r="J15" i="20" s="1"/>
  <c r="B13" i="20"/>
  <c r="B14" i="20"/>
  <c r="B15" i="20"/>
  <c r="B17" i="20"/>
  <c r="B31" i="20"/>
  <c r="E38" i="20"/>
  <c r="E39" i="20"/>
  <c r="F39" i="20"/>
  <c r="F40" i="20" s="1"/>
  <c r="G39" i="20"/>
  <c r="G40" i="20"/>
  <c r="B46" i="20"/>
  <c r="H39" i="20" s="1"/>
  <c r="H40" i="20" s="1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I36" i="11"/>
  <c r="AL36" i="11"/>
  <c r="AM36" i="11"/>
  <c r="AN36" i="11"/>
  <c r="AO36" i="11"/>
  <c r="C37" i="11"/>
  <c r="E37" i="11"/>
  <c r="E39" i="11" s="1"/>
  <c r="B77" i="80" s="1"/>
  <c r="AA37" i="11"/>
  <c r="AM37" i="11" s="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30" i="63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9" i="80" s="1"/>
  <c r="A45" i="75"/>
  <c r="A46" i="75"/>
  <c r="D6" i="22"/>
  <c r="F6" i="22" s="1"/>
  <c r="D7" i="22"/>
  <c r="F7" i="22" s="1"/>
  <c r="D8" i="22"/>
  <c r="F8" i="22" s="1"/>
  <c r="D9" i="22"/>
  <c r="F9" i="22" s="1"/>
  <c r="D10" i="22"/>
  <c r="F10" i="22" s="1"/>
  <c r="D11" i="22"/>
  <c r="F11" i="22" s="1"/>
  <c r="D12" i="22"/>
  <c r="F12" i="22" s="1"/>
  <c r="D13" i="22"/>
  <c r="F13" i="22" s="1"/>
  <c r="D14" i="22"/>
  <c r="F14" i="22" s="1"/>
  <c r="D15" i="22"/>
  <c r="F15" i="22" s="1"/>
  <c r="D16" i="22"/>
  <c r="F16" i="22" s="1"/>
  <c r="D17" i="22"/>
  <c r="F17" i="22" s="1"/>
  <c r="D18" i="22"/>
  <c r="F18" i="22" s="1"/>
  <c r="D19" i="22"/>
  <c r="F19" i="22" s="1"/>
  <c r="D20" i="22"/>
  <c r="F20" i="22" s="1"/>
  <c r="D21" i="22"/>
  <c r="F21" i="22" s="1"/>
  <c r="D22" i="22"/>
  <c r="F22" i="22" s="1"/>
  <c r="D23" i="22"/>
  <c r="F23" i="22" s="1"/>
  <c r="D24" i="22"/>
  <c r="F24" i="22" s="1"/>
  <c r="D25" i="22"/>
  <c r="F25" i="22" s="1"/>
  <c r="D26" i="22"/>
  <c r="F26" i="22" s="1"/>
  <c r="D27" i="22"/>
  <c r="F27" i="22" s="1"/>
  <c r="D28" i="22"/>
  <c r="F28" i="22" s="1"/>
  <c r="D29" i="22"/>
  <c r="F29" i="22" s="1"/>
  <c r="D30" i="22"/>
  <c r="F30" i="22" s="1"/>
  <c r="D31" i="22"/>
  <c r="F31" i="22" s="1"/>
  <c r="D32" i="22"/>
  <c r="F32" i="22" s="1"/>
  <c r="D33" i="22"/>
  <c r="F33" i="22" s="1"/>
  <c r="D34" i="22"/>
  <c r="F34" i="22" s="1"/>
  <c r="D35" i="22"/>
  <c r="F35" i="22" s="1"/>
  <c r="D36" i="22"/>
  <c r="F36" i="22" s="1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6" i="5" s="1"/>
  <c r="D49" i="5" s="1"/>
  <c r="D50" i="5" s="1"/>
  <c r="D85" i="80" s="1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3" i="80" s="1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F11" i="67"/>
  <c r="J11" i="67"/>
  <c r="L11" i="67"/>
  <c r="N11" i="67" s="1"/>
  <c r="S11" i="67"/>
  <c r="U11" i="67" s="1"/>
  <c r="F12" i="67"/>
  <c r="J12" i="67"/>
  <c r="L12" i="67"/>
  <c r="N12" i="67" s="1"/>
  <c r="S12" i="67"/>
  <c r="U12" i="67" s="1"/>
  <c r="F13" i="67"/>
  <c r="J13" i="67"/>
  <c r="L13" i="67" s="1"/>
  <c r="N13" i="67" s="1"/>
  <c r="S13" i="67"/>
  <c r="U13" i="67" s="1"/>
  <c r="F14" i="67"/>
  <c r="L14" i="67"/>
  <c r="N14" i="67"/>
  <c r="S14" i="67"/>
  <c r="F15" i="67"/>
  <c r="S15" i="67"/>
  <c r="F16" i="67"/>
  <c r="N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A43" i="67"/>
  <c r="A44" i="67"/>
  <c r="D6" i="65"/>
  <c r="D7" i="65"/>
  <c r="D8" i="65"/>
  <c r="D9" i="65"/>
  <c r="D10" i="65"/>
  <c r="D11" i="65"/>
  <c r="D18" i="65" s="1"/>
  <c r="D33" i="65" s="1"/>
  <c r="D34" i="65" s="1"/>
  <c r="D26" i="80" s="1"/>
  <c r="D12" i="65"/>
  <c r="D13" i="65"/>
  <c r="D14" i="65"/>
  <c r="A33" i="65"/>
  <c r="D6" i="77"/>
  <c r="D7" i="77"/>
  <c r="D37" i="77" s="1"/>
  <c r="D49" i="77" s="1"/>
  <c r="D50" i="77" s="1"/>
  <c r="D15" i="80" s="1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M23" i="77" s="1"/>
  <c r="D19" i="77"/>
  <c r="K19" i="77"/>
  <c r="M19" i="77" s="1"/>
  <c r="D20" i="77"/>
  <c r="K20" i="77"/>
  <c r="M20" i="77"/>
  <c r="D21" i="77"/>
  <c r="K21" i="77"/>
  <c r="M21" i="77" s="1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AG5" i="7"/>
  <c r="F6" i="7"/>
  <c r="Z6" i="7"/>
  <c r="AD6" i="7" s="1"/>
  <c r="AF6" i="7" s="1"/>
  <c r="F7" i="7"/>
  <c r="Z7" i="7"/>
  <c r="AD7" i="7"/>
  <c r="AF7" i="7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/>
  <c r="AF11" i="7" s="1"/>
  <c r="F12" i="7"/>
  <c r="Z12" i="7"/>
  <c r="AD12" i="7" s="1"/>
  <c r="AF12" i="7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G19" i="7" s="1"/>
  <c r="AF19" i="7"/>
  <c r="AH19" i="7" s="1"/>
  <c r="F20" i="7"/>
  <c r="Z20" i="7"/>
  <c r="AD20" i="7"/>
  <c r="AF20" i="7" s="1"/>
  <c r="AG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 s="1"/>
  <c r="B78" i="80" s="1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D37" i="16"/>
  <c r="D38" i="16" s="1"/>
  <c r="D40" i="16" s="1"/>
  <c r="A45" i="16"/>
  <c r="A46" i="16"/>
  <c r="D6" i="81"/>
  <c r="D7" i="81"/>
  <c r="D8" i="81"/>
  <c r="D9" i="81"/>
  <c r="D10" i="81"/>
  <c r="D11" i="81"/>
  <c r="D37" i="81" s="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P19" i="9" s="1"/>
  <c r="R4" i="9"/>
  <c r="H5" i="9"/>
  <c r="P5" i="9"/>
  <c r="R5" i="9"/>
  <c r="H6" i="9"/>
  <c r="P6" i="9"/>
  <c r="R6" i="9" s="1"/>
  <c r="H7" i="9"/>
  <c r="N7" i="9"/>
  <c r="P7" i="9"/>
  <c r="R7" i="9" s="1"/>
  <c r="H8" i="9"/>
  <c r="P8" i="9"/>
  <c r="R8" i="9"/>
  <c r="H9" i="9"/>
  <c r="N9" i="9"/>
  <c r="P9" i="9"/>
  <c r="R9" i="9"/>
  <c r="H10" i="9"/>
  <c r="P10" i="9"/>
  <c r="R10" i="9" s="1"/>
  <c r="H11" i="9"/>
  <c r="P11" i="9"/>
  <c r="R11" i="9" s="1"/>
  <c r="H12" i="9"/>
  <c r="P12" i="9"/>
  <c r="R12" i="9" s="1"/>
  <c r="H13" i="9"/>
  <c r="P13" i="9"/>
  <c r="R13" i="9"/>
  <c r="H14" i="9"/>
  <c r="P14" i="9"/>
  <c r="R14" i="9"/>
  <c r="H15" i="9"/>
  <c r="P15" i="9"/>
  <c r="R15" i="9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B6" i="64"/>
  <c r="D6" i="64"/>
  <c r="B7" i="64"/>
  <c r="D7" i="64"/>
  <c r="D8" i="64"/>
  <c r="B9" i="64"/>
  <c r="D9" i="64" s="1"/>
  <c r="D10" i="64"/>
  <c r="B11" i="64"/>
  <c r="D11" i="64"/>
  <c r="B12" i="64"/>
  <c r="D12" i="64"/>
  <c r="D13" i="64"/>
  <c r="D17" i="64"/>
  <c r="D29" i="64" s="1"/>
  <c r="D30" i="64" s="1"/>
  <c r="D35" i="80" s="1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U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N39" i="15" s="1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7" i="15" s="1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C166" i="15"/>
  <c r="C168" i="15"/>
  <c r="C174" i="15" s="1"/>
  <c r="F169" i="15"/>
  <c r="F170" i="15"/>
  <c r="F171" i="15"/>
  <c r="F172" i="15"/>
  <c r="F173" i="15"/>
  <c r="C175" i="15"/>
  <c r="C180" i="15" s="1"/>
  <c r="B176" i="15"/>
  <c r="B178" i="15"/>
  <c r="C178" i="15"/>
  <c r="B180" i="15"/>
  <c r="D6" i="76"/>
  <c r="D7" i="76"/>
  <c r="D8" i="76"/>
  <c r="D9" i="76"/>
  <c r="D37" i="76" s="1"/>
  <c r="D47" i="76" s="1"/>
  <c r="D48" i="76" s="1"/>
  <c r="D38" i="80" s="1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37" i="92" s="1"/>
  <c r="D47" i="92" s="1"/>
  <c r="D48" i="92" s="1"/>
  <c r="D46" i="80" s="1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D38" i="77" s="1"/>
  <c r="D39" i="77" s="1"/>
  <c r="D41" i="77" s="1"/>
  <c r="G5" i="63"/>
  <c r="B47" i="20" s="1"/>
  <c r="C47" i="20" s="1"/>
  <c r="C48" i="2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K47" i="63"/>
  <c r="D48" i="63"/>
  <c r="D49" i="63"/>
  <c r="D50" i="63"/>
  <c r="D51" i="63"/>
  <c r="D52" i="63"/>
  <c r="D53" i="63"/>
  <c r="D54" i="63"/>
  <c r="G58" i="63"/>
  <c r="B118" i="63"/>
  <c r="B120" i="63"/>
  <c r="B128" i="63"/>
  <c r="B141" i="63"/>
  <c r="D6" i="90"/>
  <c r="D7" i="90"/>
  <c r="D8" i="90"/>
  <c r="D9" i="90"/>
  <c r="D37" i="90" s="1"/>
  <c r="D47" i="90" s="1"/>
  <c r="D48" i="90" s="1"/>
  <c r="D14" i="80" s="1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 s="1"/>
  <c r="J7" i="2"/>
  <c r="P7" i="2"/>
  <c r="R7" i="2"/>
  <c r="J8" i="2"/>
  <c r="P8" i="2"/>
  <c r="J9" i="2"/>
  <c r="P9" i="2"/>
  <c r="R9" i="2"/>
  <c r="J10" i="2"/>
  <c r="P10" i="2"/>
  <c r="R10" i="2" s="1"/>
  <c r="J11" i="2"/>
  <c r="P11" i="2"/>
  <c r="R11" i="2"/>
  <c r="J12" i="2"/>
  <c r="P12" i="2"/>
  <c r="R12" i="2" s="1"/>
  <c r="S12" i="2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37" i="83" s="1"/>
  <c r="D49" i="83" s="1"/>
  <c r="D50" i="83" s="1"/>
  <c r="D41" i="80" s="1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B15" i="80" l="1"/>
  <c r="B43" i="63"/>
  <c r="C43" i="63" s="1"/>
  <c r="D41" i="81"/>
  <c r="D46" i="81"/>
  <c r="D47" i="81" s="1"/>
  <c r="D83" i="80" s="1"/>
  <c r="B102" i="15"/>
  <c r="AN45" i="15"/>
  <c r="AU39" i="15"/>
  <c r="AV16" i="15"/>
  <c r="AV39" i="15" s="1"/>
  <c r="D39" i="69"/>
  <c r="N23" i="15"/>
  <c r="G3" i="80"/>
  <c r="J35" i="2"/>
  <c r="C47" i="63"/>
  <c r="B47" i="63" s="1"/>
  <c r="F35" i="6"/>
  <c r="B133" i="15"/>
  <c r="B136" i="15" s="1"/>
  <c r="I114" i="15"/>
  <c r="F101" i="15"/>
  <c r="C101" i="15" s="1"/>
  <c r="R19" i="9"/>
  <c r="R22" i="9" s="1"/>
  <c r="AG21" i="7"/>
  <c r="D35" i="28"/>
  <c r="AH20" i="7"/>
  <c r="AI19" i="7"/>
  <c r="D74" i="2"/>
  <c r="D75" i="2"/>
  <c r="D41" i="19"/>
  <c r="D43" i="19" s="1"/>
  <c r="F37" i="13"/>
  <c r="F38" i="13" s="1"/>
  <c r="F41" i="13" s="1"/>
  <c r="B32" i="20"/>
  <c r="C32" i="20" s="1"/>
  <c r="C33" i="20" s="1"/>
  <c r="C78" i="73" s="1"/>
  <c r="J40" i="17"/>
  <c r="J41" i="17" s="1"/>
  <c r="J43" i="17" s="1"/>
  <c r="P38" i="88"/>
  <c r="G4" i="80"/>
  <c r="G60" i="80" s="1"/>
  <c r="F40" i="71"/>
  <c r="D38" i="79"/>
  <c r="D39" i="79" s="1"/>
  <c r="D41" i="79" s="1"/>
  <c r="F38" i="87"/>
  <c r="F39" i="87" s="1"/>
  <c r="F41" i="87" s="1"/>
  <c r="F40" i="18"/>
  <c r="F41" i="18" s="1"/>
  <c r="F43" i="18" s="1"/>
  <c r="D38" i="74"/>
  <c r="D19" i="65"/>
  <c r="D20" i="65" s="1"/>
  <c r="D24" i="65" s="1"/>
  <c r="D18" i="64"/>
  <c r="D19" i="64" s="1"/>
  <c r="D23" i="64" s="1"/>
  <c r="D13" i="78"/>
  <c r="N38" i="93"/>
  <c r="H36" i="9"/>
  <c r="F38" i="22"/>
  <c r="F39" i="22" s="1"/>
  <c r="F41" i="22" s="1"/>
  <c r="D38" i="90"/>
  <c r="D39" i="90" s="1"/>
  <c r="D41" i="90" s="1"/>
  <c r="J38" i="83"/>
  <c r="J39" i="83" s="1"/>
  <c r="J43" i="83" s="1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C77" i="73"/>
  <c r="D42" i="72"/>
  <c r="D48" i="72"/>
  <c r="D49" i="72" s="1"/>
  <c r="D84" i="80" s="1"/>
  <c r="C78" i="80"/>
  <c r="AH6" i="7"/>
  <c r="AI5" i="7"/>
  <c r="K114" i="15"/>
  <c r="AF39" i="15"/>
  <c r="AF45" i="15" s="1"/>
  <c r="B77" i="73"/>
  <c r="I40" i="20"/>
  <c r="I57" i="20" s="1"/>
  <c r="B37" i="80"/>
  <c r="C37" i="80" s="1"/>
  <c r="E37" i="80" s="1"/>
  <c r="B54" i="63"/>
  <c r="C54" i="63" s="1"/>
  <c r="K36" i="73"/>
  <c r="K49" i="73" s="1"/>
  <c r="B74" i="73"/>
  <c r="D38" i="69"/>
  <c r="D48" i="69" s="1"/>
  <c r="D49" i="69" s="1"/>
  <c r="D22" i="80" s="1"/>
  <c r="R8" i="2"/>
  <c r="R21" i="2" s="1"/>
  <c r="P21" i="2"/>
  <c r="P23" i="2" s="1"/>
  <c r="J23" i="15"/>
  <c r="M23" i="15" s="1"/>
  <c r="M24" i="15" s="1"/>
  <c r="F39" i="15"/>
  <c r="AJ39" i="15"/>
  <c r="AJ45" i="15" s="1"/>
  <c r="J36" i="70"/>
  <c r="J37" i="70" s="1"/>
  <c r="J41" i="70" s="1"/>
  <c r="C39" i="11"/>
  <c r="C45" i="11"/>
  <c r="C46" i="11" s="1"/>
  <c r="B73" i="73"/>
  <c r="D32" i="80"/>
  <c r="M12" i="74"/>
  <c r="M13" i="74" s="1"/>
  <c r="M14" i="74" s="1"/>
  <c r="AQ39" i="15"/>
  <c r="AR16" i="15"/>
  <c r="AR39" i="15" s="1"/>
  <c r="AR45" i="15" s="1"/>
  <c r="S16" i="67"/>
  <c r="U10" i="67"/>
  <c r="U16" i="67" s="1"/>
  <c r="N37" i="91"/>
  <c r="D49" i="91" s="1"/>
  <c r="D50" i="91" s="1"/>
  <c r="D42" i="80" s="1"/>
  <c r="F133" i="15"/>
  <c r="C133" i="15" s="1"/>
  <c r="N37" i="93"/>
  <c r="D49" i="93" s="1"/>
  <c r="D50" i="93" s="1"/>
  <c r="D47" i="80" s="1"/>
  <c r="H35" i="9"/>
  <c r="E47" i="9" s="1"/>
  <c r="E48" i="9" s="1"/>
  <c r="D34" i="80" s="1"/>
  <c r="E48" i="7"/>
  <c r="E49" i="7" s="1"/>
  <c r="D78" i="80" s="1"/>
  <c r="F34" i="67"/>
  <c r="D44" i="67" s="1"/>
  <c r="D45" i="67" s="1"/>
  <c r="D82" i="80" s="1"/>
  <c r="D86" i="80" s="1"/>
  <c r="D38" i="92"/>
  <c r="D39" i="92" s="1"/>
  <c r="D41" i="92" s="1"/>
  <c r="L16" i="67"/>
  <c r="H36" i="11"/>
  <c r="D37" i="85"/>
  <c r="D47" i="85" s="1"/>
  <c r="D48" i="85" s="1"/>
  <c r="D40" i="80" s="1"/>
  <c r="B81" i="73"/>
  <c r="F39" i="71"/>
  <c r="D49" i="71" s="1"/>
  <c r="D50" i="71" s="1"/>
  <c r="D48" i="80" s="1"/>
  <c r="K7" i="13"/>
  <c r="M7" i="13" s="1"/>
  <c r="N11" i="13" s="1"/>
  <c r="N10" i="13"/>
  <c r="F39" i="18"/>
  <c r="D48" i="18" s="1"/>
  <c r="D49" i="18" s="1"/>
  <c r="D28" i="80" s="1"/>
  <c r="D35" i="68"/>
  <c r="D37" i="89"/>
  <c r="D47" i="89" s="1"/>
  <c r="D48" i="89" s="1"/>
  <c r="D39" i="80" s="1"/>
  <c r="AP36" i="11"/>
  <c r="AF36" i="11"/>
  <c r="AL48" i="11"/>
  <c r="D38" i="76"/>
  <c r="D39" i="76" s="1"/>
  <c r="D41" i="76" s="1"/>
  <c r="C176" i="15"/>
  <c r="F176" i="15" s="1"/>
  <c r="J35" i="70"/>
  <c r="D47" i="70" s="1"/>
  <c r="D48" i="70" s="1"/>
  <c r="D36" i="80" s="1"/>
  <c r="H39" i="11"/>
  <c r="C35" i="63" s="1"/>
  <c r="L17" i="74"/>
  <c r="F37" i="22"/>
  <c r="D47" i="22" s="1"/>
  <c r="D48" i="22" s="1"/>
  <c r="D29" i="80" s="1"/>
  <c r="D51" i="80" s="1"/>
  <c r="AC8" i="11"/>
  <c r="AN8" i="11"/>
  <c r="B78" i="73"/>
  <c r="D30" i="80"/>
  <c r="D12" i="78"/>
  <c r="D23" i="78" s="1"/>
  <c r="D24" i="78" s="1"/>
  <c r="D16" i="80" s="1"/>
  <c r="D37" i="86"/>
  <c r="D47" i="86" s="1"/>
  <c r="D48" i="86" s="1"/>
  <c r="D43" i="80" s="1"/>
  <c r="D37" i="12"/>
  <c r="D38" i="75"/>
  <c r="D39" i="75" s="1"/>
  <c r="D41" i="75" s="1"/>
  <c r="F39" i="5"/>
  <c r="F40" i="5" s="1"/>
  <c r="F43" i="5" s="1"/>
  <c r="C37" i="73"/>
  <c r="D38" i="86"/>
  <c r="D38" i="89"/>
  <c r="D39" i="89" s="1"/>
  <c r="D41" i="89" s="1"/>
  <c r="B44" i="63" s="1"/>
  <c r="G5" i="80"/>
  <c r="G61" i="80" s="1"/>
  <c r="D38" i="85"/>
  <c r="D39" i="85" s="1"/>
  <c r="D41" i="85" s="1"/>
  <c r="B19" i="20"/>
  <c r="C19" i="20" s="1"/>
  <c r="C20" i="20" s="1"/>
  <c r="D19" i="8"/>
  <c r="D20" i="8" s="1"/>
  <c r="D24" i="8" s="1"/>
  <c r="D31" i="80"/>
  <c r="B79" i="73"/>
  <c r="D37" i="74"/>
  <c r="D46" i="74" s="1"/>
  <c r="D47" i="74" s="1"/>
  <c r="D12" i="80" s="1"/>
  <c r="P37" i="88"/>
  <c r="D47" i="88" s="1"/>
  <c r="D48" i="88" s="1"/>
  <c r="D45" i="80" s="1"/>
  <c r="AL47" i="11"/>
  <c r="E45" i="11"/>
  <c r="F45" i="11" s="1"/>
  <c r="AM16" i="11"/>
  <c r="F36" i="73"/>
  <c r="M4" i="13"/>
  <c r="M13" i="13" s="1"/>
  <c r="AC37" i="11"/>
  <c r="AR48" i="15" l="1"/>
  <c r="AR51" i="15"/>
  <c r="B36" i="80"/>
  <c r="C36" i="80" s="1"/>
  <c r="E36" i="80" s="1"/>
  <c r="B27" i="63"/>
  <c r="C27" i="63" s="1"/>
  <c r="B27" i="80"/>
  <c r="C27" i="80" s="1"/>
  <c r="E27" i="80" s="1"/>
  <c r="B11" i="63"/>
  <c r="C11" i="63" s="1"/>
  <c r="B45" i="63"/>
  <c r="C45" i="63" s="1"/>
  <c r="B50" i="80"/>
  <c r="C50" i="80" s="1"/>
  <c r="E50" i="80" s="1"/>
  <c r="B38" i="80"/>
  <c r="C38" i="80" s="1"/>
  <c r="E38" i="80" s="1"/>
  <c r="B33" i="63"/>
  <c r="C33" i="63" s="1"/>
  <c r="AH7" i="7"/>
  <c r="AI6" i="7"/>
  <c r="C79" i="73"/>
  <c r="B8" i="63"/>
  <c r="B13" i="80"/>
  <c r="C13" i="80" s="1"/>
  <c r="E13" i="80" s="1"/>
  <c r="B53" i="63"/>
  <c r="C53" i="63" s="1"/>
  <c r="G59" i="80"/>
  <c r="C77" i="80"/>
  <c r="F38" i="67"/>
  <c r="N39" i="93"/>
  <c r="N43" i="93" s="1"/>
  <c r="O23" i="15"/>
  <c r="O24" i="15" s="1"/>
  <c r="B84" i="80"/>
  <c r="C84" i="80" s="1"/>
  <c r="E84" i="80" s="1"/>
  <c r="C31" i="63"/>
  <c r="B31" i="63" s="1"/>
  <c r="D14" i="78"/>
  <c r="D18" i="78" s="1"/>
  <c r="D40" i="69"/>
  <c r="D42" i="69" s="1"/>
  <c r="B83" i="80"/>
  <c r="C83" i="80" s="1"/>
  <c r="E83" i="80" s="1"/>
  <c r="C48" i="63"/>
  <c r="B48" i="63" s="1"/>
  <c r="B14" i="80"/>
  <c r="C14" i="80" s="1"/>
  <c r="E14" i="80" s="1"/>
  <c r="B51" i="63"/>
  <c r="C51" i="63" s="1"/>
  <c r="B49" i="80"/>
  <c r="C49" i="80" s="1"/>
  <c r="E49" i="80" s="1"/>
  <c r="B22" i="63"/>
  <c r="C22" i="63" s="1"/>
  <c r="B29" i="80"/>
  <c r="C29" i="80" s="1"/>
  <c r="E29" i="80" s="1"/>
  <c r="F43" i="22"/>
  <c r="B15" i="63"/>
  <c r="C15" i="63" s="1"/>
  <c r="B20" i="80"/>
  <c r="B37" i="63"/>
  <c r="C37" i="63" s="1"/>
  <c r="D40" i="12"/>
  <c r="D46" i="12"/>
  <c r="D47" i="12" s="1"/>
  <c r="D76" i="80" s="1"/>
  <c r="F45" i="15"/>
  <c r="D51" i="15"/>
  <c r="D52" i="15" s="1"/>
  <c r="D75" i="80" s="1"/>
  <c r="D79" i="80" s="1"/>
  <c r="H37" i="9"/>
  <c r="H39" i="9" s="1"/>
  <c r="M51" i="73"/>
  <c r="M53" i="73" s="1"/>
  <c r="I62" i="20"/>
  <c r="F41" i="71"/>
  <c r="F43" i="71" s="1"/>
  <c r="B39" i="80"/>
  <c r="C44" i="63"/>
  <c r="C39" i="80" s="1"/>
  <c r="E39" i="80" s="1"/>
  <c r="K13" i="13"/>
  <c r="B35" i="80"/>
  <c r="C35" i="80" s="1"/>
  <c r="E35" i="80" s="1"/>
  <c r="B10" i="63"/>
  <c r="C10" i="63" s="1"/>
  <c r="P39" i="88"/>
  <c r="P41" i="88" s="1"/>
  <c r="AI20" i="7"/>
  <c r="AH21" i="7"/>
  <c r="AI21" i="7" s="1"/>
  <c r="D46" i="6"/>
  <c r="D47" i="6" s="1"/>
  <c r="D69" i="80" s="1"/>
  <c r="F40" i="6"/>
  <c r="C24" i="63"/>
  <c r="B24" i="63" s="1"/>
  <c r="B85" i="80"/>
  <c r="C85" i="80" s="1"/>
  <c r="E85" i="80" s="1"/>
  <c r="B28" i="80"/>
  <c r="C28" i="80" s="1"/>
  <c r="E28" i="80" s="1"/>
  <c r="B17" i="63"/>
  <c r="C17" i="63" s="1"/>
  <c r="B44" i="80"/>
  <c r="C44" i="80" s="1"/>
  <c r="E44" i="80" s="1"/>
  <c r="B46" i="63"/>
  <c r="C46" i="63" s="1"/>
  <c r="F102" i="15"/>
  <c r="F103" i="15" s="1"/>
  <c r="B103" i="15"/>
  <c r="B105" i="15" s="1"/>
  <c r="F105" i="15" s="1"/>
  <c r="D39" i="86"/>
  <c r="D41" i="86" s="1"/>
  <c r="D40" i="68"/>
  <c r="D46" i="68"/>
  <c r="D47" i="68" s="1"/>
  <c r="D68" i="80" s="1"/>
  <c r="D70" i="80"/>
  <c r="F46" i="11"/>
  <c r="D77" i="80" s="1"/>
  <c r="B34" i="63"/>
  <c r="C34" i="63" s="1"/>
  <c r="B26" i="80"/>
  <c r="B33" i="80"/>
  <c r="C33" i="80" s="1"/>
  <c r="E33" i="80" s="1"/>
  <c r="B13" i="63"/>
  <c r="C13" i="63" s="1"/>
  <c r="N39" i="91"/>
  <c r="N43" i="91" s="1"/>
  <c r="B9" i="63"/>
  <c r="C15" i="80"/>
  <c r="E15" i="80" s="1"/>
  <c r="J40" i="2"/>
  <c r="D47" i="2"/>
  <c r="D48" i="2" s="1"/>
  <c r="E78" i="80"/>
  <c r="B40" i="80"/>
  <c r="C40" i="80" s="1"/>
  <c r="E40" i="80" s="1"/>
  <c r="B16" i="63"/>
  <c r="C16" i="63" s="1"/>
  <c r="D17" i="80"/>
  <c r="E37" i="73"/>
  <c r="E38" i="73" s="1"/>
  <c r="C38" i="73"/>
  <c r="C40" i="73" s="1"/>
  <c r="B46" i="80"/>
  <c r="C46" i="80" s="1"/>
  <c r="E46" i="80" s="1"/>
  <c r="B30" i="63"/>
  <c r="C30" i="63" s="1"/>
  <c r="B70" i="80"/>
  <c r="C70" i="80" s="1"/>
  <c r="E70" i="80" s="1"/>
  <c r="B35" i="63"/>
  <c r="B41" i="80"/>
  <c r="C41" i="80" s="1"/>
  <c r="E41" i="80" s="1"/>
  <c r="B49" i="63"/>
  <c r="C49" i="63" s="1"/>
  <c r="D39" i="74"/>
  <c r="D41" i="74" s="1"/>
  <c r="K19" i="74"/>
  <c r="L19" i="74" s="1"/>
  <c r="L24" i="74" s="1"/>
  <c r="L26" i="74" s="1"/>
  <c r="D46" i="28"/>
  <c r="D47" i="28" s="1"/>
  <c r="D71" i="80" s="1"/>
  <c r="D40" i="28"/>
  <c r="C57" i="20"/>
  <c r="F51" i="73" s="1"/>
  <c r="B69" i="80" l="1"/>
  <c r="C69" i="80" s="1"/>
  <c r="E69" i="80" s="1"/>
  <c r="C19" i="63"/>
  <c r="B19" i="63" s="1"/>
  <c r="B76" i="80"/>
  <c r="C76" i="80" s="1"/>
  <c r="E76" i="80" s="1"/>
  <c r="C36" i="63"/>
  <c r="B36" i="63" s="1"/>
  <c r="B41" i="63"/>
  <c r="C73" i="73"/>
  <c r="C21" i="80"/>
  <c r="C23" i="63"/>
  <c r="B23" i="63" s="1"/>
  <c r="B48" i="80"/>
  <c r="C48" i="80" s="1"/>
  <c r="E48" i="80" s="1"/>
  <c r="B25" i="63"/>
  <c r="C25" i="63" s="1"/>
  <c r="B47" i="80"/>
  <c r="C47" i="80" s="1"/>
  <c r="E47" i="80" s="1"/>
  <c r="B20" i="63"/>
  <c r="C20" i="63" s="1"/>
  <c r="B43" i="80"/>
  <c r="C43" i="80" s="1"/>
  <c r="E43" i="80" s="1"/>
  <c r="B18" i="63"/>
  <c r="C18" i="63" s="1"/>
  <c r="B31" i="80"/>
  <c r="C31" i="80" s="1"/>
  <c r="E31" i="80" s="1"/>
  <c r="C8" i="63"/>
  <c r="C26" i="80"/>
  <c r="C103" i="15"/>
  <c r="B12" i="80"/>
  <c r="B29" i="63"/>
  <c r="C29" i="63" s="1"/>
  <c r="F38" i="73"/>
  <c r="E40" i="73"/>
  <c r="F37" i="73"/>
  <c r="C20" i="80"/>
  <c r="B82" i="80"/>
  <c r="C14" i="63"/>
  <c r="B14" i="63" s="1"/>
  <c r="AI7" i="7"/>
  <c r="AH8" i="7"/>
  <c r="B71" i="80"/>
  <c r="C71" i="80" s="1"/>
  <c r="E71" i="80" s="1"/>
  <c r="C26" i="63"/>
  <c r="B26" i="63" s="1"/>
  <c r="B45" i="80"/>
  <c r="C45" i="80" s="1"/>
  <c r="E45" i="80" s="1"/>
  <c r="B21" i="63"/>
  <c r="C21" i="63" s="1"/>
  <c r="E77" i="80"/>
  <c r="B32" i="63"/>
  <c r="C32" i="63" s="1"/>
  <c r="B42" i="80"/>
  <c r="C42" i="80" s="1"/>
  <c r="E42" i="80" s="1"/>
  <c r="B68" i="80"/>
  <c r="C12" i="63"/>
  <c r="B12" i="63" s="1"/>
  <c r="B38" i="63" s="1"/>
  <c r="B16" i="80"/>
  <c r="C16" i="80" s="1"/>
  <c r="E16" i="80" s="1"/>
  <c r="B42" i="63"/>
  <c r="C42" i="63" s="1"/>
  <c r="B75" i="80"/>
  <c r="C28" i="63"/>
  <c r="B28" i="63" s="1"/>
  <c r="B30" i="80"/>
  <c r="C30" i="80" s="1"/>
  <c r="E30" i="80" s="1"/>
  <c r="C9" i="63"/>
  <c r="D72" i="80"/>
  <c r="D88" i="80" s="1"/>
  <c r="B50" i="63"/>
  <c r="C50" i="63" s="1"/>
  <c r="B34" i="80"/>
  <c r="C34" i="80" s="1"/>
  <c r="E34" i="80" s="1"/>
  <c r="B22" i="80"/>
  <c r="C22" i="80" s="1"/>
  <c r="E22" i="80" s="1"/>
  <c r="B52" i="63"/>
  <c r="C52" i="63" s="1"/>
  <c r="C81" i="73" l="1"/>
  <c r="C82" i="73" s="1"/>
  <c r="B32" i="80"/>
  <c r="C32" i="80" s="1"/>
  <c r="E32" i="80" s="1"/>
  <c r="C41" i="63"/>
  <c r="C55" i="63" s="1"/>
  <c r="B55" i="63"/>
  <c r="B57" i="63" s="1"/>
  <c r="E26" i="80"/>
  <c r="E51" i="80" s="1"/>
  <c r="C51" i="80"/>
  <c r="C23" i="80"/>
  <c r="E20" i="80"/>
  <c r="B51" i="80"/>
  <c r="B21" i="80"/>
  <c r="B23" i="80" s="1"/>
  <c r="D21" i="80"/>
  <c r="B79" i="80"/>
  <c r="C75" i="80"/>
  <c r="C74" i="73"/>
  <c r="F40" i="73"/>
  <c r="F49" i="73" s="1"/>
  <c r="C38" i="63"/>
  <c r="C12" i="80"/>
  <c r="B17" i="80"/>
  <c r="B53" i="80"/>
  <c r="B86" i="80"/>
  <c r="C82" i="80"/>
  <c r="B72" i="80"/>
  <c r="B88" i="80"/>
  <c r="C68" i="80"/>
  <c r="AI8" i="7"/>
  <c r="AH9" i="7"/>
  <c r="N15" i="63"/>
  <c r="C61" i="20" l="1"/>
  <c r="C62" i="20" s="1"/>
  <c r="F53" i="73"/>
  <c r="C86" i="80"/>
  <c r="E82" i="80"/>
  <c r="E86" i="80" s="1"/>
  <c r="C79" i="80"/>
  <c r="E75" i="80"/>
  <c r="E79" i="80" s="1"/>
  <c r="D23" i="80"/>
  <c r="D53" i="80"/>
  <c r="AH10" i="7"/>
  <c r="AI9" i="7"/>
  <c r="C57" i="63"/>
  <c r="E12" i="80"/>
  <c r="C17" i="80"/>
  <c r="C53" i="80"/>
  <c r="B92" i="80" s="1"/>
  <c r="E21" i="80"/>
  <c r="E23" i="80" s="1"/>
  <c r="C72" i="80"/>
  <c r="C88" i="80" s="1"/>
  <c r="B91" i="80" s="1"/>
  <c r="E68" i="80"/>
  <c r="E88" i="80" l="1"/>
  <c r="E72" i="80"/>
  <c r="E17" i="80"/>
  <c r="E53" i="80" s="1"/>
  <c r="AH11" i="7"/>
  <c r="AI10" i="7"/>
  <c r="AI11" i="7" l="1"/>
  <c r="AH12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<sst xmlns="http://schemas.openxmlformats.org/spreadsheetml/2006/main" count="1038" uniqueCount="335">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</sst>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2.11</v>
      </c>
      <c r="H3" s="407">
        <f ca="1">NOW()</f>
        <v>41885.683632175926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2.15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45047.209999999992</v>
      </c>
      <c r="C12" s="374">
        <f>+B12/$G$4</f>
        <v>21050.098130841117</v>
      </c>
      <c r="D12" s="14">
        <f>+Calpine!D47</f>
        <v>110562</v>
      </c>
      <c r="E12" s="70">
        <f>+C12-D12</f>
        <v>-89511.901869158886</v>
      </c>
      <c r="F12" s="369">
        <f>+Calpine!A41</f>
        <v>37277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-838513.27</v>
      </c>
      <c r="C17" s="398">
        <f>SUBTOTAL(9,C12:C16)</f>
        <v>-391828.63084112154</v>
      </c>
      <c r="D17" s="399">
        <f>SUBTOTAL(9,D12:D16)</f>
        <v>51103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67159.19</v>
      </c>
      <c r="C21" s="373">
        <f>+williams!J40</f>
        <v>31829</v>
      </c>
      <c r="D21" s="14">
        <f>+C21</f>
        <v>31829</v>
      </c>
      <c r="E21" s="70">
        <f>+C21-D21</f>
        <v>0</v>
      </c>
      <c r="F21" s="370">
        <f>+williams!A40</f>
        <v>37277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-12793.259999999995</v>
      </c>
      <c r="C22" s="377">
        <f>+B22/$G$3</f>
        <v>-6063.1563981042636</v>
      </c>
      <c r="D22" s="355">
        <f>+burlington!D49</f>
        <v>-8209</v>
      </c>
      <c r="E22" s="72">
        <f>+C22-D22</f>
        <v>2145.8436018957364</v>
      </c>
      <c r="F22" s="369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69962.510000000009</v>
      </c>
      <c r="C23" s="394">
        <f>SUBTOTAL(9,C20:C22)</f>
        <v>33053.965097222841</v>
      </c>
      <c r="D23" s="399">
        <f>SUBTOTAL(9,D20:D22)</f>
        <v>-24865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449108.23</v>
      </c>
      <c r="C27" s="373">
        <f>+B27/$G$4</f>
        <v>209863.65887850465</v>
      </c>
      <c r="D27" s="14">
        <f>+Conoco!D48</f>
        <v>12678</v>
      </c>
      <c r="E27" s="70">
        <f t="shared" si="0"/>
        <v>197185.65887850465</v>
      </c>
      <c r="F27" s="369">
        <f>+Conoco!A41</f>
        <v>37277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811083.91999999993</v>
      </c>
      <c r="C35" s="373">
        <f>+B35/$G$4</f>
        <v>379011.17757009342</v>
      </c>
      <c r="D35" s="14">
        <f>+PNM!D30</f>
        <v>327962</v>
      </c>
      <c r="E35" s="70">
        <f t="shared" si="0"/>
        <v>51049.177570093423</v>
      </c>
      <c r="F35" s="370">
        <f>+PNM!A23</f>
        <v>37277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-3945.5100000000057</v>
      </c>
      <c r="C37" s="373">
        <f>+B37/G5</f>
        <v>-1835.1209302325608</v>
      </c>
      <c r="D37" s="14">
        <f>+Oasis!D47</f>
        <v>-4453</v>
      </c>
      <c r="E37" s="70">
        <f>+C37-D37</f>
        <v>2617.8790697674394</v>
      </c>
      <c r="F37" s="369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73194.12999999999</v>
      </c>
      <c r="C49" s="374">
        <f>+B49/$G$5</f>
        <v>34043.781395348837</v>
      </c>
      <c r="D49" s="14">
        <f>+EPFS!D47</f>
        <v>49089</v>
      </c>
      <c r="E49" s="70">
        <f t="shared" si="0"/>
        <v>-15045.218604651163</v>
      </c>
      <c r="F49" s="369">
        <f>+EPFS!A41</f>
        <v>37277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2330420.6099999989</v>
      </c>
      <c r="C51" s="398">
        <f>SUBTOTAL(9,C26:C50)</f>
        <v>1088576.2747228856</v>
      </c>
      <c r="D51" s="399">
        <f>SUBTOTAL(9,D26:D50)</f>
        <v>427287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1561869.8499999999</v>
      </c>
      <c r="C53" s="398">
        <f>SUBTOTAL(9,C12:C50)</f>
        <v>729801.60897898709</v>
      </c>
      <c r="D53" s="399">
        <f>SUBTOTAL(9,D12:D50)</f>
        <v>453525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2.11</v>
      </c>
      <c r="H59" s="407">
        <f ca="1">NOW()</f>
        <v>41885.683632175926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63267</v>
      </c>
      <c r="C69" s="351">
        <f>+B69*$G$4</f>
        <v>135391.38</v>
      </c>
      <c r="D69" s="47">
        <f>+SoCal!D47</f>
        <v>243849.58000000002</v>
      </c>
      <c r="E69" s="47">
        <f>+C69-D69</f>
        <v>-108458.20000000001</v>
      </c>
      <c r="F69" s="370">
        <f>+SoCal!A40</f>
        <v>37277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23357</v>
      </c>
      <c r="C71" s="354">
        <f>+B71*$G$4</f>
        <v>49983.98</v>
      </c>
      <c r="D71" s="354">
        <f>+'PG&amp;E'!D47</f>
        <v>-156971.10999999999</v>
      </c>
      <c r="E71" s="354">
        <f>+C71-D71</f>
        <v>206955.09</v>
      </c>
      <c r="F71" s="370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347188</v>
      </c>
      <c r="C72" s="393">
        <f>SUBTOTAL(9,C68:C71)</f>
        <v>742982.32000000007</v>
      </c>
      <c r="D72" s="393">
        <f>SUBTOTAL(9,D68:D71)</f>
        <v>-1275999.46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21793</v>
      </c>
      <c r="C75" s="352">
        <f>+B75*G59</f>
        <v>45983.229999999996</v>
      </c>
      <c r="D75" s="200">
        <f>+'Red C'!D52</f>
        <v>416767.60000000003</v>
      </c>
      <c r="E75" s="47">
        <f>+C75-D75</f>
        <v>-370784.37000000005</v>
      </c>
      <c r="F75" s="369">
        <f>+'Red C'!A45</f>
        <v>37277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-52947</v>
      </c>
      <c r="C79" s="393">
        <f>SUBTOTAL(9,C75:C78)</f>
        <v>-111718.17</v>
      </c>
      <c r="D79" s="393">
        <f>SUBTOTAL(9,D75:D78)</f>
        <v>-403669.0199999999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-23827</v>
      </c>
      <c r="C83" s="487">
        <f>+B83*$G$4</f>
        <v>-50989.780000000006</v>
      </c>
      <c r="D83" s="47">
        <f>+PEPL!D47</f>
        <v>142879.32</v>
      </c>
      <c r="E83" s="47">
        <f>+C83-D83</f>
        <v>-193869.1</v>
      </c>
      <c r="F83" s="370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30335.35</v>
      </c>
      <c r="C85" s="505">
        <f>+B85*G61</f>
        <v>65221.002499999995</v>
      </c>
      <c r="D85" s="354">
        <f>+Lonestar!D50</f>
        <v>29552.240000000002</v>
      </c>
      <c r="E85" s="354">
        <f>+C85-D85</f>
        <v>35668.762499999997</v>
      </c>
      <c r="F85" s="369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158921.35</v>
      </c>
      <c r="C86" s="393">
        <f>SUBTOTAL(9,C82:C85)</f>
        <v>341743.30249999999</v>
      </c>
      <c r="D86" s="393">
        <f>SUBTOTAL(9,D82:D85)</f>
        <v>896691.72</v>
      </c>
      <c r="E86" s="393">
        <f>SUBTOTAL(9,E82:E85)</f>
        <v>-554948.4175000001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453162.35</v>
      </c>
      <c r="C88" s="393">
        <f>SUBTOTAL(9,C68:C85)</f>
        <v>973007.45250000001</v>
      </c>
      <c r="D88" s="393">
        <f>SUBTOTAL(9,D68:D85)</f>
        <v>-782976.76</v>
      </c>
      <c r="E88" s="393">
        <f>SUBTOTAL(9,E68:E85)</f>
        <v>1755984.2124999997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2534877.3024999998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1182963.9589789871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29295.899999999998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37277</v>
      </c>
      <c r="B46" s="32"/>
      <c r="C46" s="32"/>
      <c r="D46" s="355">
        <f>+D36</f>
        <v>13626</v>
      </c>
    </row>
    <row r="47" spans="1:65" x14ac:dyDescent="0.2">
      <c r="A47" s="32"/>
      <c r="B47" s="32"/>
      <c r="C47" s="32"/>
      <c r="D47" s="14">
        <f>+D46+D45</f>
        <v>-4453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">
      <c r="A18" s="87"/>
      <c r="B18" s="88"/>
      <c r="C18" s="88"/>
      <c r="D18" s="88">
        <f>SUM(D5:D17)</f>
        <v>-97761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37276</v>
      </c>
      <c r="B30" s="32"/>
      <c r="C30" s="32"/>
      <c r="D30" s="355">
        <f>+D18</f>
        <v>-97761</v>
      </c>
    </row>
    <row r="31" spans="1:6" x14ac:dyDescent="0.2">
      <c r="A31" s="32"/>
      <c r="B31" s="32"/>
      <c r="C31" s="32"/>
      <c r="D31" s="14">
        <f>+D30+D29</f>
        <v>-66055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51" sqref="B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667583</v>
      </c>
      <c r="C35" s="11">
        <f>SUM(C4:C34)</f>
        <v>681761</v>
      </c>
      <c r="D35" s="11">
        <f>SUM(D4:D34)</f>
        <v>683089</v>
      </c>
      <c r="E35" s="11">
        <f>SUM(E4:E34)</f>
        <v>663622</v>
      </c>
      <c r="F35" s="11">
        <f>+E35-D35+C35-B35</f>
        <v>-5289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-11318.460000000001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37277</v>
      </c>
      <c r="C41" s="106"/>
      <c r="D41" s="106"/>
      <c r="E41" s="106"/>
      <c r="F41" s="106">
        <f>+F38+F40</f>
        <v>449108.23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37277</v>
      </c>
      <c r="D47" s="355">
        <f>+F35</f>
        <v>-5289</v>
      </c>
      <c r="E47" s="11"/>
      <c r="F47" s="11"/>
      <c r="G47" s="25"/>
    </row>
    <row r="48" spans="1:7" x14ac:dyDescent="0.2">
      <c r="D48" s="14">
        <f>+D47+D46</f>
        <v>12678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">
      <c r="A40" s="26"/>
      <c r="D40" s="75">
        <f>+summary!G4</f>
        <v>2.14</v>
      </c>
      <c r="E40" s="26"/>
      <c r="H40" s="75"/>
    </row>
    <row r="41" spans="1:8" x14ac:dyDescent="0.2">
      <c r="D41" s="195">
        <f>+D40*D39</f>
        <v>2775.5800000000004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37276</v>
      </c>
      <c r="D43" s="196">
        <f>+D42+D41</f>
        <v>15596.58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37276</v>
      </c>
      <c r="B49" s="32"/>
      <c r="C49" s="32"/>
      <c r="D49" s="355">
        <f>+D39</f>
        <v>1297</v>
      </c>
    </row>
    <row r="50" spans="1:4" x14ac:dyDescent="0.2">
      <c r="A50" s="32"/>
      <c r="B50" s="32"/>
      <c r="C50" s="32"/>
      <c r="D50" s="14">
        <f>+D49+D48</f>
        <v>-48485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3">
        <f>4600-4355</f>
        <v>245</v>
      </c>
      <c r="J8" s="15"/>
    </row>
    <row r="9" spans="1:14" x14ac:dyDescent="0.2">
      <c r="A9" s="248">
        <v>60874</v>
      </c>
      <c r="B9" s="343">
        <v>2435</v>
      </c>
      <c r="J9" s="15"/>
    </row>
    <row r="10" spans="1:14" x14ac:dyDescent="0.2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">
      <c r="C48" s="324">
        <f>+C47+C40</f>
        <v>849794.29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-27749.38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">
      <c r="A49" s="32"/>
      <c r="B49" s="32"/>
      <c r="C49" s="32"/>
      <c r="D49" s="14">
        <f>+D48+D47</f>
        <v>154001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2.11</v>
      </c>
      <c r="J3" s="379">
        <f ca="1">NOW()</f>
        <v>41885.683632175926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">
      <c r="B5" s="348"/>
      <c r="F5" s="289" t="s">
        <v>117</v>
      </c>
      <c r="G5" s="349">
        <f>+'[3]1001'!$E$39</f>
        <v>2.15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811083.91999999993</v>
      </c>
      <c r="C10" s="275">
        <f>+B10/$G$4</f>
        <v>379011.17757009342</v>
      </c>
      <c r="D10" s="370">
        <f>+PNM!A23</f>
        <v>37277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449108.23</v>
      </c>
      <c r="C11" s="275">
        <f>+B11/$G$4</f>
        <v>209863.65887850465</v>
      </c>
      <c r="D11" s="369">
        <f>+Conoco!A41</f>
        <v>37277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514" t="s">
        <v>32</v>
      </c>
      <c r="B19" s="486">
        <f>+C19*$G$4</f>
        <v>135391.38</v>
      </c>
      <c r="C19" s="206">
        <f>+SoCal!F40</f>
        <v>63267</v>
      </c>
      <c r="D19" s="369">
        <f>+SoCal!A40</f>
        <v>37277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129</v>
      </c>
      <c r="B22" s="486">
        <f>+EPFS!D41</f>
        <v>73194.12999999999</v>
      </c>
      <c r="C22" s="206">
        <f>+B22/$G$5</f>
        <v>34043.781395348837</v>
      </c>
      <c r="D22" s="369">
        <f>+EPFS!A41</f>
        <v>37277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514" t="s">
        <v>28</v>
      </c>
      <c r="B23" s="351">
        <f>+C23*$G$3</f>
        <v>67159.19</v>
      </c>
      <c r="C23" s="275">
        <f>+williams!J40</f>
        <v>31829</v>
      </c>
      <c r="D23" s="369">
        <f>+williams!A40</f>
        <v>37277</v>
      </c>
      <c r="E23" s="204" t="s">
        <v>85</v>
      </c>
      <c r="F23" s="204" t="s">
        <v>154</v>
      </c>
      <c r="G23" s="204" t="s">
        <v>317</v>
      </c>
      <c r="H23" s="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31</v>
      </c>
      <c r="B24" s="351">
        <f>+C24*$G$5</f>
        <v>65221.002499999995</v>
      </c>
      <c r="C24" s="275">
        <f>+Lonestar!F43</f>
        <v>30335.35</v>
      </c>
      <c r="D24" s="369">
        <f>+Lonestar!A43</f>
        <v>37277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48" t="s">
        <v>114</v>
      </c>
      <c r="B26" s="486">
        <f>+C26*$G$4</f>
        <v>49983.98</v>
      </c>
      <c r="C26" s="206">
        <f>+'PG&amp;E'!D40</f>
        <v>23357</v>
      </c>
      <c r="D26" s="370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32" t="s">
        <v>103</v>
      </c>
      <c r="B27" s="351">
        <f>+EOG!$J$41</f>
        <v>47545.93</v>
      </c>
      <c r="C27" s="275">
        <f>+B27/$G$4</f>
        <v>22217.724299065419</v>
      </c>
      <c r="D27" s="369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248" t="s">
        <v>23</v>
      </c>
      <c r="B28" s="351">
        <f>+C28*$G$3</f>
        <v>45983.229999999996</v>
      </c>
      <c r="C28" s="353">
        <f>+'Red C'!$F$45</f>
        <v>21793</v>
      </c>
      <c r="D28" s="369">
        <f>+'Red C'!A45</f>
        <v>37277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514" t="s">
        <v>127</v>
      </c>
      <c r="B29" s="486">
        <f>+Calpine!D41</f>
        <v>45047.209999999992</v>
      </c>
      <c r="C29" s="206">
        <f>+B29/$G$4</f>
        <v>21050.098130841117</v>
      </c>
      <c r="D29" s="369">
        <f>+Calpine!A41</f>
        <v>37277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5" customHeight="1" x14ac:dyDescent="0.2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6885092.2325000027</v>
      </c>
      <c r="C38" s="69">
        <f>SUM(C8:C37)</f>
        <v>3209712.7543686149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514" t="s">
        <v>142</v>
      </c>
      <c r="B48" s="352">
        <f>+C48*$G$4</f>
        <v>-50989.780000000006</v>
      </c>
      <c r="C48" s="353">
        <f>+PEPL!D41</f>
        <v>-23827</v>
      </c>
      <c r="D48" s="369">
        <f>+PEPL!A41</f>
        <v>37277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514" t="s">
        <v>95</v>
      </c>
      <c r="B52" s="351">
        <f>+burlington!D42</f>
        <v>-12793.259999999995</v>
      </c>
      <c r="C52" s="275">
        <f>+B52/$G$3</f>
        <v>-6063.1563981042636</v>
      </c>
      <c r="D52" s="369">
        <f>+burlington!A42</f>
        <v>37277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">
      <c r="A53" s="514" t="s">
        <v>139</v>
      </c>
      <c r="B53" s="486">
        <f>+'Citizens-Griffith'!D41</f>
        <v>-4525.2799999999988</v>
      </c>
      <c r="C53" s="275">
        <f>+B53/$G$4</f>
        <v>-2114.6168224299058</v>
      </c>
      <c r="D53" s="369">
        <f>+'Citizens-Griffith'!A41</f>
        <v>37276</v>
      </c>
      <c r="E53" s="204" t="s">
        <v>85</v>
      </c>
      <c r="F53" s="204" t="s">
        <v>328</v>
      </c>
      <c r="G53" s="204" t="s">
        <v>99</v>
      </c>
      <c r="H53" s="204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248" t="s">
        <v>6</v>
      </c>
      <c r="B54" s="505">
        <f>+Oasis!$D$40</f>
        <v>-3945.5100000000057</v>
      </c>
      <c r="C54" s="355">
        <f>+B54/$G$5</f>
        <v>-1835.1209302325608</v>
      </c>
      <c r="D54" s="370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SUM(B41:B54)</f>
        <v>-4350214.9300000006</v>
      </c>
      <c r="C55" s="206">
        <f>SUM(C41:C54)</f>
        <v>-2026748.7953896283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+B55+B38</f>
        <v>2534877.3025000021</v>
      </c>
      <c r="C57" s="360">
        <f>+C55+C38</f>
        <v>1182963.9589789866</v>
      </c>
      <c r="D57" s="203"/>
      <c r="E57" s="32"/>
      <c r="F57" s="32"/>
      <c r="G57" s="32">
        <v>5241</v>
      </c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>
        <f>+G57*2.15</f>
        <v>11268.15</v>
      </c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-71599-3404</f>
        <v>-75003</v>
      </c>
      <c r="C5" s="90">
        <v>-43164</v>
      </c>
      <c r="D5" s="90">
        <f t="shared" ref="D5:D13" si="0">+C5-B5</f>
        <v>31839</v>
      </c>
      <c r="E5" s="69"/>
      <c r="F5" s="201"/>
    </row>
    <row r="6" spans="1:13" x14ac:dyDescent="0.2">
      <c r="A6" s="87">
        <v>9238</v>
      </c>
      <c r="B6" s="90">
        <f>-9232-301</f>
        <v>-9533</v>
      </c>
      <c r="C6" s="90">
        <v>-21000</v>
      </c>
      <c r="D6" s="90">
        <f t="shared" si="0"/>
        <v>-11467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-2025983-72832</f>
        <v>-2098815</v>
      </c>
      <c r="C7" s="90">
        <v>-2083676</v>
      </c>
      <c r="D7" s="90">
        <f t="shared" si="0"/>
        <v>15139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-140917</v>
      </c>
      <c r="D8" s="90">
        <f t="shared" si="0"/>
        <v>2598</v>
      </c>
      <c r="E8" s="275"/>
      <c r="F8" s="201"/>
    </row>
    <row r="9" spans="1:13" x14ac:dyDescent="0.2">
      <c r="A9" s="87">
        <v>60921</v>
      </c>
      <c r="B9" s="90">
        <f>-815212-89989</f>
        <v>-905201</v>
      </c>
      <c r="C9" s="90">
        <v>-900027</v>
      </c>
      <c r="D9" s="90">
        <f t="shared" si="0"/>
        <v>5174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f>-46706-2325</f>
        <v>-49031</v>
      </c>
      <c r="C11" s="90">
        <v>-63000</v>
      </c>
      <c r="D11" s="90">
        <f t="shared" si="0"/>
        <v>-13969</v>
      </c>
      <c r="E11" s="276"/>
      <c r="F11" s="472"/>
    </row>
    <row r="12" spans="1:13" x14ac:dyDescent="0.2">
      <c r="A12" s="320">
        <v>500085</v>
      </c>
      <c r="B12" s="90">
        <f>-3022-387</f>
        <v>-3409</v>
      </c>
      <c r="C12" s="90"/>
      <c r="D12" s="90">
        <f t="shared" si="0"/>
        <v>3409</v>
      </c>
      <c r="E12" s="275"/>
      <c r="F12" s="472"/>
    </row>
    <row r="13" spans="1:13" x14ac:dyDescent="0.2">
      <c r="A13" s="87">
        <v>500097</v>
      </c>
      <c r="B13" s="90">
        <v>-71917</v>
      </c>
      <c r="C13" s="90">
        <v>-84000</v>
      </c>
      <c r="D13" s="90">
        <f t="shared" si="0"/>
        <v>-12083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20640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">
      <c r="A19" s="87"/>
      <c r="B19" s="88"/>
      <c r="C19" s="88"/>
      <c r="D19" s="96">
        <f>+D18*D17</f>
        <v>44169.600000000006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37277</v>
      </c>
      <c r="B23" s="88"/>
      <c r="C23" s="88"/>
      <c r="D23" s="321">
        <f>+D21+D19</f>
        <v>811083.91999999993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37277</v>
      </c>
      <c r="B29" s="32"/>
      <c r="C29" s="32"/>
      <c r="D29" s="355">
        <f>+D17</f>
        <v>20640</v>
      </c>
    </row>
    <row r="30" spans="1:7" x14ac:dyDescent="0.2">
      <c r="A30" s="32"/>
      <c r="B30" s="32"/>
      <c r="C30" s="32"/>
      <c r="D30" s="14">
        <f>+D29+D28</f>
        <v>327962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">
      <c r="A40" s="26"/>
      <c r="C40" s="14"/>
      <c r="F40" s="253">
        <f>+summary!G4</f>
        <v>2.14</v>
      </c>
    </row>
    <row r="41" spans="1:6" x14ac:dyDescent="0.2">
      <c r="F41" s="138">
        <f>+F40*F39</f>
        <v>26108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37276</v>
      </c>
      <c r="C43" s="48"/>
      <c r="F43" s="138">
        <f>+F42+F41</f>
        <v>60370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37276</v>
      </c>
      <c r="B49" s="32"/>
      <c r="C49" s="32"/>
      <c r="D49" s="355">
        <f>+F39</f>
        <v>12200</v>
      </c>
    </row>
    <row r="50" spans="1:4" x14ac:dyDescent="0.2">
      <c r="A50" s="32"/>
      <c r="B50" s="32"/>
      <c r="C50" s="32"/>
      <c r="D50" s="14">
        <f>+D49+D48</f>
        <v>12948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">
      <c r="A49" s="32"/>
      <c r="B49" s="32"/>
      <c r="C49" s="32"/>
      <c r="D49" s="200">
        <f>+D48+D47</f>
        <v>385972.26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-1620900</v>
      </c>
      <c r="I19" s="119">
        <f>+C37</f>
        <v>-1683484</v>
      </c>
      <c r="J19" s="119">
        <f>+I19-H19</f>
        <v>-62584</v>
      </c>
      <c r="K19" s="417">
        <f>+D38</f>
        <v>2.14</v>
      </c>
      <c r="L19" s="422">
        <f>+K19*J19</f>
        <v>-133929.76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67908</v>
      </c>
      <c r="K24" s="413"/>
      <c r="L24" s="110">
        <f>+L19+L17</f>
        <v>-52244.660000000178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>
        <v>-44425</v>
      </c>
      <c r="C26" s="11">
        <v>-50000</v>
      </c>
      <c r="D26" s="25">
        <f t="shared" si="0"/>
        <v>-5575</v>
      </c>
      <c r="G26" s="2" t="s">
        <v>186</v>
      </c>
      <c r="H26" s="24"/>
      <c r="I26" s="24"/>
      <c r="J26" s="110"/>
      <c r="K26" s="413"/>
      <c r="L26" s="24">
        <f>+L24/K19</f>
        <v>-24413.392523364568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-1620900</v>
      </c>
      <c r="C37" s="11">
        <f>SUM(C6:C36)</f>
        <v>-1683484</v>
      </c>
      <c r="D37" s="25">
        <f>SUM(D6:D36)</f>
        <v>-62584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-133929.76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37277</v>
      </c>
      <c r="C41" s="48"/>
      <c r="D41" s="138">
        <f>+D40+D39</f>
        <v>45047.209999999992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37277</v>
      </c>
      <c r="B46" s="32"/>
      <c r="C46" s="32"/>
      <c r="D46" s="355">
        <f>+D37</f>
        <v>-62584</v>
      </c>
    </row>
    <row r="47" spans="1:4" x14ac:dyDescent="0.2">
      <c r="A47" s="32"/>
      <c r="B47" s="32"/>
      <c r="C47" s="32"/>
      <c r="D47" s="14">
        <f>+D46+D45</f>
        <v>110562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B26" sqref="B2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27640</v>
      </c>
      <c r="C26" s="11">
        <v>28727</v>
      </c>
      <c r="D26" s="25">
        <f t="shared" si="0"/>
        <v>1087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657187</v>
      </c>
      <c r="C37" s="11">
        <f>SUM(C6:C36)</f>
        <v>651695</v>
      </c>
      <c r="D37" s="25">
        <f>SUM(D6:D36)</f>
        <v>-5492</v>
      </c>
    </row>
    <row r="38" spans="1:4" x14ac:dyDescent="0.2">
      <c r="A38" s="26"/>
      <c r="B38" s="31"/>
      <c r="C38" s="14"/>
      <c r="D38" s="329">
        <f>+summary!G5</f>
        <v>2.15</v>
      </c>
    </row>
    <row r="39" spans="1:4" x14ac:dyDescent="0.2">
      <c r="D39" s="138">
        <f>+D38*D37</f>
        <v>-11807.8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37277</v>
      </c>
      <c r="C41" s="48"/>
      <c r="D41" s="138">
        <f>+D40+D39</f>
        <v>73194.12999999999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37277</v>
      </c>
      <c r="B46" s="32"/>
      <c r="C46" s="32"/>
      <c r="D46" s="355">
        <f>+D37</f>
        <v>-5492</v>
      </c>
    </row>
    <row r="47" spans="1:4" x14ac:dyDescent="0.2">
      <c r="A47" s="32"/>
      <c r="B47" s="32"/>
      <c r="C47" s="32"/>
      <c r="D47" s="14">
        <f>+D46+D45</f>
        <v>49089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F24" sqref="F2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36329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-3774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6233332</v>
      </c>
      <c r="C35" s="11">
        <f t="shared" ref="C35:I35" si="3">SUM(C4:C34)</f>
        <v>6209381</v>
      </c>
      <c r="D35" s="11">
        <f t="shared" si="3"/>
        <v>805352</v>
      </c>
      <c r="E35" s="11">
        <f t="shared" si="3"/>
        <v>825146</v>
      </c>
      <c r="F35" s="11">
        <f t="shared" si="3"/>
        <v>868181</v>
      </c>
      <c r="G35" s="11">
        <f t="shared" si="3"/>
        <v>971006</v>
      </c>
      <c r="H35" s="11">
        <f t="shared" si="3"/>
        <v>2681540</v>
      </c>
      <c r="I35" s="11">
        <f t="shared" si="3"/>
        <v>2614701</v>
      </c>
      <c r="J35" s="11">
        <f>SUM(J4:J34)</f>
        <v>31829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37277</v>
      </c>
      <c r="J40" s="51">
        <f>+J38+J35</f>
        <v>31829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37277</v>
      </c>
      <c r="B47" s="32"/>
      <c r="C47" s="32"/>
      <c r="D47" s="380">
        <f>+J35*'by type_area'!G3</f>
        <v>67159.19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67159.19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-3966.75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37276</v>
      </c>
      <c r="C41" s="48"/>
      <c r="D41" s="138">
        <f>+D40+D39</f>
        <v>36768.800000000003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37276</v>
      </c>
      <c r="B47" s="32"/>
      <c r="C47" s="32"/>
      <c r="D47" s="355">
        <f>+D37</f>
        <v>-1845</v>
      </c>
    </row>
    <row r="48" spans="1:4" x14ac:dyDescent="0.2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51447.740000000005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37276</v>
      </c>
      <c r="C41" s="48"/>
      <c r="D41" s="138">
        <f>+D40+D39</f>
        <v>-304357.26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37276</v>
      </c>
      <c r="B49" s="32"/>
      <c r="C49" s="32"/>
      <c r="D49" s="355">
        <f>+D37</f>
        <v>24041</v>
      </c>
    </row>
    <row r="50" spans="1:4" x14ac:dyDescent="0.2">
      <c r="A50" s="32"/>
      <c r="B50" s="32"/>
      <c r="C50" s="32"/>
      <c r="D50" s="14">
        <f>+D49+D48</f>
        <v>-20580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-72267.8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37276</v>
      </c>
      <c r="C41" s="48"/>
      <c r="D41" s="138">
        <f>+D40+D39</f>
        <v>-4525.2799999999988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37276</v>
      </c>
      <c r="B47" s="32"/>
      <c r="C47" s="32"/>
      <c r="D47" s="355">
        <f>+D37</f>
        <v>-33770</v>
      </c>
    </row>
    <row r="48" spans="1:4" x14ac:dyDescent="0.2">
      <c r="A48" s="32"/>
      <c r="B48" s="32"/>
      <c r="C48" s="32"/>
      <c r="D48" s="14">
        <f>+D47+D46</f>
        <v>2381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/>
      <c r="B23" s="32"/>
      <c r="C23" s="32"/>
      <c r="D23" s="355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7" sqref="C2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37277</v>
      </c>
      <c r="C41" s="48"/>
      <c r="D41" s="25">
        <f>+D40+D37</f>
        <v>-23827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37277</v>
      </c>
      <c r="B46" s="32"/>
      <c r="C46" s="32"/>
      <c r="D46" s="380">
        <f>+D37*'by type_area'!G4</f>
        <v>-20355.68</v>
      </c>
    </row>
    <row r="47" spans="1:4" x14ac:dyDescent="0.2">
      <c r="A47" s="32"/>
      <c r="B47" s="32"/>
      <c r="C47" s="32"/>
      <c r="D47" s="200">
        <f>+D46+D45</f>
        <v>142879.32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-3700.1499999999996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37276</v>
      </c>
      <c r="C41" s="48"/>
      <c r="D41" s="138">
        <f>+D40+D39</f>
        <v>176348.83000000002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37276</v>
      </c>
      <c r="B47" s="32"/>
      <c r="C47" s="32"/>
      <c r="D47" s="355">
        <f>+D37</f>
        <v>-1721</v>
      </c>
    </row>
    <row r="48" spans="1:4" x14ac:dyDescent="0.2">
      <c r="A48" s="32"/>
      <c r="B48" s="32"/>
      <c r="C48" s="32"/>
      <c r="D48" s="14">
        <f>+D47+D46</f>
        <v>77292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-5923.25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37276</v>
      </c>
      <c r="C41" s="48"/>
      <c r="D41" s="138">
        <f>+D40+D39</f>
        <v>155369.24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37276</v>
      </c>
      <c r="B47" s="32"/>
      <c r="C47" s="32"/>
      <c r="D47" s="355">
        <f>+D37</f>
        <v>-2755</v>
      </c>
    </row>
    <row r="48" spans="1:4" x14ac:dyDescent="0.2">
      <c r="A48" s="32"/>
      <c r="B48" s="32"/>
      <c r="C48" s="32"/>
      <c r="D48" s="14">
        <f>+D47+D46</f>
        <v>31216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37277</v>
      </c>
      <c r="B43" s="32"/>
      <c r="C43" s="106"/>
      <c r="D43" s="106"/>
      <c r="E43" s="106"/>
      <c r="F43" s="24">
        <f>+F40+F42</f>
        <v>30335.35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29552.240000000002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-9266.2000000000007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37276</v>
      </c>
      <c r="C41" s="48"/>
      <c r="D41" s="138">
        <f>+D40+D39</f>
        <v>-24780.730000000003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37276</v>
      </c>
      <c r="B47" s="32"/>
      <c r="C47" s="32"/>
      <c r="D47" s="355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-60388.2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37277</v>
      </c>
      <c r="D42" s="322">
        <f>+D41+D40</f>
        <v>-12793.259999999995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37277</v>
      </c>
      <c r="B48" s="32"/>
      <c r="C48" s="32"/>
      <c r="D48" s="355">
        <f>+D38</f>
        <v>-28620</v>
      </c>
    </row>
    <row r="49" spans="1:4" x14ac:dyDescent="0.2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37277</v>
      </c>
      <c r="D40" s="51">
        <f>+D38+D35</f>
        <v>23357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37277</v>
      </c>
      <c r="B46" s="32"/>
      <c r="C46" s="32"/>
      <c r="D46" s="380">
        <f>+D35*'by type_area'!G4</f>
        <v>-76427.960000000006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-156971.10999999999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-11542692</v>
      </c>
      <c r="C35" s="11">
        <f>SUM(C4:C34)</f>
        <v>-11583845</v>
      </c>
      <c r="D35" s="11">
        <f>SUM(D4:D34)</f>
        <v>0</v>
      </c>
      <c r="E35" s="11">
        <f>SUM(E4:E34)</f>
        <v>0</v>
      </c>
      <c r="F35" s="11">
        <f>SUM(F4:F34)</f>
        <v>-41153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37277</v>
      </c>
      <c r="D40" s="246"/>
      <c r="E40" s="246"/>
      <c r="F40" s="51">
        <f>+F38+F35</f>
        <v>63267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37277</v>
      </c>
      <c r="B46" s="32"/>
      <c r="C46" s="32"/>
      <c r="D46" s="480">
        <f>+F35*'by type_area'!G4</f>
        <v>-88067.42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243849.58000000002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37277</v>
      </c>
      <c r="I23" s="11">
        <f>+B39</f>
        <v>3069057</v>
      </c>
      <c r="J23" s="11">
        <f>+C39</f>
        <v>3055340</v>
      </c>
      <c r="K23" s="11">
        <f>+D39</f>
        <v>268314</v>
      </c>
      <c r="L23" s="11">
        <f>+E39</f>
        <v>273693</v>
      </c>
      <c r="M23" s="42">
        <f>+J23-I23+L23-K23</f>
        <v>-8338</v>
      </c>
      <c r="N23" s="102">
        <f>+summary!G3</f>
        <v>2.11</v>
      </c>
      <c r="O23" s="510">
        <f>+N23*M23</f>
        <v>-17593.18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81462</v>
      </c>
      <c r="N24" s="102"/>
      <c r="O24" s="102">
        <f>SUM(O9:O23)</f>
        <v>550523.15999999992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146747</v>
      </c>
      <c r="C28" s="150">
        <v>146720</v>
      </c>
      <c r="D28" s="150">
        <v>11647</v>
      </c>
      <c r="E28" s="150">
        <v>13033</v>
      </c>
      <c r="F28" s="11">
        <f t="shared" si="5"/>
        <v>1359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3069057</v>
      </c>
      <c r="C39" s="150">
        <f>SUM(C8:C38)</f>
        <v>3055340</v>
      </c>
      <c r="D39" s="150">
        <f>SUM(D8:D38)</f>
        <v>268314</v>
      </c>
      <c r="E39" s="150">
        <f>SUM(E8:E38)</f>
        <v>273693</v>
      </c>
      <c r="F39" s="11">
        <f t="shared" si="5"/>
        <v>-8338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37277</v>
      </c>
      <c r="B45" s="32"/>
      <c r="C45" s="106"/>
      <c r="D45" s="106"/>
      <c r="E45" s="106"/>
      <c r="F45" s="24">
        <f>+F44+F39</f>
        <v>21793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37277</v>
      </c>
      <c r="B51" s="32"/>
      <c r="C51" s="32"/>
      <c r="D51" s="355">
        <f>+F39*summary!G3</f>
        <v>-17593.18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416767.60000000003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2002-01-22T13:40:09Z</cp:lastPrinted>
  <dcterms:created xsi:type="dcterms:W3CDTF">2000-03-28T16:52:23Z</dcterms:created>
  <dcterms:modified xsi:type="dcterms:W3CDTF">2014-09-03T14:24:26Z</dcterms:modified>
</cp:coreProperties>
</file>