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Forecast'!$A$1:$G$47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D24" i="14" s="1"/>
  <c r="C11" i="14"/>
  <c r="D11" i="14"/>
  <c r="E11" i="14" s="1"/>
  <c r="C13" i="14"/>
  <c r="D13" i="14"/>
  <c r="D15" i="14" s="1"/>
  <c r="E15" i="14" s="1"/>
  <c r="E13" i="14"/>
  <c r="C15" i="14"/>
  <c r="C17" i="14"/>
  <c r="C24" i="14" s="1"/>
  <c r="D17" i="14"/>
  <c r="E17" i="14" s="1"/>
  <c r="C19" i="14"/>
  <c r="D19" i="14"/>
  <c r="E19" i="14"/>
  <c r="D21" i="14"/>
  <c r="E21" i="14"/>
  <c r="C27" i="14"/>
  <c r="C39" i="14" s="1"/>
  <c r="D27" i="14"/>
  <c r="D39" i="14" s="1"/>
  <c r="E27" i="14"/>
  <c r="C29" i="14"/>
  <c r="D29" i="14"/>
  <c r="E29" i="14"/>
  <c r="C31" i="14"/>
  <c r="D31" i="14"/>
  <c r="E31" i="14"/>
  <c r="C33" i="14"/>
  <c r="D33" i="14"/>
  <c r="E33" i="14" s="1"/>
  <c r="C35" i="14"/>
  <c r="E35" i="14"/>
  <c r="E37" i="14"/>
  <c r="E41" i="14"/>
  <c r="E43" i="14"/>
  <c r="D49" i="14"/>
  <c r="E49" i="14"/>
  <c r="D51" i="14"/>
  <c r="E51" i="14"/>
  <c r="D53" i="14"/>
  <c r="E53" i="14"/>
  <c r="E58" i="14"/>
  <c r="E59" i="14"/>
  <c r="E60" i="14"/>
  <c r="E61" i="14"/>
  <c r="E62" i="14"/>
  <c r="E39" i="14" l="1"/>
  <c r="E24" i="14"/>
  <c r="E46" i="14" s="1"/>
  <c r="E55" i="14" s="1"/>
  <c r="D46" i="14"/>
  <c r="D55" i="14" s="1"/>
  <c r="D65" i="14" s="1"/>
  <c r="E65" i="14" s="1"/>
  <c r="C46" i="14"/>
  <c r="C55" i="14" s="1"/>
  <c r="C65" i="14" s="1"/>
  <c r="E9" i="14"/>
</calcChain>
</file>

<file path=xl/sharedStrings.xml><?xml version="1.0" encoding="utf-8"?>
<sst xmlns="http://schemas.openxmlformats.org/spreadsheetml/2006/main" count="43" uniqueCount="43">
  <si>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</si>
  <si>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</si>
  <si>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</si>
  <si>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</si>
  <si>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</si>
  <si>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</si>
  <si>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</si>
  <si>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</si>
  <si>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</si>
  <si>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</si>
  <si>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</si>
  <si>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</si>
  <si>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</si>
  <si>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</si>
  <si>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</si>
  <si>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</si>
  <si>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</si>
  <si>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</si>
  <si>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</si>
  <si>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</si>
  <si>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</si>
  <si>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</si>
  <si>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</si>
  <si>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</si>
  <si>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</si>
  <si>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</si>
  <si>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</si>
  <si>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</si>
  <si>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</si>
  <si>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</si>
  <si>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</si>
  <si>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</si>
  <si>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</si>
  <si>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Higher Volumes</t>
  </si>
  <si>
    <t>January 31, 2001 YTD</t>
  </si>
  <si>
    <t>Plan Fuel Stretch</t>
  </si>
  <si>
    <t>Lower Volumes</t>
  </si>
  <si>
    <t>Lower retained volumes due to lower West flow; Fuel payback to ECS</t>
  </si>
  <si>
    <t>New Contracts; Lower West flow on 1-Part rate contracts</t>
  </si>
  <si>
    <t>Higher rates</t>
  </si>
  <si>
    <t>PNR Revenues</t>
  </si>
  <si>
    <t>Higher IT Volumes</t>
  </si>
  <si>
    <t>MTD index price of $2.08 vs. Plan index price of $2.41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</si>
</sst>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2/WEEKLY/January/Jan_Wk4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1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January, 2002</v>
          </cell>
        </row>
        <row r="8">
          <cell r="C8" t="str">
            <v>January:  01/01/02 thru 01/31/02</v>
          </cell>
        </row>
        <row r="105">
          <cell r="C105">
            <v>22.526029999999999</v>
          </cell>
        </row>
      </sheetData>
      <sheetData sheetId="5"/>
      <sheetData sheetId="6">
        <row r="10">
          <cell r="N10">
            <v>1548.171</v>
          </cell>
          <cell r="P10">
            <v>1638.846</v>
          </cell>
        </row>
        <row r="20">
          <cell r="N20">
            <v>2181.8708299999998</v>
          </cell>
          <cell r="P20">
            <v>2180.2486699999999</v>
          </cell>
        </row>
        <row r="27">
          <cell r="N27">
            <v>300.23398300000002</v>
          </cell>
          <cell r="P27">
            <v>305.20740000000001</v>
          </cell>
        </row>
        <row r="33">
          <cell r="N33">
            <v>1079.2535359999999</v>
          </cell>
          <cell r="P33">
            <v>1189.0902540000002</v>
          </cell>
        </row>
        <row r="40">
          <cell r="N40">
            <v>4431.1630869999999</v>
          </cell>
          <cell r="P40">
            <v>3961.7413625000004</v>
          </cell>
        </row>
        <row r="46">
          <cell r="N46">
            <v>10258.276775599999</v>
          </cell>
          <cell r="P46">
            <v>10088.600686500002</v>
          </cell>
        </row>
        <row r="50">
          <cell r="N50">
            <v>333.90214100000003</v>
          </cell>
          <cell r="P50">
            <v>342.07042999999999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756.12115000000006</v>
          </cell>
          <cell r="P69">
            <v>794.86820156800002</v>
          </cell>
        </row>
        <row r="75">
          <cell r="N75">
            <v>1336.1309270000002</v>
          </cell>
          <cell r="P75">
            <v>1307.6816315680001</v>
          </cell>
        </row>
        <row r="78">
          <cell r="N78">
            <v>319.24761000000001</v>
          </cell>
          <cell r="P78">
            <v>259.43283100000002</v>
          </cell>
        </row>
        <row r="84">
          <cell r="N84">
            <v>532.43148099999996</v>
          </cell>
          <cell r="P84">
            <v>564.49053200000003</v>
          </cell>
        </row>
        <row r="89">
          <cell r="N89">
            <v>1013.7747376999998</v>
          </cell>
          <cell r="P89">
            <v>932.70316300000002</v>
          </cell>
        </row>
      </sheetData>
      <sheetData sheetId="7"/>
      <sheetData sheetId="8"/>
      <sheetData sheetId="9">
        <row r="35">
          <cell r="Y35">
            <v>300</v>
          </cell>
        </row>
        <row r="70">
          <cell r="G70">
            <v>0</v>
          </cell>
          <cell r="M70">
            <v>0</v>
          </cell>
        </row>
        <row r="71">
          <cell r="G71">
            <v>0</v>
          </cell>
          <cell r="M71">
            <v>0</v>
          </cell>
        </row>
        <row r="72">
          <cell r="G72">
            <v>-520.13418278265567</v>
          </cell>
          <cell r="M72">
            <v>0</v>
          </cell>
        </row>
        <row r="73">
          <cell r="G73">
            <v>1789.5851324120763</v>
          </cell>
          <cell r="M73">
            <v>2070.068186818969</v>
          </cell>
        </row>
        <row r="74">
          <cell r="G74">
            <v>167.33249999999995</v>
          </cell>
          <cell r="M74">
            <v>0</v>
          </cell>
        </row>
      </sheetData>
      <sheetData sheetId="10"/>
      <sheetData sheetId="11"/>
      <sheetData sheetId="12">
        <row r="9">
          <cell r="C9">
            <v>9.2750000000000004</v>
          </cell>
          <cell r="D9">
            <v>9.5410000000000004</v>
          </cell>
        </row>
        <row r="13">
          <cell r="C13">
            <v>1.1990000000000001</v>
          </cell>
        </row>
        <row r="17">
          <cell r="C17">
            <v>0.82399999999999995</v>
          </cell>
          <cell r="D17">
            <v>0.85199999999999998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January:  01/01/02 thru 01/31/02</v>
      </c>
      <c r="B3" s="2"/>
      <c r="C3" s="2"/>
      <c r="D3" s="2"/>
      <c r="E3" s="2"/>
      <c r="F3" s="2"/>
      <c r="G3" s="23">
        <f ca="1">NOW()</f>
        <v>41885.684927662034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January,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9.2750000000000004</v>
      </c>
      <c r="D9" s="7">
        <f>ROUND(([1]Weekly_Transport_Plan!N10+[1]Weekly_Transport_Plan!N20+[1]Weekly_Transport_Plan!N27+[1]Weekly_Transport_Plan!N33+[1]Weekly_Transport_Plan!N40)/1000,3)</f>
        <v>9.5410000000000004</v>
      </c>
      <c r="E9" s="7">
        <f>D9-C9</f>
        <v>0.26600000000000001</v>
      </c>
      <c r="F9" s="2"/>
      <c r="G9" s="37" t="s">
        <v>38</v>
      </c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0.81360100000000024</v>
      </c>
      <c r="D11" s="7">
        <f>((ROUND([1]Weekly_Transport_Plan!N46,3))/1000)-[1]SHarris_Mthly_Rpt_Plan!D9</f>
        <v>0.71727699999999928</v>
      </c>
      <c r="E11" s="7">
        <f>D11-C11</f>
        <v>-9.6324000000000964E-2</v>
      </c>
      <c r="F11" s="2"/>
      <c r="G11" s="37" t="s">
        <v>36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1.1990000000000001</v>
      </c>
      <c r="D13" s="7">
        <f>ROUND((([1]Weekly_Transport_Plan!N50+[1]Weekly_Transport_Plan!N56+[1]Weekly_Transport_Plan!N62+[1]Weekly_Transport_Plan!N69)/1000),3)</f>
        <v>1.1519999999999999</v>
      </c>
      <c r="E13" s="7">
        <f>D13-C13</f>
        <v>-4.7000000000000153E-2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0.10899999999999999</v>
      </c>
      <c r="D15" s="7">
        <f>ROUND([1]Weekly_Transport_Plan!N75/1000,3)-D13</f>
        <v>0.18400000000000016</v>
      </c>
      <c r="E15" s="7">
        <f>D15-C15</f>
        <v>7.5000000000000178E-2</v>
      </c>
      <c r="F15" s="2"/>
      <c r="G15" s="2" t="s">
        <v>33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0.82399999999999995</v>
      </c>
      <c r="D17" s="7">
        <f>ROUND(([1]Weekly_Transport_Plan!N78+[1]Weekly_Transport_Plan!N84)/1000,3)</f>
        <v>0.85199999999999998</v>
      </c>
      <c r="E17" s="7">
        <f>D17-C17</f>
        <v>2.8000000000000025E-2</v>
      </c>
      <c r="F17" s="2"/>
      <c r="G17" s="2" t="s">
        <v>39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0.1090000000000001</v>
      </c>
      <c r="D19" s="7">
        <f>ROUND([1]Weekly_Transport_Plan!N89/1000,3)-[1]SHarris_Mthly_Rpt_Plan!D17</f>
        <v>0.16200000000000003</v>
      </c>
      <c r="E19" s="7">
        <f>D19-C19</f>
        <v>5.2999999999999936E-2</v>
      </c>
      <c r="F19" s="2"/>
      <c r="G19" s="2" t="s">
        <v>41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40</v>
      </c>
      <c r="B21" s="2"/>
      <c r="C21" s="11">
        <v>0</v>
      </c>
      <c r="D21" s="7">
        <f>'[1]Main Data Input'!C105/1000</f>
        <v>2.2526029999999999E-2</v>
      </c>
      <c r="E21" s="7">
        <f>D21-C21</f>
        <v>2.2526029999999999E-2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SUM(C9:C21)-0.001</f>
        <v>12.328601000000001</v>
      </c>
      <c r="D24" s="26">
        <f>SUM(D9:D21)</f>
        <v>12.630803029999999</v>
      </c>
      <c r="E24" s="27">
        <f>D24-C24</f>
        <v>0.30220202999999835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ROUND([1]Weekly_Fuel_Plan!M73/1000,3)</f>
        <v>2.0699999999999998</v>
      </c>
      <c r="D27" s="7">
        <f>ROUND([1]Weekly_Fuel_Plan!G73/1000,3)</f>
        <v>1.79</v>
      </c>
      <c r="E27" s="7">
        <f>D27-C27</f>
        <v>-0.2799999999999998</v>
      </c>
      <c r="F27" s="39"/>
      <c r="G27" s="39" t="s">
        <v>42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ROUND([1]Weekly_Fuel_Plan!M72/1000,3)</f>
        <v>0</v>
      </c>
      <c r="D29" s="7">
        <f>ROUND([1]Weekly_Fuel_Plan!G72/1000,3)</f>
        <v>-0.52</v>
      </c>
      <c r="E29" s="7">
        <f>D29-C29</f>
        <v>-0.52</v>
      </c>
      <c r="F29" s="39"/>
      <c r="G29" s="37" t="s">
        <v>37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ROUND([1]Weekly_Fuel_Plan!M74/1000,3)</f>
        <v>0</v>
      </c>
      <c r="D31" s="7">
        <f>ROUND([1]Weekly_Fuel_Plan!G74/1000,3)</f>
        <v>0.16700000000000001</v>
      </c>
      <c r="E31" s="7">
        <f>D31-C31</f>
        <v>0.16700000000000001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ROUND(([1]Weekly_Fuel_Plan!M70+[1]Weekly_Fuel_Plan!M71)/1000,3)</f>
        <v>0</v>
      </c>
      <c r="D33" s="7">
        <f>ROUND(([1]Weekly_Fuel_Plan!G70+[1]Weekly_Fuel_Plan!G71)/1000,3)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35</v>
      </c>
      <c r="B35" s="2"/>
      <c r="C35" s="7">
        <f>[1]Weekly_Fuel_Plan!Y35/1000</f>
        <v>0.3</v>
      </c>
      <c r="D35" s="7">
        <v>0</v>
      </c>
      <c r="E35" s="7">
        <f>D35-C35</f>
        <v>-0.3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2.3699999999999997</v>
      </c>
      <c r="D39" s="16">
        <f>SUM(D27:D38)</f>
        <v>1.4370000000000001</v>
      </c>
      <c r="E39" s="15">
        <f>SUM(E27:E38)</f>
        <v>-0.93299999999999983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14.698601</v>
      </c>
      <c r="D46" s="16">
        <f>D24+D39+D41+D43</f>
        <v>14.067803029999999</v>
      </c>
      <c r="E46" s="15">
        <f>E24+E39+E41+E43</f>
        <v>-0.63079797000000148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-0.98399999999999999</v>
      </c>
      <c r="D49" s="7">
        <f>C49</f>
        <v>-0.98399999999999999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-6.0000000000000001E-3</v>
      </c>
      <c r="D53" s="7">
        <f>C53</f>
        <v>-6.0000000000000001E-3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SUM(C46:C54)+0.001</f>
        <v>13.709600999999999</v>
      </c>
      <c r="D55" s="16">
        <f>SUM(D46:D54)+0.001</f>
        <v>13.078803029999998</v>
      </c>
      <c r="E55" s="15">
        <f>SUM(E46:E54)</f>
        <v>-0.63079797000000148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0</v>
      </c>
      <c r="D62" s="31">
        <v>0</v>
      </c>
      <c r="E62" s="34">
        <f>D62-C62</f>
        <v>0</v>
      </c>
      <c r="F62" s="2"/>
      <c r="G62" s="2"/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34</v>
      </c>
      <c r="B65" s="2"/>
      <c r="C65" s="31">
        <f>SUM(C55:C64)</f>
        <v>13.709600999999999</v>
      </c>
      <c r="D65" s="31">
        <f>SUM(D55:D64)</f>
        <v>13.078803029999998</v>
      </c>
      <c r="E65" s="36">
        <f>D65-C65</f>
        <v>-0.63079797000000148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2002-01-10T22:33:05Z</cp:lastPrinted>
  <dcterms:created xsi:type="dcterms:W3CDTF">1999-10-11T14:59:11Z</dcterms:created>
  <dcterms:modified xsi:type="dcterms:W3CDTF">2014-09-03T14:26:17Z</dcterms:modified>
</cp:coreProperties>
</file>