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305" yWindow="-45" windowWidth="5970" windowHeight="7800" tabRatio="601"/>
  </bookViews>
  <sheets>
    <sheet name="Plan vs. Forecast" sheetId="14" r:id="rId1"/>
  </sheets>
  <externalReferences>
    <externalReference r:id="rId2"/>
  </externalReferences>
  <definedNames>
    <definedName name="_xlnm.Print_Area" localSheetId="0">'Plan vs. Forecast'!$A$1:$G$67</definedName>
  </definedNames>
  <calcPr calcId="152511"/>
</workbook>
</file>

<file path=xl/calcChain.xml><?xml version="1.0" encoding="utf-8"?>
<calcChain xmlns="http://schemas.openxmlformats.org/spreadsheetml/2006/main">
  <c r="A3" i="14" l="1"/>
  <c r="G3" i="14"/>
  <c r="C5" i="14"/>
  <c r="C9" i="14"/>
  <c r="D9" i="14"/>
  <c r="E9" i="14"/>
  <c r="C11" i="14"/>
  <c r="D11" i="14"/>
  <c r="E11" i="14" s="1"/>
  <c r="C13" i="14"/>
  <c r="D13" i="14"/>
  <c r="E13" i="14"/>
  <c r="C15" i="14"/>
  <c r="D15" i="14"/>
  <c r="E15" i="14" s="1"/>
  <c r="C17" i="14"/>
  <c r="D17" i="14"/>
  <c r="E17" i="14" s="1"/>
  <c r="C19" i="14"/>
  <c r="D19" i="14"/>
  <c r="E19" i="14" s="1"/>
  <c r="D21" i="14"/>
  <c r="E21" i="14" s="1"/>
  <c r="C24" i="14"/>
  <c r="C27" i="14"/>
  <c r="C39" i="14" s="1"/>
  <c r="D27" i="14"/>
  <c r="D39" i="14" s="1"/>
  <c r="C29" i="14"/>
  <c r="E29" i="14" s="1"/>
  <c r="D29" i="14"/>
  <c r="C31" i="14"/>
  <c r="E31" i="14" s="1"/>
  <c r="D31" i="14"/>
  <c r="C33" i="14"/>
  <c r="D33" i="14"/>
  <c r="E33" i="14"/>
  <c r="C35" i="14"/>
  <c r="E35" i="14"/>
  <c r="E37" i="14"/>
  <c r="E41" i="14"/>
  <c r="E43" i="14"/>
  <c r="D49" i="14"/>
  <c r="E49" i="14"/>
  <c r="D51" i="14"/>
  <c r="E51" i="14" s="1"/>
  <c r="D53" i="14"/>
  <c r="E53" i="14" s="1"/>
  <c r="E58" i="14"/>
  <c r="E59" i="14"/>
  <c r="E60" i="14"/>
  <c r="E61" i="14"/>
  <c r="E62" i="14"/>
  <c r="C46" i="14" l="1"/>
  <c r="C55" i="14" s="1"/>
  <c r="C65" i="14" s="1"/>
  <c r="E27" i="14"/>
  <c r="E39" i="14" s="1"/>
  <c r="D24" i="14"/>
  <c r="E24" i="14" l="1"/>
  <c r="E46" i="14" s="1"/>
  <c r="E55" i="14" s="1"/>
  <c r="D46" i="14"/>
  <c r="D55" i="14" s="1"/>
  <c r="D65" i="14" s="1"/>
  <c r="E65" i="14" s="1"/>
</calcChain>
</file>

<file path=xl/sharedStrings.xml><?xml version="1.0" encoding="utf-8"?>
<sst xmlns="http://schemas.openxmlformats.org/spreadsheetml/2006/main" count="41" uniqueCount="41">
  <si>
    <t>Variance</t>
  </si>
  <si>
    <t>Comments</t>
  </si>
  <si>
    <t>West Demand Revenues</t>
  </si>
  <si>
    <t>West Commodity Revenues</t>
  </si>
  <si>
    <t>East Demand Revenues</t>
  </si>
  <si>
    <t>East Commodity Revenues</t>
  </si>
  <si>
    <t>Ignacio Demand Revenues</t>
  </si>
  <si>
    <t>Ignacio Commodity Revenues</t>
  </si>
  <si>
    <t xml:space="preserve">      Revenue Variance</t>
  </si>
  <si>
    <t>Fuel Price Variance-Unhedged</t>
  </si>
  <si>
    <t>Fuel Volume Variance-Unhedged</t>
  </si>
  <si>
    <t>Sales Margin Variance on Unhedged</t>
  </si>
  <si>
    <t>Forecast</t>
  </si>
  <si>
    <t>($MM)</t>
  </si>
  <si>
    <t>Weekly</t>
  </si>
  <si>
    <t>Hedging Adjustment</t>
  </si>
  <si>
    <t>Other Adjustment</t>
  </si>
  <si>
    <t xml:space="preserve">       Fuel Variance (Excludes UAF)</t>
  </si>
  <si>
    <t>Current Month Margin Variance</t>
  </si>
  <si>
    <t>Expenses</t>
  </si>
  <si>
    <t>Non-Recurring</t>
  </si>
  <si>
    <t>Total Current Month Variance</t>
  </si>
  <si>
    <t>Transwestern Pipeline Company</t>
  </si>
  <si>
    <t>May</t>
  </si>
  <si>
    <t>Plan</t>
  </si>
  <si>
    <t>Other</t>
  </si>
  <si>
    <t>January</t>
  </si>
  <si>
    <t>February</t>
  </si>
  <si>
    <t>March</t>
  </si>
  <si>
    <t>April</t>
  </si>
  <si>
    <t>Plan vs. Forecast</t>
  </si>
  <si>
    <t>Monthly Stretch</t>
  </si>
  <si>
    <t>Target Adjustment</t>
  </si>
  <si>
    <t>Plan Fuel Stretch</t>
  </si>
  <si>
    <t>Lower Volumes</t>
  </si>
  <si>
    <t>PNR Revenues</t>
  </si>
  <si>
    <t>New Contracts; Lower flow on one-part rate contracts</t>
  </si>
  <si>
    <t>Lower retained volumes due to lower West flow</t>
  </si>
  <si>
    <t>February 28, 2001 YTD</t>
  </si>
  <si>
    <t>Higher IT Volumes</t>
  </si>
  <si>
    <t>MTD index price of $2.11 vs. Plan index price of $2.54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</si>
</sst>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.0_);_(&quot;$&quot;* \(#,##0.0\);_(&quot;$&quot;* &quot;-&quot;??_);_(@_)"/>
    <numFmt numFmtId="167" formatCode="_(&quot;$&quot;* #,##0.000_);_(&quot;$&quot;* \(#,##0.000\);_(&quot;$&quot;* &quot;-&quot;??_);_(@_)"/>
    <numFmt numFmtId="169" formatCode="_(&quot;$&quot;* #,##0.0000_);_(&quot;$&quot;* \(#,##0.0000\);_(&quot;$&quot;* &quot;-&quot;??_);_(@_)"/>
    <numFmt numFmtId="178" formatCode="_(* #,##0_);_(* \(#,##0\);_(* &quot;-&quot;??_);_(@_)"/>
    <numFmt numFmtId="181" formatCode="_(&quot;$&quot;* #,##0.000_);_(&quot;$&quot;* \(#,##0.000\);_(&quot;$&quot;* &quot;-&quot;???_);_(@_)"/>
  </numFmts>
  <fonts count="7" x14ac:knownFonts="1">
    <font>
      <sz val="10"/>
      <name val="Arial"/>
    </font>
    <font>
      <sz val="10"/>
      <name val="Arial"/>
    </font>
    <font>
      <sz val="10"/>
      <name val="Times New Roman"/>
      <family val="1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1">
    <xf numFmtId="0" fontId="0" fillId="0" borderId="0" xfId="0"/>
    <xf numFmtId="0" fontId="2" fillId="0" borderId="0" xfId="0" applyFont="1"/>
    <xf numFmtId="0" fontId="4" fillId="0" borderId="0" xfId="0" applyFont="1"/>
    <xf numFmtId="0" fontId="5" fillId="0" borderId="0" xfId="0" applyFont="1"/>
    <xf numFmtId="0" fontId="3" fillId="0" borderId="1" xfId="0" applyFont="1" applyBorder="1" applyAlignment="1">
      <alignment horizontal="centerContinuous"/>
    </xf>
    <xf numFmtId="0" fontId="4" fillId="0" borderId="0" xfId="0" applyFont="1" applyAlignment="1">
      <alignment horizontal="center"/>
    </xf>
    <xf numFmtId="0" fontId="4" fillId="0" borderId="1" xfId="0" applyFont="1" applyBorder="1"/>
    <xf numFmtId="167" fontId="4" fillId="0" borderId="0" xfId="2" applyNumberFormat="1" applyFont="1"/>
    <xf numFmtId="164" fontId="4" fillId="0" borderId="0" xfId="2" applyNumberFormat="1" applyFont="1"/>
    <xf numFmtId="164" fontId="4" fillId="0" borderId="0" xfId="2" quotePrefix="1" applyNumberFormat="1" applyFont="1" applyAlignment="1">
      <alignment horizontal="center"/>
    </xf>
    <xf numFmtId="0" fontId="3" fillId="0" borderId="0" xfId="0" applyFont="1"/>
    <xf numFmtId="169" fontId="4" fillId="0" borderId="0" xfId="2" applyNumberFormat="1" applyFont="1"/>
    <xf numFmtId="164" fontId="3" fillId="0" borderId="0" xfId="2" quotePrefix="1" applyNumberFormat="1" applyFont="1" applyAlignment="1">
      <alignment horizontal="center"/>
    </xf>
    <xf numFmtId="0" fontId="4" fillId="0" borderId="1" xfId="0" applyFont="1" applyBorder="1" applyAlignment="1">
      <alignment horizontal="center"/>
    </xf>
    <xf numFmtId="164" fontId="4" fillId="0" borderId="0" xfId="2" quotePrefix="1" applyNumberFormat="1" applyFont="1" applyBorder="1" applyAlignment="1">
      <alignment horizontal="center"/>
    </xf>
    <xf numFmtId="167" fontId="3" fillId="0" borderId="2" xfId="2" applyNumberFormat="1" applyFont="1" applyBorder="1"/>
    <xf numFmtId="167" fontId="4" fillId="0" borderId="2" xfId="2" applyNumberFormat="1" applyFont="1" applyBorder="1"/>
    <xf numFmtId="167" fontId="4" fillId="0" borderId="0" xfId="2" applyNumberFormat="1" applyFont="1" applyBorder="1"/>
    <xf numFmtId="178" fontId="4" fillId="0" borderId="0" xfId="1" applyNumberFormat="1" applyFont="1"/>
    <xf numFmtId="0" fontId="6" fillId="0" borderId="0" xfId="0" applyFont="1" applyAlignment="1">
      <alignment horizontal="centerContinuous"/>
    </xf>
    <xf numFmtId="0" fontId="3" fillId="0" borderId="0" xfId="0" applyFont="1" applyAlignment="1">
      <alignment horizontal="centerContinuous"/>
    </xf>
    <xf numFmtId="6" fontId="3" fillId="0" borderId="0" xfId="0" quotePrefix="1" applyNumberFormat="1" applyFont="1" applyAlignment="1">
      <alignment horizontal="centerContinuous"/>
    </xf>
    <xf numFmtId="43" fontId="5" fillId="0" borderId="0" xfId="0" applyNumberFormat="1" applyFont="1"/>
    <xf numFmtId="14" fontId="4" fillId="0" borderId="0" xfId="0" applyNumberFormat="1" applyFont="1"/>
    <xf numFmtId="17" fontId="3" fillId="0" borderId="1" xfId="0" applyNumberFormat="1" applyFont="1" applyBorder="1" applyAlignment="1">
      <alignment horizontal="centerContinuous"/>
    </xf>
    <xf numFmtId="164" fontId="4" fillId="0" borderId="1" xfId="2" quotePrefix="1" applyNumberFormat="1" applyFont="1" applyBorder="1" applyAlignment="1">
      <alignment horizontal="center"/>
    </xf>
    <xf numFmtId="167" fontId="4" fillId="0" borderId="1" xfId="2" applyNumberFormat="1" applyFont="1" applyBorder="1"/>
    <xf numFmtId="167" fontId="3" fillId="0" borderId="1" xfId="2" applyNumberFormat="1" applyFont="1" applyBorder="1"/>
    <xf numFmtId="167" fontId="3" fillId="0" borderId="0" xfId="2" applyNumberFormat="1" applyFont="1" applyBorder="1"/>
    <xf numFmtId="167" fontId="4" fillId="0" borderId="0" xfId="0" applyNumberFormat="1" applyFont="1"/>
    <xf numFmtId="181" fontId="4" fillId="0" borderId="0" xfId="0" applyNumberFormat="1" applyFont="1"/>
    <xf numFmtId="181" fontId="4" fillId="0" borderId="1" xfId="0" applyNumberFormat="1" applyFont="1" applyBorder="1"/>
    <xf numFmtId="181" fontId="4" fillId="0" borderId="0" xfId="2" applyNumberFormat="1" applyFont="1"/>
    <xf numFmtId="181" fontId="4" fillId="0" borderId="0" xfId="2" applyNumberFormat="1" applyFont="1" applyBorder="1"/>
    <xf numFmtId="181" fontId="4" fillId="0" borderId="1" xfId="2" applyNumberFormat="1" applyFont="1" applyBorder="1"/>
    <xf numFmtId="181" fontId="4" fillId="0" borderId="0" xfId="2" quotePrefix="1" applyNumberFormat="1" applyFont="1" applyAlignment="1">
      <alignment horizontal="center"/>
    </xf>
    <xf numFmtId="181" fontId="4" fillId="0" borderId="1" xfId="2" quotePrefix="1" applyNumberFormat="1" applyFont="1" applyBorder="1" applyAlignment="1">
      <alignment horizontal="center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left" wrapText="1"/>
    </xf>
    <xf numFmtId="0" fontId="4" fillId="0" borderId="0" xfId="0" quotePrefix="1" applyFont="1" applyAlignment="1">
      <alignment horizontal="left"/>
    </xf>
    <xf numFmtId="0" fontId="4" fillId="0" borderId="0" xfId="0" applyFont="1" applyAlignment="1">
      <alignment horizontal="left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thou-dv01\common\TWMarketing\TWFIN\MKT_ANLY\TW\TWFIN\2002\WEEKLY\February\Feb_Wk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modity - Summ"/>
      <sheetName val="Commodity Detail"/>
      <sheetName val="Demand - Summ"/>
      <sheetName val="Demand - Detail"/>
      <sheetName val="Main Data Input"/>
      <sheetName val="Weekly_Transport_CE"/>
      <sheetName val="Weekly_Transport_Plan"/>
      <sheetName val="Weekly_Fuel_CE"/>
      <sheetName val="Weekly_Fuel_Plan"/>
      <sheetName val="SHarris_Mthly_Rpt_CE"/>
      <sheetName val="SHarris_2ce"/>
      <sheetName val="SHarris_Mthly_Rpt_Plan"/>
      <sheetName val="Detail- 2001 Plan"/>
      <sheetName val="Annual Fuel Calc"/>
      <sheetName val="Plan Source"/>
      <sheetName val="3CE source data"/>
      <sheetName val="1CE source data"/>
    </sheetNames>
    <sheetDataSet>
      <sheetData sheetId="0"/>
      <sheetData sheetId="1"/>
      <sheetData sheetId="2"/>
      <sheetData sheetId="3"/>
      <sheetData sheetId="4">
        <row r="7">
          <cell r="C7" t="str">
            <v>February, 2002</v>
          </cell>
        </row>
        <row r="8">
          <cell r="C8" t="str">
            <v>February:  02/01/02 thru 02/27/02</v>
          </cell>
        </row>
        <row r="106">
          <cell r="C106">
            <v>12.238700000000001</v>
          </cell>
        </row>
      </sheetData>
      <sheetData sheetId="5"/>
      <sheetData sheetId="6">
        <row r="10">
          <cell r="N10">
            <v>1398.348</v>
          </cell>
          <cell r="P10">
            <v>1480.248</v>
          </cell>
        </row>
        <row r="20">
          <cell r="N20">
            <v>1970.7220399999999</v>
          </cell>
          <cell r="P20">
            <v>1969.25596</v>
          </cell>
        </row>
        <row r="27">
          <cell r="N27">
            <v>271.27542999999997</v>
          </cell>
          <cell r="P27">
            <v>275.36040000000003</v>
          </cell>
        </row>
        <row r="33">
          <cell r="N33">
            <v>1238.1395229999998</v>
          </cell>
          <cell r="P33">
            <v>1072.8683840000001</v>
          </cell>
        </row>
        <row r="40">
          <cell r="N40">
            <v>3615.276695</v>
          </cell>
          <cell r="P40">
            <v>3361.0585900000001</v>
          </cell>
        </row>
        <row r="46">
          <cell r="N46">
            <v>9171.5459703999986</v>
          </cell>
          <cell r="P46">
            <v>8882.039734</v>
          </cell>
        </row>
        <row r="50">
          <cell r="N50">
            <v>301.90410900000001</v>
          </cell>
          <cell r="P50">
            <v>307.78440000000001</v>
          </cell>
        </row>
        <row r="56">
          <cell r="N56">
            <v>0</v>
          </cell>
          <cell r="P56">
            <v>0</v>
          </cell>
        </row>
        <row r="62">
          <cell r="N62">
            <v>56</v>
          </cell>
          <cell r="P62">
            <v>56</v>
          </cell>
        </row>
        <row r="69">
          <cell r="N69">
            <v>684.45996699999989</v>
          </cell>
          <cell r="P69">
            <v>717.94547238399991</v>
          </cell>
        </row>
        <row r="75">
          <cell r="N75">
            <v>1189.8785899999998</v>
          </cell>
          <cell r="P75">
            <v>1180.850872384</v>
          </cell>
        </row>
        <row r="78">
          <cell r="N78">
            <v>283.15732700000001</v>
          </cell>
          <cell r="P78">
            <v>234.504144</v>
          </cell>
        </row>
        <row r="84">
          <cell r="N84">
            <v>452.32164899999992</v>
          </cell>
          <cell r="P84">
            <v>501.03547200000003</v>
          </cell>
        </row>
        <row r="89">
          <cell r="N89">
            <v>913.8118103999999</v>
          </cell>
          <cell r="P89">
            <v>821.15501599999993</v>
          </cell>
        </row>
      </sheetData>
      <sheetData sheetId="7"/>
      <sheetData sheetId="8">
        <row r="35">
          <cell r="Y35">
            <v>425</v>
          </cell>
        </row>
        <row r="72">
          <cell r="G72">
            <v>0</v>
          </cell>
          <cell r="M72">
            <v>0</v>
          </cell>
        </row>
        <row r="73">
          <cell r="G73">
            <v>0</v>
          </cell>
          <cell r="M73">
            <v>0</v>
          </cell>
        </row>
        <row r="74">
          <cell r="G74">
            <v>-190.93094836722469</v>
          </cell>
          <cell r="M74">
            <v>0</v>
          </cell>
        </row>
        <row r="75">
          <cell r="G75">
            <v>1613.0461036851807</v>
          </cell>
          <cell r="M75">
            <v>1942.5356158597367</v>
          </cell>
        </row>
        <row r="76">
          <cell r="G76">
            <v>-18.998079999999845</v>
          </cell>
          <cell r="M76">
            <v>0</v>
          </cell>
        </row>
      </sheetData>
      <sheetData sheetId="9"/>
      <sheetData sheetId="10"/>
      <sheetData sheetId="11">
        <row r="9">
          <cell r="C9">
            <v>8.1590000000000007</v>
          </cell>
          <cell r="D9">
            <v>8.4939999999999998</v>
          </cell>
        </row>
        <row r="13">
          <cell r="C13">
            <v>1.0820000000000001</v>
          </cell>
        </row>
        <row r="17">
          <cell r="C17">
            <v>0.73599999999999999</v>
          </cell>
          <cell r="D17">
            <v>0.73499999999999999</v>
          </cell>
        </row>
      </sheetData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82"/>
  <sheetViews>
    <sheetView tabSelected="1" zoomScale="60" workbookViewId="0"/>
  </sheetViews>
  <sheetFormatPr defaultRowHeight="12.75" x14ac:dyDescent="0.2"/>
  <cols>
    <col min="1" max="1" width="40.7109375" style="1" customWidth="1"/>
    <col min="2" max="2" width="6.7109375" style="1" customWidth="1"/>
    <col min="3" max="3" width="13.7109375" style="1" customWidth="1"/>
    <col min="4" max="4" width="15.140625" style="1" customWidth="1"/>
    <col min="5" max="5" width="14.140625" style="1" customWidth="1"/>
    <col min="6" max="6" width="5.7109375" style="1" customWidth="1"/>
    <col min="7" max="7" width="80.7109375" style="1" customWidth="1"/>
    <col min="8" max="16384" width="9.140625" style="1"/>
  </cols>
  <sheetData>
    <row r="1" spans="1:10" ht="18" customHeight="1" x14ac:dyDescent="0.25">
      <c r="A1" s="19" t="s">
        <v>22</v>
      </c>
      <c r="B1" s="20"/>
      <c r="C1" s="20"/>
      <c r="D1" s="20"/>
      <c r="E1" s="20"/>
      <c r="F1" s="20"/>
      <c r="G1" s="20"/>
      <c r="H1" s="2"/>
      <c r="I1" s="2"/>
      <c r="J1" s="2"/>
    </row>
    <row r="2" spans="1:10" ht="12.75" customHeight="1" x14ac:dyDescent="0.25">
      <c r="A2" s="21" t="s">
        <v>13</v>
      </c>
      <c r="B2" s="21"/>
      <c r="C2" s="21"/>
      <c r="D2" s="21"/>
      <c r="E2" s="21"/>
      <c r="F2" s="21"/>
      <c r="G2" s="21"/>
      <c r="H2" s="2"/>
      <c r="I2" s="2"/>
      <c r="J2" s="2"/>
    </row>
    <row r="3" spans="1:10" ht="12.75" customHeight="1" x14ac:dyDescent="0.25">
      <c r="A3" s="22" t="str">
        <f>'[1]Main Data Input'!C8</f>
        <v>February:  02/01/02 thru 02/27/02</v>
      </c>
      <c r="B3" s="2"/>
      <c r="C3" s="2"/>
      <c r="D3" s="2"/>
      <c r="E3" s="2"/>
      <c r="F3" s="2"/>
      <c r="G3" s="23">
        <f ca="1">NOW()</f>
        <v>41885.690572916668</v>
      </c>
      <c r="H3" s="2"/>
      <c r="I3" s="2"/>
      <c r="J3" s="2"/>
    </row>
    <row r="4" spans="1:10" ht="12.75" customHeight="1" x14ac:dyDescent="0.25">
      <c r="A4" s="3"/>
      <c r="B4" s="2"/>
      <c r="C4" s="2"/>
      <c r="D4" s="2"/>
      <c r="E4" s="2"/>
      <c r="F4" s="2"/>
      <c r="G4" s="2"/>
      <c r="H4" s="2"/>
      <c r="I4" s="2"/>
      <c r="J4" s="2"/>
    </row>
    <row r="5" spans="1:10" ht="12.75" customHeight="1" x14ac:dyDescent="0.25">
      <c r="A5" s="3" t="s">
        <v>30</v>
      </c>
      <c r="B5" s="2"/>
      <c r="C5" s="24" t="str">
        <f>'[1]Main Data Input'!C7</f>
        <v>February, 2002</v>
      </c>
      <c r="D5" s="4"/>
      <c r="E5" s="4"/>
      <c r="F5" s="2"/>
      <c r="G5" s="2"/>
      <c r="H5" s="2"/>
      <c r="I5" s="2"/>
      <c r="J5" s="2"/>
    </row>
    <row r="6" spans="1:10" ht="12.75" customHeight="1" x14ac:dyDescent="0.2">
      <c r="A6" s="2"/>
      <c r="B6" s="2"/>
      <c r="C6" s="5"/>
      <c r="D6" s="5" t="s">
        <v>14</v>
      </c>
      <c r="E6" s="5"/>
      <c r="F6" s="5"/>
      <c r="G6" s="2"/>
      <c r="H6" s="2"/>
      <c r="I6" s="2"/>
      <c r="J6" s="2"/>
    </row>
    <row r="7" spans="1:10" ht="12.75" customHeight="1" x14ac:dyDescent="0.2">
      <c r="A7" s="2"/>
      <c r="B7" s="2"/>
      <c r="C7" s="13" t="s">
        <v>24</v>
      </c>
      <c r="D7" s="13" t="s">
        <v>12</v>
      </c>
      <c r="E7" s="13" t="s">
        <v>0</v>
      </c>
      <c r="F7" s="5"/>
      <c r="G7" s="6" t="s">
        <v>1</v>
      </c>
      <c r="H7" s="2"/>
      <c r="I7" s="2"/>
      <c r="J7" s="2"/>
    </row>
    <row r="8" spans="1:10" ht="12.75" customHeight="1" x14ac:dyDescent="0.2">
      <c r="A8" s="2"/>
      <c r="B8" s="2"/>
      <c r="C8" s="2"/>
      <c r="D8" s="2"/>
      <c r="E8" s="2"/>
      <c r="F8" s="2"/>
      <c r="G8" s="2"/>
      <c r="H8" s="2"/>
      <c r="I8" s="2"/>
      <c r="J8" s="2"/>
    </row>
    <row r="9" spans="1:10" ht="12.75" customHeight="1" x14ac:dyDescent="0.2">
      <c r="A9" s="2" t="s">
        <v>2</v>
      </c>
      <c r="B9" s="2"/>
      <c r="C9" s="7">
        <f>ROUND(([1]Weekly_Transport_Plan!P10+[1]Weekly_Transport_Plan!P20+[1]Weekly_Transport_Plan!P27+[1]Weekly_Transport_Plan!P33+[1]Weekly_Transport_Plan!P40)/1000,3)</f>
        <v>8.1590000000000007</v>
      </c>
      <c r="D9" s="7">
        <f>ROUND(([1]Weekly_Transport_Plan!N10+[1]Weekly_Transport_Plan!N20+[1]Weekly_Transport_Plan!N27+[1]Weekly_Transport_Plan!N33+[1]Weekly_Transport_Plan!N40)/1000,3)</f>
        <v>8.4939999999999998</v>
      </c>
      <c r="E9" s="7">
        <f>D9-C9</f>
        <v>0.33499999999999908</v>
      </c>
      <c r="F9" s="2"/>
      <c r="G9" s="37" t="s">
        <v>36</v>
      </c>
      <c r="H9" s="2"/>
      <c r="I9" s="2"/>
      <c r="J9" s="2"/>
    </row>
    <row r="10" spans="1:10" ht="12.75" customHeight="1" x14ac:dyDescent="0.2">
      <c r="A10" s="2"/>
      <c r="B10" s="2"/>
      <c r="C10" s="7"/>
      <c r="D10" s="7"/>
      <c r="E10" s="7"/>
      <c r="F10" s="2"/>
      <c r="G10" s="2"/>
      <c r="H10" s="2"/>
      <c r="I10" s="2"/>
      <c r="J10" s="2"/>
    </row>
    <row r="11" spans="1:10" ht="12.75" customHeight="1" x14ac:dyDescent="0.2">
      <c r="A11" s="2" t="s">
        <v>3</v>
      </c>
      <c r="B11" s="2"/>
      <c r="C11" s="7">
        <f>((ROUND([1]Weekly_Transport_Plan!P46,3))/1000)-[1]SHarris_Mthly_Rpt_Plan!C9</f>
        <v>0.72304000000000102</v>
      </c>
      <c r="D11" s="7">
        <f>((ROUND([1]Weekly_Transport_Plan!N46,3))/1000)-[1]SHarris_Mthly_Rpt_Plan!D9</f>
        <v>0.67754600000000131</v>
      </c>
      <c r="E11" s="7">
        <f>D11-C11</f>
        <v>-4.5493999999999701E-2</v>
      </c>
      <c r="F11" s="2"/>
      <c r="G11" s="37" t="s">
        <v>34</v>
      </c>
      <c r="H11" s="2"/>
      <c r="I11" s="2"/>
      <c r="J11" s="2"/>
    </row>
    <row r="12" spans="1:10" ht="12.75" customHeight="1" x14ac:dyDescent="0.2">
      <c r="A12" s="2"/>
      <c r="B12" s="2"/>
      <c r="C12" s="7"/>
      <c r="D12" s="7"/>
      <c r="E12" s="7"/>
      <c r="F12" s="2"/>
      <c r="G12" s="2"/>
      <c r="H12" s="2"/>
      <c r="I12" s="2"/>
      <c r="J12" s="2"/>
    </row>
    <row r="13" spans="1:10" ht="12.75" customHeight="1" x14ac:dyDescent="0.2">
      <c r="A13" s="2" t="s">
        <v>4</v>
      </c>
      <c r="B13" s="2"/>
      <c r="C13" s="7">
        <f>ROUND((([1]Weekly_Transport_Plan!P50+[1]Weekly_Transport_Plan!P56+[1]Weekly_Transport_Plan!P62+[1]Weekly_Transport_Plan!P69)/1000),3)</f>
        <v>1.0820000000000001</v>
      </c>
      <c r="D13" s="7">
        <f>ROUND((([1]Weekly_Transport_Plan!N50+[1]Weekly_Transport_Plan!N56+[1]Weekly_Transport_Plan!N62+[1]Weekly_Transport_Plan!N69)/1000),3)</f>
        <v>1.042</v>
      </c>
      <c r="E13" s="7">
        <f>D13-C13</f>
        <v>-4.0000000000000036E-2</v>
      </c>
      <c r="F13" s="2"/>
      <c r="G13" s="38"/>
      <c r="H13" s="2"/>
      <c r="I13" s="2"/>
      <c r="J13" s="2"/>
    </row>
    <row r="14" spans="1:10" ht="12.75" customHeight="1" x14ac:dyDescent="0.2">
      <c r="A14" s="2"/>
      <c r="B14" s="2"/>
      <c r="C14" s="7"/>
      <c r="D14" s="7"/>
      <c r="E14" s="7"/>
      <c r="F14" s="2"/>
      <c r="G14" s="2"/>
      <c r="H14" s="2"/>
      <c r="I14" s="2"/>
      <c r="J14" s="2"/>
    </row>
    <row r="15" spans="1:10" ht="12.75" customHeight="1" x14ac:dyDescent="0.2">
      <c r="A15" s="2" t="s">
        <v>5</v>
      </c>
      <c r="B15" s="2"/>
      <c r="C15" s="7">
        <f>ROUND([1]Weekly_Transport_Plan!P75/1000,3)-[1]SHarris_Mthly_Rpt_Plan!C13</f>
        <v>9.8999999999999977E-2</v>
      </c>
      <c r="D15" s="7">
        <f>ROUND([1]Weekly_Transport_Plan!N75/1000,3)-D13</f>
        <v>0.14799999999999991</v>
      </c>
      <c r="E15" s="7">
        <f>D15-C15</f>
        <v>4.8999999999999932E-2</v>
      </c>
      <c r="F15" s="2"/>
      <c r="G15" s="2"/>
      <c r="H15" s="2"/>
      <c r="I15" s="2"/>
      <c r="J15" s="2"/>
    </row>
    <row r="16" spans="1:10" ht="12.75" customHeight="1" x14ac:dyDescent="0.2">
      <c r="A16" s="2"/>
      <c r="B16" s="2"/>
      <c r="C16" s="7"/>
      <c r="D16" s="7"/>
      <c r="E16" s="7"/>
      <c r="F16" s="2"/>
      <c r="G16" s="2"/>
      <c r="H16" s="2"/>
      <c r="I16" s="2"/>
      <c r="J16" s="2"/>
    </row>
    <row r="17" spans="1:10" ht="12.75" customHeight="1" x14ac:dyDescent="0.2">
      <c r="A17" s="2" t="s">
        <v>6</v>
      </c>
      <c r="B17" s="2"/>
      <c r="C17" s="7">
        <f>ROUND(([1]Weekly_Transport_Plan!P78+[1]Weekly_Transport_Plan!P84)/1000,3)</f>
        <v>0.73599999999999999</v>
      </c>
      <c r="D17" s="7">
        <f>ROUND(([1]Weekly_Transport_Plan!N78+[1]Weekly_Transport_Plan!N84)/1000,3)</f>
        <v>0.73499999999999999</v>
      </c>
      <c r="E17" s="7">
        <f>D17-C17</f>
        <v>-1.0000000000000009E-3</v>
      </c>
      <c r="F17" s="2"/>
      <c r="G17" s="2"/>
      <c r="H17" s="2"/>
      <c r="I17" s="2"/>
      <c r="J17" s="2"/>
    </row>
    <row r="18" spans="1:10" ht="12.75" customHeight="1" x14ac:dyDescent="0.2">
      <c r="A18" s="2"/>
      <c r="B18" s="2"/>
      <c r="C18" s="7"/>
      <c r="D18" s="7"/>
      <c r="E18" s="7"/>
      <c r="F18" s="2"/>
      <c r="G18" s="2"/>
      <c r="H18" s="2"/>
      <c r="I18" s="2"/>
      <c r="J18" s="2"/>
    </row>
    <row r="19" spans="1:10" ht="12.75" customHeight="1" x14ac:dyDescent="0.2">
      <c r="A19" s="2" t="s">
        <v>7</v>
      </c>
      <c r="B19" s="2"/>
      <c r="C19" s="7">
        <f>ROUND([1]Weekly_Transport_Plan!P89/1000,3)-[1]SHarris_Mthly_Rpt_Plan!C17</f>
        <v>8.4999999999999964E-2</v>
      </c>
      <c r="D19" s="7">
        <f>ROUND([1]Weekly_Transport_Plan!N89/1000,3)-[1]SHarris_Mthly_Rpt_Plan!D17</f>
        <v>0.17900000000000005</v>
      </c>
      <c r="E19" s="7">
        <f>D19-C19</f>
        <v>9.4000000000000083E-2</v>
      </c>
      <c r="F19" s="2"/>
      <c r="G19" s="2" t="s">
        <v>39</v>
      </c>
      <c r="H19" s="2"/>
      <c r="I19" s="2"/>
      <c r="J19" s="2"/>
    </row>
    <row r="20" spans="1:10" ht="12.75" customHeight="1" x14ac:dyDescent="0.2">
      <c r="A20" s="2"/>
      <c r="B20" s="2"/>
      <c r="C20" s="7"/>
      <c r="D20" s="7"/>
      <c r="E20" s="7"/>
      <c r="F20" s="2"/>
      <c r="G20" s="2"/>
      <c r="H20" s="2"/>
      <c r="I20" s="2"/>
      <c r="J20" s="2"/>
    </row>
    <row r="21" spans="1:10" ht="12.75" customHeight="1" x14ac:dyDescent="0.2">
      <c r="A21" s="2" t="s">
        <v>35</v>
      </c>
      <c r="B21" s="2"/>
      <c r="C21" s="11">
        <v>0</v>
      </c>
      <c r="D21" s="7">
        <f>'[1]Main Data Input'!C106/1000</f>
        <v>1.2238700000000002E-2</v>
      </c>
      <c r="E21" s="7">
        <f>D21-C21</f>
        <v>1.2238700000000002E-2</v>
      </c>
      <c r="F21" s="2"/>
      <c r="G21" s="2"/>
      <c r="H21" s="2"/>
      <c r="I21" s="2"/>
      <c r="J21" s="2"/>
    </row>
    <row r="22" spans="1:10" ht="12.75" customHeight="1" x14ac:dyDescent="0.2">
      <c r="A22" s="2"/>
      <c r="B22" s="2"/>
      <c r="C22" s="8"/>
      <c r="D22" s="8"/>
      <c r="E22" s="8"/>
      <c r="F22" s="2"/>
      <c r="G22" s="2"/>
      <c r="H22" s="2"/>
      <c r="I22" s="2"/>
      <c r="J22" s="2"/>
    </row>
    <row r="23" spans="1:10" ht="12.75" customHeight="1" x14ac:dyDescent="0.2">
      <c r="A23" s="2"/>
      <c r="B23" s="2"/>
      <c r="C23" s="25"/>
      <c r="D23" s="25"/>
      <c r="E23" s="25"/>
      <c r="F23" s="2"/>
      <c r="G23" s="2"/>
      <c r="H23" s="2"/>
      <c r="I23" s="2"/>
      <c r="J23" s="2"/>
    </row>
    <row r="24" spans="1:10" ht="12.75" customHeight="1" x14ac:dyDescent="0.25">
      <c r="A24" s="10" t="s">
        <v>8</v>
      </c>
      <c r="B24" s="2"/>
      <c r="C24" s="26">
        <f>SUM(C9:C21)</f>
        <v>10.884040000000002</v>
      </c>
      <c r="D24" s="26">
        <f>SUM(D9:D21)</f>
        <v>11.2877847</v>
      </c>
      <c r="E24" s="27">
        <f>D24-C24</f>
        <v>0.40374469999999718</v>
      </c>
      <c r="F24" s="2"/>
      <c r="G24" s="2"/>
      <c r="H24" s="2"/>
      <c r="I24" s="2"/>
      <c r="J24" s="2"/>
    </row>
    <row r="25" spans="1:10" ht="12.75" customHeight="1" x14ac:dyDescent="0.25">
      <c r="A25" s="2"/>
      <c r="B25" s="2"/>
      <c r="C25" s="8"/>
      <c r="D25" s="8"/>
      <c r="E25" s="12"/>
      <c r="F25" s="2"/>
      <c r="G25" s="2"/>
      <c r="H25" s="2"/>
      <c r="I25" s="2"/>
      <c r="J25" s="2"/>
    </row>
    <row r="26" spans="1:10" ht="12.75" customHeight="1" x14ac:dyDescent="0.2">
      <c r="A26" s="2"/>
      <c r="B26" s="2"/>
      <c r="C26" s="8"/>
      <c r="D26" s="8"/>
      <c r="E26" s="8"/>
      <c r="F26" s="2"/>
      <c r="G26" s="2"/>
      <c r="H26" s="2"/>
      <c r="I26" s="2"/>
      <c r="J26" s="2"/>
    </row>
    <row r="27" spans="1:10" ht="12.75" customHeight="1" x14ac:dyDescent="0.2">
      <c r="A27" s="2" t="s">
        <v>9</v>
      </c>
      <c r="B27" s="2"/>
      <c r="C27" s="7">
        <f>ROUND([1]Weekly_Fuel_Plan!M75/1000,3)-0.001</f>
        <v>1.9420000000000002</v>
      </c>
      <c r="D27" s="7">
        <f>ROUND([1]Weekly_Fuel_Plan!G75/1000,3)</f>
        <v>1.613</v>
      </c>
      <c r="E27" s="7">
        <f>D27-C27</f>
        <v>-0.32900000000000018</v>
      </c>
      <c r="F27" s="39"/>
      <c r="G27" s="39" t="s">
        <v>40</v>
      </c>
      <c r="H27" s="2"/>
      <c r="I27" s="2"/>
      <c r="J27" s="2"/>
    </row>
    <row r="28" spans="1:10" ht="12.75" customHeight="1" x14ac:dyDescent="0.2">
      <c r="A28" s="2"/>
      <c r="B28" s="2"/>
      <c r="C28" s="7"/>
      <c r="D28" s="7"/>
      <c r="E28" s="7"/>
      <c r="F28" s="39"/>
      <c r="G28" s="40"/>
      <c r="H28" s="2"/>
      <c r="I28" s="2"/>
      <c r="J28" s="2"/>
    </row>
    <row r="29" spans="1:10" ht="12.75" customHeight="1" x14ac:dyDescent="0.2">
      <c r="A29" s="2" t="s">
        <v>10</v>
      </c>
      <c r="B29" s="2"/>
      <c r="C29" s="7">
        <f>ROUND([1]Weekly_Fuel_Plan!M74/1000,3)</f>
        <v>0</v>
      </c>
      <c r="D29" s="7">
        <f>ROUND([1]Weekly_Fuel_Plan!G74/1000,3)</f>
        <v>-0.191</v>
      </c>
      <c r="E29" s="7">
        <f>D29-C29</f>
        <v>-0.191</v>
      </c>
      <c r="F29" s="39"/>
      <c r="G29" s="37" t="s">
        <v>37</v>
      </c>
      <c r="H29" s="2"/>
      <c r="I29" s="2"/>
      <c r="J29" s="2"/>
    </row>
    <row r="30" spans="1:10" ht="12.75" customHeight="1" x14ac:dyDescent="0.2">
      <c r="A30" s="2"/>
      <c r="B30" s="2"/>
      <c r="C30" s="7"/>
      <c r="D30" s="7"/>
      <c r="E30" s="8"/>
      <c r="F30" s="39"/>
      <c r="G30" s="2"/>
      <c r="H30" s="2"/>
      <c r="I30" s="2"/>
      <c r="J30" s="2"/>
    </row>
    <row r="31" spans="1:10" ht="12.75" customHeight="1" x14ac:dyDescent="0.2">
      <c r="A31" s="2" t="s">
        <v>11</v>
      </c>
      <c r="B31" s="2"/>
      <c r="C31" s="7">
        <f>ROUND([1]Weekly_Fuel_Plan!M76/1000,3)</f>
        <v>0</v>
      </c>
      <c r="D31" s="7">
        <f>ROUND([1]Weekly_Fuel_Plan!G76/1000,3)</f>
        <v>-1.9E-2</v>
      </c>
      <c r="E31" s="7">
        <f>D31-C31</f>
        <v>-1.9E-2</v>
      </c>
      <c r="F31" s="2"/>
      <c r="G31" s="2"/>
      <c r="H31" s="2"/>
      <c r="I31" s="2"/>
      <c r="J31" s="2"/>
    </row>
    <row r="32" spans="1:10" ht="12.75" customHeight="1" x14ac:dyDescent="0.2">
      <c r="A32" s="2"/>
      <c r="B32" s="2"/>
      <c r="C32" s="8"/>
      <c r="D32" s="8"/>
      <c r="E32" s="7"/>
      <c r="F32" s="2"/>
      <c r="G32" s="2"/>
      <c r="H32" s="2"/>
      <c r="I32" s="2"/>
      <c r="J32" s="2"/>
    </row>
    <row r="33" spans="1:10" ht="12.75" customHeight="1" x14ac:dyDescent="0.2">
      <c r="A33" s="2" t="s">
        <v>15</v>
      </c>
      <c r="B33" s="2"/>
      <c r="C33" s="7">
        <f>ROUND(([1]Weekly_Fuel_Plan!M72+[1]Weekly_Fuel_Plan!M73)/1000,3)</f>
        <v>0</v>
      </c>
      <c r="D33" s="7">
        <f>ROUND(([1]Weekly_Fuel_Plan!G72+[1]Weekly_Fuel_Plan!G73)/1000,3)</f>
        <v>0</v>
      </c>
      <c r="E33" s="7">
        <f>D33-C33</f>
        <v>0</v>
      </c>
      <c r="F33" s="2"/>
      <c r="G33" s="40"/>
      <c r="H33" s="2"/>
      <c r="I33" s="2"/>
      <c r="J33" s="2"/>
    </row>
    <row r="34" spans="1:10" ht="12.75" customHeight="1" x14ac:dyDescent="0.2">
      <c r="A34" s="2"/>
      <c r="B34" s="2"/>
      <c r="C34" s="7"/>
      <c r="D34" s="7"/>
      <c r="E34" s="7"/>
      <c r="F34" s="2"/>
      <c r="G34" s="40"/>
      <c r="H34" s="2"/>
      <c r="I34" s="2"/>
      <c r="J34" s="2"/>
    </row>
    <row r="35" spans="1:10" ht="12.75" customHeight="1" x14ac:dyDescent="0.2">
      <c r="A35" s="2" t="s">
        <v>33</v>
      </c>
      <c r="B35" s="2"/>
      <c r="C35" s="7">
        <f>[1]Weekly_Fuel_Plan!Y35/1000</f>
        <v>0.42499999999999999</v>
      </c>
      <c r="D35" s="7">
        <v>0</v>
      </c>
      <c r="E35" s="7">
        <f>D35-C35</f>
        <v>-0.42499999999999999</v>
      </c>
      <c r="F35" s="2"/>
      <c r="G35" s="40"/>
      <c r="H35" s="2"/>
      <c r="I35" s="2"/>
      <c r="J35" s="2"/>
    </row>
    <row r="36" spans="1:10" ht="12.75" customHeight="1" x14ac:dyDescent="0.2">
      <c r="A36" s="2"/>
      <c r="B36" s="2"/>
      <c r="C36" s="8"/>
      <c r="D36" s="8"/>
      <c r="E36" s="11"/>
      <c r="F36" s="2"/>
      <c r="G36" s="40"/>
      <c r="H36" s="2"/>
      <c r="I36" s="2"/>
      <c r="J36" s="2"/>
    </row>
    <row r="37" spans="1:10" ht="12.75" customHeight="1" x14ac:dyDescent="0.2">
      <c r="A37" s="2" t="s">
        <v>16</v>
      </c>
      <c r="B37" s="2"/>
      <c r="C37" s="7"/>
      <c r="D37" s="7"/>
      <c r="E37" s="7">
        <f>D37-C37</f>
        <v>0</v>
      </c>
      <c r="F37" s="2"/>
      <c r="G37" s="40"/>
      <c r="H37" s="2"/>
      <c r="I37" s="2"/>
      <c r="J37" s="2"/>
    </row>
    <row r="38" spans="1:10" ht="12.75" customHeight="1" x14ac:dyDescent="0.2">
      <c r="A38" s="2"/>
      <c r="B38" s="2"/>
      <c r="C38" s="9"/>
      <c r="D38" s="9"/>
      <c r="E38" s="14"/>
      <c r="F38" s="2"/>
      <c r="G38" s="40"/>
      <c r="H38" s="2"/>
      <c r="I38" s="2"/>
      <c r="J38" s="2"/>
    </row>
    <row r="39" spans="1:10" ht="12.75" customHeight="1" x14ac:dyDescent="0.25">
      <c r="A39" s="10" t="s">
        <v>17</v>
      </c>
      <c r="B39" s="2"/>
      <c r="C39" s="16">
        <f>SUM(C27:C38)</f>
        <v>2.367</v>
      </c>
      <c r="D39" s="16">
        <f>SUM(D27:D38)</f>
        <v>1.403</v>
      </c>
      <c r="E39" s="15">
        <f>SUM(E27:E38)</f>
        <v>-0.96400000000000019</v>
      </c>
      <c r="F39" s="2"/>
      <c r="G39" s="40"/>
      <c r="H39" s="2"/>
      <c r="I39" s="2"/>
      <c r="J39" s="2"/>
    </row>
    <row r="40" spans="1:10" ht="12.75" customHeight="1" x14ac:dyDescent="0.25">
      <c r="A40" s="10"/>
      <c r="B40" s="2"/>
      <c r="C40" s="17"/>
      <c r="D40" s="17"/>
      <c r="E40" s="28"/>
      <c r="F40" s="2"/>
      <c r="G40" s="29"/>
      <c r="H40" s="2"/>
      <c r="I40" s="2"/>
      <c r="J40" s="2"/>
    </row>
    <row r="41" spans="1:10" ht="12.75" hidden="1" customHeight="1" x14ac:dyDescent="0.25">
      <c r="A41" s="10" t="s">
        <v>31</v>
      </c>
      <c r="B41" s="2"/>
      <c r="C41" s="7">
        <v>0</v>
      </c>
      <c r="D41" s="8">
        <v>0</v>
      </c>
      <c r="E41" s="7">
        <f>SUM(D41-C41)</f>
        <v>0</v>
      </c>
      <c r="F41" s="2"/>
      <c r="G41" s="29"/>
      <c r="H41" s="2"/>
      <c r="I41" s="2"/>
      <c r="J41" s="2"/>
    </row>
    <row r="42" spans="1:10" ht="12.75" hidden="1" customHeight="1" x14ac:dyDescent="0.2">
      <c r="A42" s="2"/>
      <c r="B42" s="2"/>
      <c r="C42" s="8"/>
      <c r="D42" s="8"/>
      <c r="E42" s="14"/>
      <c r="F42" s="2"/>
      <c r="G42" s="29"/>
      <c r="H42" s="2"/>
      <c r="I42" s="2"/>
      <c r="J42" s="2"/>
    </row>
    <row r="43" spans="1:10" ht="12.75" hidden="1" customHeight="1" x14ac:dyDescent="0.25">
      <c r="A43" s="10" t="s">
        <v>32</v>
      </c>
      <c r="B43" s="2"/>
      <c r="C43" s="7">
        <v>0</v>
      </c>
      <c r="D43" s="8">
        <v>0</v>
      </c>
      <c r="E43" s="7">
        <f>SUM(D43-C43)</f>
        <v>0</v>
      </c>
      <c r="F43" s="2"/>
      <c r="G43" s="29"/>
      <c r="H43" s="2"/>
      <c r="I43" s="2"/>
      <c r="J43" s="2"/>
    </row>
    <row r="44" spans="1:10" ht="12.75" hidden="1" customHeight="1" x14ac:dyDescent="0.25">
      <c r="A44" s="2"/>
      <c r="B44" s="2"/>
      <c r="C44" s="9"/>
      <c r="D44" s="9"/>
      <c r="E44" s="12"/>
      <c r="F44" s="2"/>
      <c r="G44" s="2"/>
      <c r="H44" s="2"/>
      <c r="I44" s="2"/>
      <c r="J44" s="2"/>
    </row>
    <row r="45" spans="1:10" ht="14.25" customHeight="1" x14ac:dyDescent="0.2">
      <c r="A45" s="2"/>
      <c r="B45" s="2"/>
      <c r="C45" s="2"/>
      <c r="D45" s="2"/>
      <c r="E45" s="2"/>
      <c r="F45" s="2"/>
      <c r="G45" s="2"/>
      <c r="H45" s="2"/>
      <c r="I45" s="2"/>
      <c r="J45" s="2"/>
    </row>
    <row r="46" spans="1:10" ht="12.75" customHeight="1" x14ac:dyDescent="0.25">
      <c r="A46" s="10" t="s">
        <v>18</v>
      </c>
      <c r="B46" s="2"/>
      <c r="C46" s="16">
        <f>C24+C39+C41+C43</f>
        <v>13.251040000000003</v>
      </c>
      <c r="D46" s="16">
        <f>D24+D39+D41+D43</f>
        <v>12.6907847</v>
      </c>
      <c r="E46" s="15">
        <f>E24+E39+E41+E43</f>
        <v>-0.56025530000000301</v>
      </c>
      <c r="F46" s="2"/>
      <c r="G46" s="2"/>
      <c r="H46" s="2"/>
      <c r="I46" s="2"/>
      <c r="J46" s="2"/>
    </row>
    <row r="47" spans="1:10" ht="12.75" customHeight="1" x14ac:dyDescent="0.2">
      <c r="A47" s="2"/>
      <c r="B47" s="2"/>
      <c r="C47" s="8"/>
      <c r="D47" s="8"/>
      <c r="E47" s="9"/>
      <c r="F47" s="2"/>
      <c r="G47" s="2"/>
      <c r="H47" s="2"/>
      <c r="I47" s="2"/>
      <c r="J47" s="2"/>
    </row>
    <row r="48" spans="1:10" ht="12.75" customHeight="1" x14ac:dyDescent="0.25">
      <c r="A48" s="10"/>
      <c r="B48" s="2"/>
      <c r="C48" s="8"/>
      <c r="D48" s="8"/>
      <c r="E48" s="7"/>
      <c r="F48" s="2"/>
      <c r="G48" s="2"/>
      <c r="H48" s="2"/>
      <c r="I48" s="2"/>
      <c r="J48" s="2"/>
    </row>
    <row r="49" spans="1:10" s="2" customFormat="1" ht="12.75" customHeight="1" x14ac:dyDescent="0.25">
      <c r="A49" s="10" t="s">
        <v>19</v>
      </c>
      <c r="C49" s="7">
        <v>-1.012</v>
      </c>
      <c r="D49" s="7">
        <f>C49</f>
        <v>-1.012</v>
      </c>
      <c r="E49" s="17">
        <f>D49-C49</f>
        <v>0</v>
      </c>
    </row>
    <row r="50" spans="1:10" s="2" customFormat="1" ht="12.75" customHeight="1" x14ac:dyDescent="0.25">
      <c r="A50" s="10"/>
      <c r="C50" s="17"/>
      <c r="D50" s="17"/>
      <c r="E50" s="17"/>
    </row>
    <row r="51" spans="1:10" s="2" customFormat="1" ht="12.75" customHeight="1" x14ac:dyDescent="0.25">
      <c r="A51" s="10" t="s">
        <v>20</v>
      </c>
      <c r="C51" s="7">
        <v>0</v>
      </c>
      <c r="D51" s="7">
        <f>C51</f>
        <v>0</v>
      </c>
      <c r="E51" s="17">
        <f>D51-C51</f>
        <v>0</v>
      </c>
    </row>
    <row r="52" spans="1:10" s="2" customFormat="1" ht="12.75" customHeight="1" x14ac:dyDescent="0.25">
      <c r="A52" s="10"/>
      <c r="C52" s="7"/>
      <c r="D52" s="7"/>
      <c r="E52" s="28"/>
    </row>
    <row r="53" spans="1:10" ht="12.75" customHeight="1" x14ac:dyDescent="0.25">
      <c r="A53" s="10" t="s">
        <v>25</v>
      </c>
      <c r="B53" s="2"/>
      <c r="C53" s="7">
        <v>-7.0000000000000001E-3</v>
      </c>
      <c r="D53" s="7">
        <f>C53</f>
        <v>-7.0000000000000001E-3</v>
      </c>
      <c r="E53" s="7">
        <f>SUM(D53-C53)</f>
        <v>0</v>
      </c>
      <c r="F53" s="2"/>
      <c r="G53" s="2"/>
      <c r="H53" s="2"/>
      <c r="I53" s="2"/>
      <c r="J53" s="2"/>
    </row>
    <row r="54" spans="1:10" ht="12.75" customHeight="1" x14ac:dyDescent="0.25">
      <c r="A54" s="10"/>
      <c r="B54" s="2"/>
      <c r="C54" s="7"/>
      <c r="D54" s="7"/>
      <c r="E54" s="28"/>
      <c r="F54" s="2"/>
      <c r="G54" s="2"/>
      <c r="H54" s="2"/>
      <c r="I54" s="2"/>
      <c r="J54" s="2"/>
    </row>
    <row r="55" spans="1:10" ht="15" customHeight="1" x14ac:dyDescent="0.25">
      <c r="A55" s="10" t="s">
        <v>21</v>
      </c>
      <c r="B55" s="2"/>
      <c r="C55" s="16">
        <f>SUM(C46:C54)+0.001</f>
        <v>12.233040000000003</v>
      </c>
      <c r="D55" s="16">
        <f>SUM(D46:D54)+0.001</f>
        <v>11.672784699999999</v>
      </c>
      <c r="E55" s="15">
        <f>SUM(E46:E54)</f>
        <v>-0.56025530000000301</v>
      </c>
      <c r="F55" s="2"/>
      <c r="G55" s="2"/>
      <c r="H55" s="2"/>
      <c r="I55" s="2"/>
      <c r="J55" s="2"/>
    </row>
    <row r="56" spans="1:10" ht="15" customHeight="1" x14ac:dyDescent="0.25">
      <c r="A56" s="10"/>
      <c r="B56" s="2"/>
      <c r="C56" s="17"/>
      <c r="D56" s="17"/>
      <c r="E56" s="28"/>
      <c r="F56" s="2"/>
      <c r="G56" s="2"/>
      <c r="H56" s="2"/>
      <c r="I56" s="2"/>
      <c r="J56" s="2"/>
    </row>
    <row r="57" spans="1:10" ht="15" hidden="1" customHeight="1" x14ac:dyDescent="0.25">
      <c r="A57" s="10"/>
      <c r="B57" s="2"/>
      <c r="C57" s="17"/>
      <c r="D57" s="17"/>
      <c r="E57" s="28"/>
      <c r="F57" s="2"/>
      <c r="G57" s="2"/>
      <c r="H57" s="2"/>
      <c r="I57" s="2"/>
      <c r="J57" s="2"/>
    </row>
    <row r="58" spans="1:10" ht="15" hidden="1" customHeight="1" x14ac:dyDescent="0.2">
      <c r="A58" s="2" t="s">
        <v>23</v>
      </c>
      <c r="B58" s="2"/>
      <c r="C58" s="30">
        <v>0</v>
      </c>
      <c r="D58" s="30">
        <v>0</v>
      </c>
      <c r="E58" s="30">
        <f>D58-C58</f>
        <v>0</v>
      </c>
      <c r="F58" s="2"/>
      <c r="G58" s="2"/>
      <c r="H58" s="2"/>
      <c r="I58" s="2"/>
      <c r="J58" s="2"/>
    </row>
    <row r="59" spans="1:10" ht="15" hidden="1" customHeight="1" x14ac:dyDescent="0.2">
      <c r="A59" s="2" t="s">
        <v>29</v>
      </c>
      <c r="B59" s="2"/>
      <c r="C59" s="30">
        <v>0</v>
      </c>
      <c r="D59" s="30">
        <v>0</v>
      </c>
      <c r="E59" s="30">
        <f>D59-C59</f>
        <v>0</v>
      </c>
      <c r="F59" s="2"/>
      <c r="G59" s="2"/>
      <c r="H59" s="2"/>
      <c r="I59" s="2"/>
      <c r="J59" s="2"/>
    </row>
    <row r="60" spans="1:10" ht="15" hidden="1" customHeight="1" x14ac:dyDescent="0.2">
      <c r="A60" s="2" t="s">
        <v>28</v>
      </c>
      <c r="B60" s="2"/>
      <c r="C60" s="32">
        <v>0</v>
      </c>
      <c r="D60" s="30">
        <v>0</v>
      </c>
      <c r="E60" s="33">
        <f>D60-C60</f>
        <v>0</v>
      </c>
      <c r="F60" s="2"/>
      <c r="G60" s="2"/>
      <c r="H60" s="2"/>
      <c r="I60" s="2"/>
      <c r="J60" s="2"/>
    </row>
    <row r="61" spans="1:10" ht="15" hidden="1" customHeight="1" x14ac:dyDescent="0.2">
      <c r="A61" s="2" t="s">
        <v>27</v>
      </c>
      <c r="B61" s="2"/>
      <c r="C61" s="32">
        <v>0</v>
      </c>
      <c r="D61" s="30">
        <v>0</v>
      </c>
      <c r="E61" s="33">
        <f>D61-C61</f>
        <v>0</v>
      </c>
      <c r="F61" s="2"/>
      <c r="G61" s="2"/>
      <c r="H61" s="2"/>
      <c r="I61" s="2"/>
      <c r="J61" s="2"/>
    </row>
    <row r="62" spans="1:10" ht="15" hidden="1" customHeight="1" x14ac:dyDescent="0.2">
      <c r="A62" s="2" t="s">
        <v>26</v>
      </c>
      <c r="B62" s="2"/>
      <c r="C62" s="34">
        <v>13.71</v>
      </c>
      <c r="D62" s="31">
        <v>13.451000000000001</v>
      </c>
      <c r="E62" s="34">
        <f>D62-C62</f>
        <v>-0.25900000000000034</v>
      </c>
      <c r="F62" s="2"/>
      <c r="G62" s="2"/>
      <c r="H62" s="2"/>
      <c r="I62" s="2"/>
      <c r="J62" s="2"/>
    </row>
    <row r="63" spans="1:10" ht="15" hidden="1" customHeight="1" x14ac:dyDescent="0.25">
      <c r="A63" s="10"/>
      <c r="B63" s="2"/>
      <c r="C63" s="32"/>
      <c r="D63" s="32"/>
      <c r="E63" s="33"/>
      <c r="F63" s="2"/>
      <c r="G63" s="2"/>
      <c r="H63" s="2"/>
      <c r="I63" s="2"/>
      <c r="J63" s="2"/>
    </row>
    <row r="64" spans="1:10" ht="15" customHeight="1" x14ac:dyDescent="0.2">
      <c r="A64" s="2"/>
      <c r="B64" s="2"/>
      <c r="C64" s="30"/>
      <c r="D64" s="30"/>
      <c r="E64" s="35"/>
      <c r="F64" s="2"/>
      <c r="G64" s="2"/>
      <c r="H64" s="2"/>
      <c r="I64" s="2"/>
      <c r="J64" s="2"/>
    </row>
    <row r="65" spans="1:10" ht="15.75" x14ac:dyDescent="0.25">
      <c r="A65" s="10" t="s">
        <v>38</v>
      </c>
      <c r="B65" s="2"/>
      <c r="C65" s="31">
        <f>SUM(C55:C64)</f>
        <v>25.943040000000003</v>
      </c>
      <c r="D65" s="31">
        <f>SUM(D55:D64)</f>
        <v>25.123784700000002</v>
      </c>
      <c r="E65" s="36">
        <f>D65-C65</f>
        <v>-0.8192553000000018</v>
      </c>
      <c r="F65" s="2"/>
      <c r="G65" s="2"/>
      <c r="H65" s="2"/>
      <c r="I65" s="2"/>
      <c r="J65" s="2"/>
    </row>
    <row r="66" spans="1:10" ht="15" x14ac:dyDescent="0.2">
      <c r="A66" s="2"/>
      <c r="B66" s="2"/>
      <c r="C66" s="2"/>
      <c r="D66" s="2"/>
      <c r="E66" s="2"/>
      <c r="F66" s="2"/>
      <c r="G66" s="2"/>
      <c r="H66" s="2"/>
      <c r="I66" s="2"/>
      <c r="J66" s="2"/>
    </row>
    <row r="67" spans="1:10" ht="15" x14ac:dyDescent="0.2">
      <c r="A67" s="2"/>
      <c r="B67" s="2"/>
      <c r="C67" s="2"/>
      <c r="D67" s="29"/>
      <c r="E67" s="2"/>
      <c r="F67" s="2"/>
      <c r="G67" s="2"/>
      <c r="H67" s="2"/>
      <c r="I67" s="2"/>
      <c r="J67" s="2"/>
    </row>
    <row r="68" spans="1:10" ht="15.75" x14ac:dyDescent="0.25">
      <c r="A68" s="20"/>
      <c r="B68" s="20"/>
      <c r="C68" s="20"/>
      <c r="D68" s="20"/>
      <c r="E68" s="20"/>
      <c r="F68" s="20"/>
      <c r="G68" s="20"/>
    </row>
    <row r="69" spans="1:10" ht="15.75" x14ac:dyDescent="0.25">
      <c r="A69" s="20"/>
      <c r="B69" s="20"/>
      <c r="C69" s="20"/>
      <c r="D69" s="20"/>
      <c r="E69" s="20"/>
      <c r="F69" s="20"/>
      <c r="G69" s="20"/>
    </row>
    <row r="70" spans="1:10" ht="15.75" x14ac:dyDescent="0.25">
      <c r="A70" s="20"/>
      <c r="B70" s="20"/>
      <c r="C70" s="20"/>
      <c r="D70" s="20"/>
      <c r="E70" s="20"/>
      <c r="F70" s="20"/>
      <c r="G70" s="20"/>
    </row>
    <row r="71" spans="1:10" ht="15.75" x14ac:dyDescent="0.25">
      <c r="A71" s="20"/>
      <c r="B71" s="20"/>
      <c r="C71" s="20"/>
      <c r="D71" s="20"/>
      <c r="E71" s="20"/>
      <c r="F71" s="20"/>
      <c r="G71" s="20"/>
    </row>
    <row r="72" spans="1:10" ht="15.75" x14ac:dyDescent="0.25">
      <c r="A72" s="20"/>
      <c r="B72" s="20"/>
      <c r="C72" s="20"/>
      <c r="D72" s="20"/>
      <c r="E72" s="20"/>
      <c r="F72" s="20"/>
      <c r="G72" s="20"/>
    </row>
    <row r="73" spans="1:10" ht="15.75" x14ac:dyDescent="0.25">
      <c r="A73" s="20"/>
      <c r="B73" s="20"/>
      <c r="C73" s="20"/>
      <c r="D73" s="20"/>
      <c r="E73" s="20"/>
      <c r="F73" s="20"/>
      <c r="G73" s="20"/>
    </row>
    <row r="74" spans="1:10" ht="15.75" x14ac:dyDescent="0.25">
      <c r="A74" s="20"/>
      <c r="B74" s="20"/>
      <c r="C74" s="20"/>
      <c r="D74" s="20"/>
      <c r="E74" s="20"/>
      <c r="F74" s="20"/>
      <c r="G74" s="20"/>
    </row>
    <row r="75" spans="1:10" ht="15.75" x14ac:dyDescent="0.25">
      <c r="A75" s="20"/>
      <c r="B75" s="20"/>
      <c r="C75" s="20"/>
      <c r="D75" s="20"/>
      <c r="E75" s="20"/>
      <c r="F75" s="20"/>
      <c r="G75" s="20"/>
    </row>
    <row r="76" spans="1:10" ht="15.75" x14ac:dyDescent="0.25">
      <c r="A76" s="20"/>
      <c r="B76" s="20"/>
      <c r="C76" s="20"/>
      <c r="D76" s="20"/>
      <c r="E76" s="20"/>
      <c r="F76" s="20"/>
      <c r="G76" s="20"/>
    </row>
    <row r="77" spans="1:10" ht="15.75" x14ac:dyDescent="0.25">
      <c r="A77" s="20"/>
      <c r="B77" s="20"/>
      <c r="C77" s="20"/>
      <c r="D77" s="20"/>
      <c r="E77" s="20"/>
      <c r="F77" s="20"/>
      <c r="G77" s="20"/>
    </row>
    <row r="78" spans="1:10" ht="15.75" x14ac:dyDescent="0.25">
      <c r="A78" s="20"/>
      <c r="B78" s="20"/>
      <c r="C78" s="20"/>
      <c r="D78" s="20"/>
      <c r="E78" s="20"/>
      <c r="F78" s="20"/>
      <c r="G78" s="20"/>
    </row>
    <row r="79" spans="1:10" ht="15.75" x14ac:dyDescent="0.25">
      <c r="A79" s="20"/>
      <c r="B79" s="20"/>
      <c r="C79" s="20"/>
      <c r="D79" s="20"/>
      <c r="E79" s="20"/>
      <c r="F79" s="20"/>
      <c r="G79" s="20"/>
    </row>
    <row r="80" spans="1:10" ht="15.75" x14ac:dyDescent="0.25">
      <c r="A80" s="20"/>
      <c r="B80" s="20"/>
      <c r="C80" s="20"/>
      <c r="D80" s="20"/>
      <c r="E80" s="20"/>
      <c r="F80" s="20"/>
      <c r="G80" s="20"/>
    </row>
    <row r="81" spans="1:7" ht="15.75" x14ac:dyDescent="0.25">
      <c r="A81" s="20"/>
      <c r="B81" s="18"/>
      <c r="C81" s="20"/>
      <c r="D81" s="20"/>
      <c r="E81" s="20"/>
      <c r="F81" s="20"/>
      <c r="G81" s="20"/>
    </row>
    <row r="82" spans="1:7" ht="15.75" x14ac:dyDescent="0.25">
      <c r="A82" s="20"/>
      <c r="B82" s="18"/>
      <c r="C82" s="20"/>
      <c r="D82" s="20"/>
      <c r="E82" s="20"/>
      <c r="F82" s="20"/>
      <c r="G82" s="20"/>
    </row>
  </sheetData>
  <phoneticPr fontId="0" type="noConversion"/>
  <pageMargins left="0.75" right="0.75" top="1" bottom="1" header="0.5" footer="0.5"/>
  <pageSetup scale="65" orientation="landscape" horizontalDpi="4294967292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Plan vs. Forecast</vt:lpstr>
      <vt:lpstr>'Plan vs. Forecast'!Print_Area</vt:lpstr>
    </vt:vector>
  </TitlesOfParts>
  <Company>ET&amp;S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ET&amp;S Lan Support</dc:creator>
  <cp:lastModifiedBy>Felienne</cp:lastModifiedBy>
  <cp:lastPrinted>2002-02-07T18:27:16Z</cp:lastPrinted>
  <dcterms:created xsi:type="dcterms:W3CDTF">1999-10-11T14:59:11Z</dcterms:created>
  <dcterms:modified xsi:type="dcterms:W3CDTF">2014-09-03T14:34:25Z</dcterms:modified>
</cp:coreProperties>
</file>