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2120" windowHeight="8580"/>
  </bookViews>
  <sheets>
    <sheet name="summary" sheetId="2" r:id="rId1"/>
    <sheet name="Austin Energy" sheetId="1" r:id="rId2"/>
  </sheets>
  <externalReferences>
    <externalReference r:id="rId3"/>
  </externalReferences>
  <definedNames>
    <definedName name="_xlnm.Print_Area" localSheetId="1">'Austin Energy'!$A$1:$BG$155</definedName>
    <definedName name="_xlnm.Print_Area" localSheetId="0">summary!$A:$O</definedName>
    <definedName name="_xlnm.Print_Titles" localSheetId="1">'Austin Energy'!$A:$B,'Austin Energy'!$1:$7</definedName>
    <definedName name="To_Hide" localSheetId="1">'Austin Energy'!$C:$I,'Austin Energy'!$T:$AX,'Austin Energy'!$AZ:$BA,'Austin Energy'!#REF!</definedName>
    <definedName name="To_Hide">#REF!,#REF!,#REF!,#REF!</definedName>
  </definedNames>
  <calcPr calcId="152511" fullCalcOnLoad="1"/>
</workbook>
</file>

<file path=xl/calcChain.xml><?xml version="1.0" encoding="utf-8"?>
<calcChain xmlns="http://schemas.openxmlformats.org/spreadsheetml/2006/main">
  <c r="BG2" i="1" l="1"/>
  <c r="BC3" i="1"/>
  <c r="T7" i="1"/>
  <c r="V7" i="1" s="1"/>
  <c r="X7" i="1" s="1"/>
  <c r="Z7" i="1" s="1"/>
  <c r="AB7" i="1" s="1"/>
  <c r="AD7" i="1" s="1"/>
  <c r="AF7" i="1" s="1"/>
  <c r="AH7" i="1" s="1"/>
  <c r="AJ7" i="1" s="1"/>
  <c r="AL7" i="1" s="1"/>
  <c r="AN7" i="1" s="1"/>
  <c r="AP7" i="1" s="1"/>
  <c r="AR7" i="1" s="1"/>
  <c r="AT7" i="1" s="1"/>
  <c r="AV7" i="1" s="1"/>
  <c r="AX7" i="1" s="1"/>
  <c r="AY7" i="1"/>
  <c r="BA7" i="1" s="1"/>
  <c r="AY9" i="1"/>
  <c r="BC9" i="1"/>
  <c r="BE9" i="1"/>
  <c r="BG9" i="1"/>
  <c r="AY10" i="1"/>
  <c r="BC10" i="1" s="1"/>
  <c r="BE10" i="1" s="1"/>
  <c r="BG10" i="1" s="1"/>
  <c r="BG11" i="1"/>
  <c r="N12" i="1"/>
  <c r="N34" i="1" s="1"/>
  <c r="P12" i="1"/>
  <c r="P34" i="1" s="1"/>
  <c r="R12" i="1"/>
  <c r="R34" i="1" s="1"/>
  <c r="T12" i="1"/>
  <c r="V12" i="1"/>
  <c r="X12" i="1"/>
  <c r="X34" i="1" s="1"/>
  <c r="Z12" i="1"/>
  <c r="AB12" i="1"/>
  <c r="AD12" i="1"/>
  <c r="AD34" i="1" s="1"/>
  <c r="AD153" i="1" s="1"/>
  <c r="AF12" i="1"/>
  <c r="AF34" i="1" s="1"/>
  <c r="AH12" i="1"/>
  <c r="AH34" i="1" s="1"/>
  <c r="AJ12" i="1"/>
  <c r="AL12" i="1"/>
  <c r="AN12" i="1"/>
  <c r="AN34" i="1" s="1"/>
  <c r="AP12" i="1"/>
  <c r="AR12" i="1"/>
  <c r="AT12" i="1"/>
  <c r="AT34" i="1" s="1"/>
  <c r="AV12" i="1"/>
  <c r="AV34" i="1" s="1"/>
  <c r="AX12" i="1"/>
  <c r="AX34" i="1" s="1"/>
  <c r="AY12" i="1"/>
  <c r="BA12" i="1"/>
  <c r="BC12" i="1"/>
  <c r="AY14" i="1"/>
  <c r="BC14" i="1"/>
  <c r="BE14" i="1"/>
  <c r="AY15" i="1"/>
  <c r="BE15" i="1" s="1"/>
  <c r="BG15" i="1" s="1"/>
  <c r="BC15" i="1"/>
  <c r="AY16" i="1"/>
  <c r="BC16" i="1"/>
  <c r="BE16" i="1" s="1"/>
  <c r="BG16" i="1" s="1"/>
  <c r="AY17" i="1"/>
  <c r="BC17" i="1"/>
  <c r="AY18" i="1"/>
  <c r="BC18" i="1"/>
  <c r="BE18" i="1" s="1"/>
  <c r="BG18" i="1" s="1"/>
  <c r="AY19" i="1"/>
  <c r="BC19" i="1"/>
  <c r="AY20" i="1"/>
  <c r="BC20" i="1"/>
  <c r="BE20" i="1"/>
  <c r="BG20" i="1" s="1"/>
  <c r="AY21" i="1"/>
  <c r="BC21" i="1"/>
  <c r="AY22" i="1"/>
  <c r="AY23" i="1"/>
  <c r="AY24" i="1"/>
  <c r="AY32" i="1" s="1"/>
  <c r="AY34" i="1" s="1"/>
  <c r="AY25" i="1"/>
  <c r="AY26" i="1"/>
  <c r="AY27" i="1"/>
  <c r="AY28" i="1"/>
  <c r="AY29" i="1"/>
  <c r="AY30" i="1"/>
  <c r="BC30" i="1"/>
  <c r="BE30" i="1"/>
  <c r="BC31" i="1"/>
  <c r="BE31" i="1" s="1"/>
  <c r="BG31" i="1" s="1"/>
  <c r="N32" i="1"/>
  <c r="P32" i="1"/>
  <c r="R32" i="1"/>
  <c r="T32" i="1"/>
  <c r="V32" i="1"/>
  <c r="V34" i="1" s="1"/>
  <c r="X32" i="1"/>
  <c r="Z32" i="1"/>
  <c r="AB32" i="1"/>
  <c r="AD32" i="1"/>
  <c r="AF32" i="1"/>
  <c r="AH32" i="1"/>
  <c r="AJ32" i="1"/>
  <c r="AL32" i="1"/>
  <c r="AL34" i="1" s="1"/>
  <c r="AL153" i="1" s="1"/>
  <c r="AN32" i="1"/>
  <c r="AP32" i="1"/>
  <c r="AP34" i="1" s="1"/>
  <c r="AR32" i="1"/>
  <c r="AT32" i="1"/>
  <c r="AV32" i="1"/>
  <c r="AX32" i="1"/>
  <c r="BA32" i="1"/>
  <c r="T34" i="1"/>
  <c r="Z34" i="1"/>
  <c r="AB34" i="1"/>
  <c r="AJ34" i="1"/>
  <c r="AR34" i="1"/>
  <c r="BA34" i="1"/>
  <c r="N40" i="1"/>
  <c r="R40" i="1"/>
  <c r="AY40" i="1"/>
  <c r="AY48" i="1" s="1"/>
  <c r="BC40" i="1"/>
  <c r="BE40" i="1"/>
  <c r="BG40" i="1" s="1"/>
  <c r="AY41" i="1"/>
  <c r="BE41" i="1" s="1"/>
  <c r="BG41" i="1" s="1"/>
  <c r="BC41" i="1"/>
  <c r="N42" i="1"/>
  <c r="R42" i="1"/>
  <c r="AY42" i="1"/>
  <c r="AY43" i="1"/>
  <c r="BC43" i="1" s="1"/>
  <c r="BE43" i="1" s="1"/>
  <c r="BG43" i="1"/>
  <c r="AY44" i="1"/>
  <c r="BC44" i="1" s="1"/>
  <c r="AY45" i="1"/>
  <c r="BC45" i="1" s="1"/>
  <c r="BE45" i="1" s="1"/>
  <c r="BG45" i="1"/>
  <c r="AY46" i="1"/>
  <c r="BC46" i="1" s="1"/>
  <c r="BE46" i="1"/>
  <c r="BG46" i="1"/>
  <c r="AY47" i="1"/>
  <c r="BC47" i="1" s="1"/>
  <c r="BE47" i="1" s="1"/>
  <c r="N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Z48" i="1"/>
  <c r="BA48" i="1"/>
  <c r="BB48" i="1"/>
  <c r="BD48" i="1"/>
  <c r="BF48" i="1"/>
  <c r="AY50" i="1"/>
  <c r="AY51" i="1"/>
  <c r="AY52" i="1"/>
  <c r="BC52" i="1"/>
  <c r="AY53" i="1"/>
  <c r="N54" i="1"/>
  <c r="N56" i="1" s="1"/>
  <c r="N79" i="1" s="1"/>
  <c r="R54" i="1"/>
  <c r="BC54" i="1" s="1"/>
  <c r="BE54" i="1" s="1"/>
  <c r="AY54" i="1"/>
  <c r="S56" i="1"/>
  <c r="T56" i="1"/>
  <c r="U56" i="1"/>
  <c r="V56" i="1"/>
  <c r="W56" i="1"/>
  <c r="X56" i="1"/>
  <c r="Y56" i="1"/>
  <c r="Z56" i="1"/>
  <c r="Z79" i="1" s="1"/>
  <c r="AA56" i="1"/>
  <c r="AB56" i="1"/>
  <c r="AC56" i="1"/>
  <c r="AD56" i="1"/>
  <c r="AE56" i="1"/>
  <c r="AF56" i="1"/>
  <c r="AG56" i="1"/>
  <c r="AH56" i="1"/>
  <c r="AH79" i="1" s="1"/>
  <c r="AI56" i="1"/>
  <c r="AJ56" i="1"/>
  <c r="AK56" i="1"/>
  <c r="AL56" i="1"/>
  <c r="AM56" i="1"/>
  <c r="AN56" i="1"/>
  <c r="AO56" i="1"/>
  <c r="AP56" i="1"/>
  <c r="AP79" i="1" s="1"/>
  <c r="AQ56" i="1"/>
  <c r="AR56" i="1"/>
  <c r="AS56" i="1"/>
  <c r="AT56" i="1"/>
  <c r="AT79" i="1" s="1"/>
  <c r="AU56" i="1"/>
  <c r="AV56" i="1"/>
  <c r="AW56" i="1"/>
  <c r="AX56" i="1"/>
  <c r="AX79" i="1" s="1"/>
  <c r="AY56" i="1"/>
  <c r="AZ56" i="1"/>
  <c r="BA56" i="1"/>
  <c r="BB56" i="1"/>
  <c r="BD56" i="1"/>
  <c r="BF56" i="1"/>
  <c r="AY59" i="1"/>
  <c r="AY60" i="1"/>
  <c r="BE60" i="1" s="1"/>
  <c r="BC60" i="1"/>
  <c r="BG60" i="1"/>
  <c r="AY61" i="1"/>
  <c r="BC61" i="1" s="1"/>
  <c r="BE61" i="1" s="1"/>
  <c r="BG61" i="1" s="1"/>
  <c r="AY62" i="1"/>
  <c r="BC62" i="1" s="1"/>
  <c r="BE62" i="1"/>
  <c r="BG62" i="1" s="1"/>
  <c r="AY63" i="1"/>
  <c r="BC63" i="1"/>
  <c r="AY64" i="1"/>
  <c r="BC64" i="1"/>
  <c r="AY65" i="1"/>
  <c r="AY66" i="1"/>
  <c r="BC66" i="1"/>
  <c r="AY67" i="1"/>
  <c r="AY68" i="1"/>
  <c r="BC68" i="1"/>
  <c r="AY69" i="1"/>
  <c r="N70" i="1"/>
  <c r="R70" i="1"/>
  <c r="AY70" i="1"/>
  <c r="AY71" i="1"/>
  <c r="BC71" i="1"/>
  <c r="BE71" i="1"/>
  <c r="BG71" i="1"/>
  <c r="AY72" i="1"/>
  <c r="BC72" i="1"/>
  <c r="BE72" i="1" s="1"/>
  <c r="BG72" i="1" s="1"/>
  <c r="R73" i="1"/>
  <c r="P73" i="1" s="1"/>
  <c r="P75" i="1" s="1"/>
  <c r="P79" i="1" s="1"/>
  <c r="AY73" i="1"/>
  <c r="BC73" i="1" s="1"/>
  <c r="N75" i="1"/>
  <c r="S75" i="1"/>
  <c r="T75" i="1"/>
  <c r="T79" i="1" s="1"/>
  <c r="U75" i="1"/>
  <c r="V75" i="1"/>
  <c r="W75" i="1"/>
  <c r="W79" i="1" s="1"/>
  <c r="W153" i="1" s="1"/>
  <c r="X75" i="1"/>
  <c r="Y75" i="1"/>
  <c r="Z75" i="1"/>
  <c r="AA75" i="1"/>
  <c r="AB75" i="1"/>
  <c r="AB79" i="1" s="1"/>
  <c r="AC75" i="1"/>
  <c r="AD75" i="1"/>
  <c r="AE75" i="1"/>
  <c r="AE79" i="1" s="1"/>
  <c r="AF75" i="1"/>
  <c r="AG75" i="1"/>
  <c r="AH75" i="1"/>
  <c r="AI75" i="1"/>
  <c r="AJ75" i="1"/>
  <c r="AJ79" i="1" s="1"/>
  <c r="AK75" i="1"/>
  <c r="AL75" i="1"/>
  <c r="AM75" i="1"/>
  <c r="AM79" i="1" s="1"/>
  <c r="AM153" i="1" s="1"/>
  <c r="AN75" i="1"/>
  <c r="AO75" i="1"/>
  <c r="AP75" i="1"/>
  <c r="AQ75" i="1"/>
  <c r="AR75" i="1"/>
  <c r="AR79" i="1" s="1"/>
  <c r="AS75" i="1"/>
  <c r="AT75" i="1"/>
  <c r="AU75" i="1"/>
  <c r="AU79" i="1" s="1"/>
  <c r="AV75" i="1"/>
  <c r="AV79" i="1" s="1"/>
  <c r="AW75" i="1"/>
  <c r="AX75" i="1"/>
  <c r="BA75" i="1"/>
  <c r="BA77" i="1" s="1"/>
  <c r="S77" i="1"/>
  <c r="U77" i="1"/>
  <c r="AZ77" i="1"/>
  <c r="BB77" i="1"/>
  <c r="BD77" i="1"/>
  <c r="BF77" i="1"/>
  <c r="U79" i="1"/>
  <c r="V79" i="1"/>
  <c r="X79" i="1"/>
  <c r="Y79" i="1"/>
  <c r="AC79" i="1"/>
  <c r="AD79" i="1"/>
  <c r="AF79" i="1"/>
  <c r="AG79" i="1"/>
  <c r="AK79" i="1"/>
  <c r="AL79" i="1"/>
  <c r="AN79" i="1"/>
  <c r="AO79" i="1"/>
  <c r="AS79" i="1"/>
  <c r="AS153" i="1" s="1"/>
  <c r="AW79" i="1"/>
  <c r="R82" i="1"/>
  <c r="AY82" i="1"/>
  <c r="BC82" i="1"/>
  <c r="P83" i="1"/>
  <c r="AY83" i="1"/>
  <c r="BC83" i="1" s="1"/>
  <c r="AY84" i="1"/>
  <c r="BC84" i="1"/>
  <c r="AY85" i="1"/>
  <c r="BC85" i="1" s="1"/>
  <c r="AY86" i="1"/>
  <c r="BC86" i="1" s="1"/>
  <c r="AY87" i="1"/>
  <c r="BC87" i="1"/>
  <c r="BE87" i="1"/>
  <c r="BG87" i="1" s="1"/>
  <c r="BC88" i="1"/>
  <c r="BG88" i="1"/>
  <c r="N89" i="1"/>
  <c r="R89" i="1"/>
  <c r="T89" i="1"/>
  <c r="V89" i="1"/>
  <c r="X89" i="1"/>
  <c r="Z89" i="1"/>
  <c r="AB89" i="1"/>
  <c r="AD89" i="1"/>
  <c r="AF89" i="1"/>
  <c r="AH89" i="1"/>
  <c r="AH153" i="1" s="1"/>
  <c r="AJ89" i="1"/>
  <c r="AL89" i="1"/>
  <c r="AN89" i="1"/>
  <c r="AP89" i="1"/>
  <c r="AR89" i="1"/>
  <c r="AT89" i="1"/>
  <c r="AV89" i="1"/>
  <c r="AX89" i="1"/>
  <c r="AX153" i="1" s="1"/>
  <c r="BA89" i="1"/>
  <c r="P92" i="1"/>
  <c r="AY92" i="1"/>
  <c r="BC92" i="1"/>
  <c r="BE92" i="1"/>
  <c r="BG92" i="1" s="1"/>
  <c r="BG94" i="1" s="1"/>
  <c r="BG93" i="1"/>
  <c r="N94" i="1"/>
  <c r="P94" i="1"/>
  <c r="R94" i="1"/>
  <c r="T94" i="1"/>
  <c r="V94" i="1"/>
  <c r="X94" i="1"/>
  <c r="Z94" i="1"/>
  <c r="AB94" i="1"/>
  <c r="AD94" i="1"/>
  <c r="AF94" i="1"/>
  <c r="AH94" i="1"/>
  <c r="AJ94" i="1"/>
  <c r="AL94" i="1"/>
  <c r="AN94" i="1"/>
  <c r="AP94" i="1"/>
  <c r="AR94" i="1"/>
  <c r="AT94" i="1"/>
  <c r="AV94" i="1"/>
  <c r="AX94" i="1"/>
  <c r="AY94" i="1"/>
  <c r="BA94" i="1"/>
  <c r="BC94" i="1"/>
  <c r="AY99" i="1"/>
  <c r="BC99" i="1"/>
  <c r="BE99" i="1" s="1"/>
  <c r="AY100" i="1"/>
  <c r="BC100" i="1"/>
  <c r="BE100" i="1" s="1"/>
  <c r="BG100" i="1" s="1"/>
  <c r="AY101" i="1"/>
  <c r="BC101" i="1"/>
  <c r="BE101" i="1"/>
  <c r="BG101" i="1" s="1"/>
  <c r="N102" i="1"/>
  <c r="P102" i="1"/>
  <c r="R102" i="1"/>
  <c r="T102" i="1"/>
  <c r="V102" i="1"/>
  <c r="X102" i="1"/>
  <c r="Z102" i="1"/>
  <c r="AB102" i="1"/>
  <c r="AD102" i="1"/>
  <c r="AF102" i="1"/>
  <c r="AH102" i="1"/>
  <c r="AJ102" i="1"/>
  <c r="AL102" i="1"/>
  <c r="AN102" i="1"/>
  <c r="AP102" i="1"/>
  <c r="AP148" i="1" s="1"/>
  <c r="AP153" i="1" s="1"/>
  <c r="AR102" i="1"/>
  <c r="AT102" i="1"/>
  <c r="AV102" i="1"/>
  <c r="AX102" i="1"/>
  <c r="AY102" i="1"/>
  <c r="BA102" i="1"/>
  <c r="AY104" i="1"/>
  <c r="BC104" i="1"/>
  <c r="BE104" i="1" s="1"/>
  <c r="BG104" i="1" s="1"/>
  <c r="AY106" i="1"/>
  <c r="BC106" i="1"/>
  <c r="BE106" i="1"/>
  <c r="BG106" i="1"/>
  <c r="P109" i="1"/>
  <c r="AY109" i="1"/>
  <c r="BC109" i="1"/>
  <c r="BC113" i="1" s="1"/>
  <c r="P110" i="1"/>
  <c r="AY110" i="1"/>
  <c r="BC110" i="1"/>
  <c r="P111" i="1"/>
  <c r="AY111" i="1"/>
  <c r="BC111" i="1" s="1"/>
  <c r="BE111" i="1"/>
  <c r="BG111" i="1"/>
  <c r="N113" i="1"/>
  <c r="N148" i="1" s="1"/>
  <c r="R113" i="1"/>
  <c r="T113" i="1"/>
  <c r="V113" i="1"/>
  <c r="X113" i="1"/>
  <c r="Z113" i="1"/>
  <c r="Z148" i="1" s="1"/>
  <c r="Z153" i="1" s="1"/>
  <c r="AB113" i="1"/>
  <c r="AD113" i="1"/>
  <c r="AF113" i="1"/>
  <c r="AH113" i="1"/>
  <c r="AJ113" i="1"/>
  <c r="AL113" i="1"/>
  <c r="AN113" i="1"/>
  <c r="AP113" i="1"/>
  <c r="AR113" i="1"/>
  <c r="AT113" i="1"/>
  <c r="AT148" i="1" s="1"/>
  <c r="AV113" i="1"/>
  <c r="AX113" i="1"/>
  <c r="AY113" i="1"/>
  <c r="BA113" i="1"/>
  <c r="P115" i="1"/>
  <c r="AY115" i="1"/>
  <c r="BC115" i="1"/>
  <c r="BE115" i="1" s="1"/>
  <c r="BG115" i="1" s="1"/>
  <c r="AY117" i="1"/>
  <c r="BC117" i="1"/>
  <c r="BE117" i="1"/>
  <c r="BG117" i="1" s="1"/>
  <c r="R120" i="1"/>
  <c r="AY120" i="1"/>
  <c r="BC120" i="1" s="1"/>
  <c r="AY121" i="1"/>
  <c r="BC121" i="1"/>
  <c r="BE121" i="1"/>
  <c r="BG121" i="1" s="1"/>
  <c r="AY122" i="1"/>
  <c r="N123" i="1"/>
  <c r="P123" i="1"/>
  <c r="R123" i="1"/>
  <c r="T123" i="1"/>
  <c r="V123" i="1"/>
  <c r="V148" i="1" s="1"/>
  <c r="X123" i="1"/>
  <c r="Z123" i="1"/>
  <c r="AB123" i="1"/>
  <c r="AD123" i="1"/>
  <c r="AF123" i="1"/>
  <c r="AH123" i="1"/>
  <c r="AJ123" i="1"/>
  <c r="AL123" i="1"/>
  <c r="AN123" i="1"/>
  <c r="AP123" i="1"/>
  <c r="AR123" i="1"/>
  <c r="AT123" i="1"/>
  <c r="AV123" i="1"/>
  <c r="AX123" i="1"/>
  <c r="BA123" i="1"/>
  <c r="AY125" i="1"/>
  <c r="BE125" i="1" s="1"/>
  <c r="BG125" i="1" s="1"/>
  <c r="BC125" i="1"/>
  <c r="AY127" i="1"/>
  <c r="BC127" i="1"/>
  <c r="P130" i="1"/>
  <c r="AY130" i="1"/>
  <c r="BC130" i="1"/>
  <c r="P131" i="1"/>
  <c r="V131" i="1"/>
  <c r="V137" i="1" s="1"/>
  <c r="Z131" i="1"/>
  <c r="AY131" i="1"/>
  <c r="AY137" i="1" s="1"/>
  <c r="P132" i="1"/>
  <c r="AY132" i="1"/>
  <c r="P133" i="1"/>
  <c r="AY133" i="1"/>
  <c r="BC133" i="1" s="1"/>
  <c r="BE133" i="1"/>
  <c r="BG133" i="1" s="1"/>
  <c r="P134" i="1"/>
  <c r="AY134" i="1"/>
  <c r="BC134" i="1"/>
  <c r="BE134" i="1"/>
  <c r="BG134" i="1" s="1"/>
  <c r="P135" i="1"/>
  <c r="AY135" i="1"/>
  <c r="BC135" i="1" s="1"/>
  <c r="P136" i="1"/>
  <c r="AY136" i="1"/>
  <c r="BC136" i="1"/>
  <c r="N137" i="1"/>
  <c r="R137" i="1"/>
  <c r="S137" i="1"/>
  <c r="T137" i="1"/>
  <c r="T148" i="1" s="1"/>
  <c r="U137" i="1"/>
  <c r="U148" i="1" s="1"/>
  <c r="W137" i="1"/>
  <c r="X137" i="1"/>
  <c r="X148" i="1" s="1"/>
  <c r="Y137" i="1"/>
  <c r="Y148" i="1" s="1"/>
  <c r="Y153" i="1" s="1"/>
  <c r="Z137" i="1"/>
  <c r="AA137" i="1"/>
  <c r="AB137" i="1"/>
  <c r="AB148" i="1" s="1"/>
  <c r="AC137" i="1"/>
  <c r="AC148" i="1" s="1"/>
  <c r="AC153" i="1" s="1"/>
  <c r="AD137" i="1"/>
  <c r="AE137" i="1"/>
  <c r="AE148" i="1" s="1"/>
  <c r="AE153" i="1" s="1"/>
  <c r="AF137" i="1"/>
  <c r="AF148" i="1" s="1"/>
  <c r="AG137" i="1"/>
  <c r="AG148" i="1" s="1"/>
  <c r="AH137" i="1"/>
  <c r="AI137" i="1"/>
  <c r="AJ137" i="1"/>
  <c r="AJ148" i="1" s="1"/>
  <c r="AK137" i="1"/>
  <c r="AK148" i="1" s="1"/>
  <c r="AL137" i="1"/>
  <c r="AM137" i="1"/>
  <c r="AN137" i="1"/>
  <c r="AO137" i="1"/>
  <c r="AO148" i="1" s="1"/>
  <c r="AO153" i="1" s="1"/>
  <c r="AP137" i="1"/>
  <c r="AQ137" i="1"/>
  <c r="AR137" i="1"/>
  <c r="AS137" i="1"/>
  <c r="AS148" i="1" s="1"/>
  <c r="AT137" i="1"/>
  <c r="AU137" i="1"/>
  <c r="AU148" i="1" s="1"/>
  <c r="AU153" i="1" s="1"/>
  <c r="AV137" i="1"/>
  <c r="AV148" i="1" s="1"/>
  <c r="AW137" i="1"/>
  <c r="AW148" i="1" s="1"/>
  <c r="AW153" i="1" s="1"/>
  <c r="AX137" i="1"/>
  <c r="AZ137" i="1"/>
  <c r="AZ148" i="1" s="1"/>
  <c r="BA137" i="1"/>
  <c r="BB137" i="1"/>
  <c r="BD137" i="1"/>
  <c r="BD148" i="1" s="1"/>
  <c r="BF137" i="1"/>
  <c r="P140" i="1"/>
  <c r="AY140" i="1"/>
  <c r="BC140" i="1" s="1"/>
  <c r="P141" i="1"/>
  <c r="AY141" i="1"/>
  <c r="BC141" i="1"/>
  <c r="BE141" i="1" s="1"/>
  <c r="BG141" i="1" s="1"/>
  <c r="P142" i="1"/>
  <c r="AY142" i="1"/>
  <c r="BC142" i="1" s="1"/>
  <c r="AY143" i="1"/>
  <c r="BE143" i="1" s="1"/>
  <c r="BG143" i="1" s="1"/>
  <c r="BC143" i="1"/>
  <c r="N144" i="1"/>
  <c r="O144" i="1"/>
  <c r="P144" i="1"/>
  <c r="Q144" i="1"/>
  <c r="R144" i="1"/>
  <c r="T144" i="1"/>
  <c r="V144" i="1"/>
  <c r="X144" i="1"/>
  <c r="Z144" i="1"/>
  <c r="AB144" i="1"/>
  <c r="AD144" i="1"/>
  <c r="AF144" i="1"/>
  <c r="AH144" i="1"/>
  <c r="AJ144" i="1"/>
  <c r="AL144" i="1"/>
  <c r="AL148" i="1" s="1"/>
  <c r="AN144" i="1"/>
  <c r="AP144" i="1"/>
  <c r="AR144" i="1"/>
  <c r="AT144" i="1"/>
  <c r="AV144" i="1"/>
  <c r="AX144" i="1"/>
  <c r="BA144" i="1"/>
  <c r="AY146" i="1"/>
  <c r="BC146" i="1" s="1"/>
  <c r="R148" i="1"/>
  <c r="S148" i="1"/>
  <c r="W148" i="1"/>
  <c r="AA148" i="1"/>
  <c r="AD148" i="1"/>
  <c r="AH148" i="1"/>
  <c r="AI148" i="1"/>
  <c r="AM148" i="1"/>
  <c r="AN148" i="1"/>
  <c r="AQ148" i="1"/>
  <c r="AR148" i="1"/>
  <c r="AX148" i="1"/>
  <c r="BB148" i="1"/>
  <c r="BF148" i="1"/>
  <c r="BH148" i="1"/>
  <c r="P150" i="1"/>
  <c r="BC150" i="1"/>
  <c r="BE150" i="1"/>
  <c r="BG150" i="1"/>
  <c r="U153" i="1"/>
  <c r="AG153" i="1"/>
  <c r="AK153" i="1"/>
  <c r="O2" i="2"/>
  <c r="G9" i="2"/>
  <c r="G18" i="2" s="1"/>
  <c r="I9" i="2"/>
  <c r="I18" i="2" s="1"/>
  <c r="K9" i="2"/>
  <c r="K18" i="2" s="1"/>
  <c r="C13" i="2"/>
  <c r="E18" i="2"/>
  <c r="I20" i="2"/>
  <c r="I26" i="2" s="1"/>
  <c r="M20" i="2"/>
  <c r="A22" i="2"/>
  <c r="I22" i="2"/>
  <c r="M22" i="2"/>
  <c r="I24" i="2"/>
  <c r="M24" i="2"/>
  <c r="E26" i="2"/>
  <c r="G26" i="2"/>
  <c r="K26" i="2"/>
  <c r="M26" i="2"/>
  <c r="A62" i="2"/>
  <c r="BC77" i="1" l="1"/>
  <c r="BA79" i="1"/>
  <c r="P96" i="1"/>
  <c r="V153" i="1"/>
  <c r="AT153" i="1"/>
  <c r="AY148" i="1"/>
  <c r="N96" i="1"/>
  <c r="BG99" i="1"/>
  <c r="BG102" i="1" s="1"/>
  <c r="BE102" i="1"/>
  <c r="BE122" i="1"/>
  <c r="BG122" i="1" s="1"/>
  <c r="BC89" i="1"/>
  <c r="BC59" i="1"/>
  <c r="BC75" i="1" s="1"/>
  <c r="AY75" i="1"/>
  <c r="AY79" i="1" s="1"/>
  <c r="AF153" i="1"/>
  <c r="AY144" i="1"/>
  <c r="AQ79" i="1"/>
  <c r="AQ153" i="1" s="1"/>
  <c r="AI79" i="1"/>
  <c r="AI153" i="1" s="1"/>
  <c r="AA79" i="1"/>
  <c r="AA153" i="1" s="1"/>
  <c r="BG70" i="1"/>
  <c r="R75" i="1"/>
  <c r="R79" i="1" s="1"/>
  <c r="R153" i="1" s="1"/>
  <c r="E11" i="2" s="1"/>
  <c r="BE52" i="1"/>
  <c r="BG52" i="1" s="1"/>
  <c r="AB153" i="1"/>
  <c r="BE21" i="1"/>
  <c r="BG21" i="1" s="1"/>
  <c r="BG14" i="1"/>
  <c r="N153" i="1"/>
  <c r="BE142" i="1"/>
  <c r="BG142" i="1" s="1"/>
  <c r="BE136" i="1"/>
  <c r="BG136" i="1" s="1"/>
  <c r="BE84" i="1"/>
  <c r="BG84" i="1" s="1"/>
  <c r="BE66" i="1"/>
  <c r="BG66" i="1" s="1"/>
  <c r="BC51" i="1"/>
  <c r="BE51" i="1"/>
  <c r="BC42" i="1"/>
  <c r="BE42" i="1" s="1"/>
  <c r="BE48" i="1" s="1"/>
  <c r="BC32" i="1"/>
  <c r="BC34" i="1" s="1"/>
  <c r="BE131" i="1"/>
  <c r="BG131" i="1" s="1"/>
  <c r="BE130" i="1"/>
  <c r="BE110" i="1"/>
  <c r="BG110" i="1" s="1"/>
  <c r="BE83" i="1"/>
  <c r="BG83" i="1" s="1"/>
  <c r="P82" i="1"/>
  <c r="P89" i="1" s="1"/>
  <c r="BC69" i="1"/>
  <c r="BE69" i="1"/>
  <c r="BG69" i="1" s="1"/>
  <c r="BC65" i="1"/>
  <c r="BE65" i="1"/>
  <c r="BG65" i="1" s="1"/>
  <c r="BE63" i="1"/>
  <c r="BG63" i="1" s="1"/>
  <c r="BE44" i="1"/>
  <c r="BG44" i="1" s="1"/>
  <c r="BE17" i="1"/>
  <c r="BG17" i="1" s="1"/>
  <c r="AJ153" i="1"/>
  <c r="BC132" i="1"/>
  <c r="BE132" i="1"/>
  <c r="BG132" i="1" s="1"/>
  <c r="BC102" i="1"/>
  <c r="BE146" i="1"/>
  <c r="BE140" i="1"/>
  <c r="BA148" i="1"/>
  <c r="BC131" i="1"/>
  <c r="BC137" i="1" s="1"/>
  <c r="P137" i="1"/>
  <c r="P113" i="1"/>
  <c r="BE94" i="1"/>
  <c r="AY89" i="1"/>
  <c r="AY153" i="1" s="1"/>
  <c r="G11" i="2" s="1"/>
  <c r="S79" i="1"/>
  <c r="S153" i="1" s="1"/>
  <c r="BG54" i="1"/>
  <c r="R56" i="1"/>
  <c r="T153" i="1"/>
  <c r="AN153" i="1"/>
  <c r="X153" i="1"/>
  <c r="AV153" i="1"/>
  <c r="BC144" i="1"/>
  <c r="BE135" i="1"/>
  <c r="BG135" i="1" s="1"/>
  <c r="AY123" i="1"/>
  <c r="BE120" i="1"/>
  <c r="BE86" i="1"/>
  <c r="BG86" i="1" s="1"/>
  <c r="BE73" i="1"/>
  <c r="BG73" i="1" s="1"/>
  <c r="BG12" i="1"/>
  <c r="BE127" i="1"/>
  <c r="BG127" i="1" s="1"/>
  <c r="BE109" i="1"/>
  <c r="BE85" i="1"/>
  <c r="BG85" i="1" s="1"/>
  <c r="BE68" i="1"/>
  <c r="BG68" i="1" s="1"/>
  <c r="BE64" i="1"/>
  <c r="BG64" i="1" s="1"/>
  <c r="BC53" i="1"/>
  <c r="BE53" i="1"/>
  <c r="BG53" i="1" s="1"/>
  <c r="AR153" i="1"/>
  <c r="BE19" i="1"/>
  <c r="BG19" i="1" s="1"/>
  <c r="BE12" i="1"/>
  <c r="BC122" i="1"/>
  <c r="BC123" i="1" s="1"/>
  <c r="BE82" i="1"/>
  <c r="BC70" i="1"/>
  <c r="BE70" i="1" s="1"/>
  <c r="BC67" i="1"/>
  <c r="BE67" i="1"/>
  <c r="BG67" i="1" s="1"/>
  <c r="AZ63" i="1"/>
  <c r="AZ60" i="1"/>
  <c r="E13" i="2" l="1"/>
  <c r="E14" i="2" s="1"/>
  <c r="G13" i="2"/>
  <c r="BB63" i="1"/>
  <c r="BH63" i="1" s="1"/>
  <c r="BH75" i="1" s="1"/>
  <c r="BH79" i="1" s="1"/>
  <c r="BF63" i="1"/>
  <c r="BD63" i="1"/>
  <c r="BE89" i="1"/>
  <c r="BE56" i="1"/>
  <c r="BG51" i="1"/>
  <c r="BG56" i="1" s="1"/>
  <c r="BE32" i="1"/>
  <c r="BE34" i="1" s="1"/>
  <c r="P148" i="1"/>
  <c r="P153" i="1" s="1"/>
  <c r="BC56" i="1"/>
  <c r="BG32" i="1"/>
  <c r="BG34" i="1" s="1"/>
  <c r="BG146" i="1"/>
  <c r="R96" i="1"/>
  <c r="BC148" i="1"/>
  <c r="BA153" i="1"/>
  <c r="BB60" i="1"/>
  <c r="BB75" i="1" s="1"/>
  <c r="BB79" i="1" s="1"/>
  <c r="BB153" i="1" s="1"/>
  <c r="AZ75" i="1"/>
  <c r="AZ79" i="1" s="1"/>
  <c r="AZ153" i="1" s="1"/>
  <c r="BG42" i="1"/>
  <c r="BG48" i="1" s="1"/>
  <c r="BG109" i="1"/>
  <c r="BG113" i="1" s="1"/>
  <c r="BE113" i="1"/>
  <c r="BG82" i="1"/>
  <c r="BG89" i="1" s="1"/>
  <c r="BC79" i="1"/>
  <c r="BC153" i="1" s="1"/>
  <c r="BE77" i="1"/>
  <c r="BC48" i="1"/>
  <c r="BE123" i="1"/>
  <c r="BE59" i="1"/>
  <c r="BG120" i="1"/>
  <c r="BG123" i="1" s="1"/>
  <c r="BE144" i="1"/>
  <c r="BG140" i="1"/>
  <c r="BG144" i="1" s="1"/>
  <c r="BE137" i="1"/>
  <c r="BE148" i="1" s="1"/>
  <c r="BG130" i="1"/>
  <c r="BG137" i="1" s="1"/>
  <c r="BI63" i="1" l="1"/>
  <c r="BJ63" i="1" s="1"/>
  <c r="BE75" i="1"/>
  <c r="BG59" i="1"/>
  <c r="BG75" i="1" s="1"/>
  <c r="BG148" i="1"/>
  <c r="BG77" i="1"/>
  <c r="BG79" i="1" s="1"/>
  <c r="BG153" i="1" s="1"/>
  <c r="BE79" i="1"/>
  <c r="BE153" i="1" s="1"/>
  <c r="K11" i="2" s="1"/>
  <c r="BD60" i="1"/>
  <c r="BD75" i="1" s="1"/>
  <c r="BD79" i="1" s="1"/>
  <c r="BD153" i="1" s="1"/>
  <c r="I11" i="2" l="1"/>
  <c r="I13" i="2" s="1"/>
  <c r="K13" i="2"/>
  <c r="M11" i="2"/>
  <c r="M13" i="2" s="1"/>
  <c r="O11" i="2"/>
  <c r="BF60" i="1"/>
  <c r="BF75" i="1" s="1"/>
  <c r="BF79" i="1" s="1"/>
  <c r="BF153" i="1" s="1"/>
  <c r="K14" i="2" l="1"/>
  <c r="O13" i="2"/>
</calcChain>
</file>

<file path=xl/sharedStrings.xml><?xml version="1.0" encoding="utf-8"?>
<sst xmlns="http://schemas.openxmlformats.org/spreadsheetml/2006/main" count="308" uniqueCount="164">
  <si>
    <t>MW</t>
  </si>
  <si>
    <t>Actuals</t>
  </si>
  <si>
    <t>Anticipated</t>
  </si>
  <si>
    <t>Expense /</t>
  </si>
  <si>
    <t>ECT</t>
  </si>
  <si>
    <t>Increase /</t>
  </si>
  <si>
    <t>Actuals to Date</t>
  </si>
  <si>
    <t>(Mo-to-date)</t>
  </si>
  <si>
    <t>ESTIMATE</t>
  </si>
  <si>
    <t>TOTAL</t>
  </si>
  <si>
    <t>Vendor</t>
  </si>
  <si>
    <t>Responsibility</t>
  </si>
  <si>
    <t>Enron Contact</t>
  </si>
  <si>
    <t>Certainty</t>
  </si>
  <si>
    <t>Capital</t>
  </si>
  <si>
    <t>Control Budget</t>
  </si>
  <si>
    <t>(Savings)</t>
  </si>
  <si>
    <t>Current Estimate</t>
  </si>
  <si>
    <t>Total Project</t>
  </si>
  <si>
    <t>TO COMPLETE</t>
  </si>
  <si>
    <t>PROJECT</t>
  </si>
  <si>
    <t>VARIANCE</t>
  </si>
  <si>
    <t>Comments</t>
  </si>
  <si>
    <t>5/1/00</t>
  </si>
  <si>
    <t>MAJOR EQUIPMENT</t>
  </si>
  <si>
    <t>Other</t>
  </si>
  <si>
    <t>SPARE PARTS</t>
  </si>
  <si>
    <t>TRANSFORMERS (Not included w/TDEC)</t>
  </si>
  <si>
    <t>TRANSFORMERS - Other Misc Charges</t>
  </si>
  <si>
    <t>ADDITIONAL EVAPORATIVE COOLER</t>
  </si>
  <si>
    <t>ADDITIONAL 5FT STACK HEIGHT</t>
  </si>
  <si>
    <t>WATER WELL</t>
  </si>
  <si>
    <t>GE CO2 HEATERS</t>
  </si>
  <si>
    <t>AUX TRANSFORMERS</t>
  </si>
  <si>
    <t>LOAD CENTER TRANSFORMERS</t>
  </si>
  <si>
    <t>CIRCUIT BREAKERS</t>
  </si>
  <si>
    <t>TD OF I-ABB</t>
  </si>
  <si>
    <t>FREIGHT - TRANSFORMERS</t>
  </si>
  <si>
    <t>TRANSFORMER INSTALLATION</t>
  </si>
  <si>
    <t>OFF LOAD CIRCUIT BREAKERS</t>
  </si>
  <si>
    <t>MISC TVA REQUIREMENTS</t>
  </si>
  <si>
    <t>Subtotal Other Major Equipment</t>
  </si>
  <si>
    <t>TOTAL MAJOR EQUIPMENT</t>
  </si>
  <si>
    <t>NEPCO SITE CONSTRUCTION COSTS</t>
  </si>
  <si>
    <t>General Provisions</t>
  </si>
  <si>
    <t>EQUIPMENT &amp; SMALL TOOL</t>
  </si>
  <si>
    <t>Nepco</t>
  </si>
  <si>
    <t>PROJECT MANAGEMENT</t>
  </si>
  <si>
    <t>PROJECT INDIRECTS</t>
  </si>
  <si>
    <t>ENGINEERING</t>
  </si>
  <si>
    <t xml:space="preserve">FREIGHT </t>
  </si>
  <si>
    <t>CONTINGENCY</t>
  </si>
  <si>
    <t>RESERVES</t>
  </si>
  <si>
    <t>TOTAL General Provisions</t>
  </si>
  <si>
    <t>BOP Procurement</t>
  </si>
  <si>
    <t>A/G PIPING</t>
  </si>
  <si>
    <t>A/G ELECTRICAL</t>
  </si>
  <si>
    <t>INSTRUMENTATION</t>
  </si>
  <si>
    <t>EQUIPMENT</t>
  </si>
  <si>
    <t>TOTAL BOP Procurement</t>
  </si>
  <si>
    <t>Construction</t>
  </si>
  <si>
    <t>TOTAL Construction</t>
  </si>
  <si>
    <t>SWITCHYARD</t>
  </si>
  <si>
    <t>TOTAL NEPCO SITE CONSTRUCTION COSTS</t>
  </si>
  <si>
    <t>OVERHEADS &amp; FEES</t>
  </si>
  <si>
    <t>EECC</t>
  </si>
  <si>
    <t>NEPCO</t>
  </si>
  <si>
    <t>BASE FEE</t>
  </si>
  <si>
    <t>SCHEDULED BONUS</t>
  </si>
  <si>
    <t>COST SAVINGS</t>
  </si>
  <si>
    <t>TOTAL OVERHEADS &amp; FEES</t>
  </si>
  <si>
    <t>TOTAL ADDERS</t>
  </si>
  <si>
    <t>MOBILIZATION OF O&amp;M</t>
  </si>
  <si>
    <t>Mobilization Fee OEC</t>
  </si>
  <si>
    <t>Reimbursble Costs OEC</t>
  </si>
  <si>
    <t xml:space="preserve">   Subtotal Mobilization of O&amp;M</t>
  </si>
  <si>
    <t>SALES TAX ON EQUIPMENT</t>
  </si>
  <si>
    <t>Expense</t>
  </si>
  <si>
    <t>GAS INTERCONNECTION</t>
  </si>
  <si>
    <t>Startup Fuel</t>
  </si>
  <si>
    <t>Power Sales</t>
  </si>
  <si>
    <t>Fuel Cost</t>
  </si>
  <si>
    <t>Subtotal Net Startup Fuel</t>
  </si>
  <si>
    <t>INSURANCE DURING CONSTR</t>
  </si>
  <si>
    <t>CAPITALIZED SALARIES</t>
  </si>
  <si>
    <t>DEVELOPMENT EXPENSES</t>
  </si>
  <si>
    <t>Salaries</t>
  </si>
  <si>
    <t>Travel Expenses</t>
  </si>
  <si>
    <t>TOTAL DEVELOPMENT EXPENSE</t>
  </si>
  <si>
    <t>LEGAL EXPENSES</t>
  </si>
  <si>
    <t>Vinson &amp; Elkins</t>
  </si>
  <si>
    <t>TOTAL LEGAL EXPENSE</t>
  </si>
  <si>
    <t>INTEREST DURING CONSTRUCTION (6.5%)</t>
  </si>
  <si>
    <t>$/Kw</t>
  </si>
  <si>
    <t>Subtotal General Electric</t>
  </si>
  <si>
    <t>TURBINE UNITS -  GE LM6000 (4)</t>
  </si>
  <si>
    <t>Other (Warranty)</t>
  </si>
  <si>
    <t>ADDERS SANDHILL</t>
  </si>
  <si>
    <t>Enron North America</t>
  </si>
  <si>
    <t>Enron Sandhill</t>
  </si>
  <si>
    <t>Consulting - TurnerCollie &amp; Braden</t>
  </si>
  <si>
    <t>ENVIRONMENTAL COSTS</t>
  </si>
  <si>
    <t>Waste Water Discharge</t>
  </si>
  <si>
    <t>Subtotal Environmental Costs</t>
  </si>
  <si>
    <t>Nox Testing</t>
  </si>
  <si>
    <t>Gene Preston - Transmission consultant</t>
  </si>
  <si>
    <t>Geotechnical Report</t>
  </si>
  <si>
    <t>ELECTRICAL INTERCONNECTION</t>
  </si>
  <si>
    <t>SITE PREPARATION/IMPROVEMENTS</t>
  </si>
  <si>
    <t xml:space="preserve">UNDERGROUND ELECTRICAL </t>
  </si>
  <si>
    <t xml:space="preserve">UNDERGROUND PIPING </t>
  </si>
  <si>
    <t xml:space="preserve">CONCRETE </t>
  </si>
  <si>
    <t xml:space="preserve">GROUT </t>
  </si>
  <si>
    <t>STRUCTURAL STEEL</t>
  </si>
  <si>
    <t>ARCHITECTURAL</t>
  </si>
  <si>
    <t>BUILDINGS</t>
  </si>
  <si>
    <t xml:space="preserve">A/G PIPING </t>
  </si>
  <si>
    <t xml:space="preserve">A/G ELECTRICAL </t>
  </si>
  <si>
    <t xml:space="preserve">INSTRUMENTATION </t>
  </si>
  <si>
    <t>INSULATION &amp; PAINTING</t>
  </si>
  <si>
    <t xml:space="preserve">PLANT STARTUP </t>
  </si>
  <si>
    <t xml:space="preserve">MECHANICAL EQUIPMENT </t>
  </si>
  <si>
    <t>CONTINGENCY (5% of Development Costs)</t>
  </si>
  <si>
    <t>Bracewell &amp; Patterson</t>
  </si>
  <si>
    <t>Energy Services</t>
  </si>
  <si>
    <t>Report Date:</t>
  </si>
  <si>
    <t>COST SUMMARY ($ thousands)</t>
  </si>
  <si>
    <t>Expenditures to date:</t>
  </si>
  <si>
    <t>Construction Costs</t>
  </si>
  <si>
    <t>Estimate to Complete</t>
  </si>
  <si>
    <t>Total to Complete</t>
  </si>
  <si>
    <t>Variance</t>
  </si>
  <si>
    <t>%</t>
  </si>
  <si>
    <t>Excluding Financing Fee</t>
  </si>
  <si>
    <t>from CE</t>
  </si>
  <si>
    <t>Complete</t>
  </si>
  <si>
    <t>Wilton Center, IL</t>
  </si>
  <si>
    <t>Wheatland, IN</t>
  </si>
  <si>
    <t xml:space="preserve">  </t>
  </si>
  <si>
    <t>TOTAL PROJECTS</t>
  </si>
  <si>
    <t xml:space="preserve">  Target $$/MW</t>
  </si>
  <si>
    <t>Financing Costs</t>
  </si>
  <si>
    <t>Project</t>
  </si>
  <si>
    <t>Changes to Current Estimate Explanations</t>
  </si>
  <si>
    <t>Current Estimate vs Actual Variance Explanations (000s)</t>
  </si>
  <si>
    <t>Austin Energy - 2001</t>
  </si>
  <si>
    <t>Austin, Tx</t>
  </si>
  <si>
    <t>ENA</t>
  </si>
  <si>
    <t>ENRON NORTH AMERICA</t>
  </si>
  <si>
    <t>Air Permitting - ENSR</t>
  </si>
  <si>
    <t xml:space="preserve">Other  </t>
  </si>
  <si>
    <t>EE&amp;CC</t>
  </si>
  <si>
    <t>Consulting - GLC (Bill Stokes)</t>
  </si>
  <si>
    <t>ENA TOTAL Project Costs</t>
  </si>
  <si>
    <t>TOTAL NEPCO &amp; EE&amp;CC SCOPE</t>
  </si>
  <si>
    <t>GRAND TOTAL</t>
  </si>
  <si>
    <t>Cost Summary as of August 24, 2000</t>
  </si>
  <si>
    <t>Revision # 05</t>
  </si>
  <si>
    <t>as of 8/24/00</t>
  </si>
  <si>
    <t xml:space="preserve"> As of 8/24/00</t>
  </si>
  <si>
    <t>8/25/00</t>
  </si>
  <si>
    <t>SCOPE CHANGES - SCR Modification &amp; Sequence of Events</t>
  </si>
  <si>
    <t>Nothing planned for ENA travel expenses.</t>
  </si>
  <si>
    <t>8/25 $1.2MM Adjustment to Development Expenses and EE&amp;CC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</si>
</sst>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3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mmmm\ d\,\ yyyy"/>
    <numFmt numFmtId="168" formatCode="_(&quot;$&quot;* #,##0_);_(&quot;$&quot;* \(#,##0\);_(&quot;$&quot;* &quot;-&quot;??_);_(@_)"/>
    <numFmt numFmtId="169" formatCode="0.0%"/>
    <numFmt numFmtId="174" formatCode="_(* #,##0.0000_);_(* \(#,##0.0000\);_(* &quot;-&quot;??_);_(@_)"/>
    <numFmt numFmtId="179" formatCode="0.000"/>
    <numFmt numFmtId="180" formatCode="000"/>
    <numFmt numFmtId="185" formatCode="_(&quot;R$&quot;* #,##0_);_(&quot;R$&quot;* \(#,##0\);_(&quot;R$&quot;* &quot;-&quot;_);_(@_)"/>
    <numFmt numFmtId="186" formatCode="_(&quot;R$&quot;* #,##0.00_);_(&quot;R$&quot;* \(#,##0.00\);_(&quot;R$&quot;* &quot;-&quot;??_);_(@_)"/>
    <numFmt numFmtId="199" formatCode="&quot;$&quot;#,##0;[Red]\-&quot;$&quot;#,##0"/>
    <numFmt numFmtId="201" formatCode="&quot;$&quot;#,##0.00;[Red]\-&quot;$&quot;#,##0.00"/>
    <numFmt numFmtId="202" formatCode="_-&quot;$&quot;* #,##0_-;\-&quot;$&quot;* #,##0_-;_-&quot;$&quot;* &quot;-&quot;_-;_-@_-"/>
    <numFmt numFmtId="203" formatCode="_-* #,##0_-;\-* #,##0_-;_-* &quot;-&quot;_-;_-@_-"/>
    <numFmt numFmtId="204" formatCode="_-&quot;$&quot;* #,##0.00_-;\-&quot;$&quot;* #,##0.00_-;_-&quot;$&quot;* &quot;-&quot;??_-;_-@_-"/>
    <numFmt numFmtId="205" formatCode="_-* #,##0.00_-;\-* #,##0.00_-;_-* &quot;-&quot;??_-;_-@_-"/>
    <numFmt numFmtId="233" formatCode="#,##0.0_);\(#,##0.0\)"/>
    <numFmt numFmtId="247" formatCode="m\-d\-yy"/>
    <numFmt numFmtId="249" formatCode="General_)"/>
    <numFmt numFmtId="250" formatCode="0.00_)"/>
    <numFmt numFmtId="259" formatCode="00\-000"/>
    <numFmt numFmtId="261" formatCode="#,###"/>
    <numFmt numFmtId="268" formatCode="#.##%"/>
    <numFmt numFmtId="269" formatCode="#.#%"/>
    <numFmt numFmtId="270" formatCode="#.0%"/>
    <numFmt numFmtId="271" formatCode="#,###.0#"/>
    <numFmt numFmtId="272" formatCode="#,###.#"/>
    <numFmt numFmtId="273" formatCode="0000\ \-\ 0000"/>
    <numFmt numFmtId="279" formatCode="&quot;£&quot;#,##0;[Red]\-&quot;£&quot;#,##0"/>
    <numFmt numFmtId="281" formatCode="&quot;£&quot;#,##0.00;[Red]\-&quot;£&quot;#,##0.00"/>
    <numFmt numFmtId="282" formatCode="_-&quot;£&quot;* #,##0_-;\-&quot;£&quot;* #,##0_-;_-&quot;£&quot;* &quot;-&quot;_-;_-@_-"/>
    <numFmt numFmtId="283" formatCode="_-&quot;£&quot;* #,##0.00_-;\-&quot;£&quot;* #,##0.00_-;_-&quot;£&quot;* &quot;-&quot;??_-;_-@_-"/>
    <numFmt numFmtId="285" formatCode="#,##0&quot;£&quot;_);\(#,##0&quot;£&quot;\)"/>
    <numFmt numFmtId="286" formatCode="#,##0&quot;£&quot;_);[Red]\(#,##0&quot;£&quot;\)"/>
    <numFmt numFmtId="287" formatCode="#,##0.00&quot;£&quot;_);\(#,##0.00&quot;£&quot;\)"/>
    <numFmt numFmtId="290" formatCode="_ * #,##0_)_£_ ;_ * \(#,##0\)_£_ ;_ * &quot;-&quot;_)_£_ ;_ @_ "/>
    <numFmt numFmtId="297" formatCode="_-* #,##0\ &quot;F&quot;_-;\-* #,##0\ &quot;F&quot;_-;_-* &quot;-&quot;\ &quot;F&quot;_-;_-@_-"/>
    <numFmt numFmtId="298" formatCode="_-* #,##0\ _F_-;\-* #,##0\ _F_-;_-* &quot;-&quot;\ _F_-;_-@_-"/>
    <numFmt numFmtId="299" formatCode="_-* #,##0.00\ &quot;F&quot;_-;\-* #,##0.00\ &quot;F&quot;_-;_-* &quot;-&quot;??\ &quot;F&quot;_-;_-@_-"/>
    <numFmt numFmtId="300" formatCode="_-* #,##0.00\ _F_-;\-* #,##0.00\ _F_-;_-* &quot;-&quot;??\ _F_-;_-@_-"/>
    <numFmt numFmtId="302" formatCode="d/m/yy\ h:mm"/>
    <numFmt numFmtId="309" formatCode="#,##0.00&quot; $&quot;;\-#,##0.00&quot; $&quot;"/>
    <numFmt numFmtId="310" formatCode="#,##0.00&quot; $&quot;;[Red]\-#,##0.00&quot; $&quot;"/>
    <numFmt numFmtId="314" formatCode="mmm\.yy"/>
    <numFmt numFmtId="315" formatCode="d\.m\.yy\ h:mm"/>
    <numFmt numFmtId="316" formatCode="0&quot;  &quot;"/>
    <numFmt numFmtId="317" formatCode="0.00&quot;  &quot;"/>
    <numFmt numFmtId="318" formatCode="0.0&quot;  &quot;"/>
    <numFmt numFmtId="321" formatCode="0.00000&quot;  &quot;"/>
    <numFmt numFmtId="322" formatCode="#,##0.000_);[Red]\(#,##0.000\)"/>
    <numFmt numFmtId="324" formatCode="_-* #,##0.0_-;\-* #,##0.0_-;_-* &quot;-&quot;??_-;_-@_-"/>
    <numFmt numFmtId="326" formatCode=";;;"/>
    <numFmt numFmtId="329" formatCode="#,##0.0000_);[Red]\(#,##0.0000\)"/>
    <numFmt numFmtId="341" formatCode="#,##0.000_);\(#,##0.000\)"/>
    <numFmt numFmtId="342" formatCode="&quot;$&quot;#,##0.0;[Red]\(&quot;$&quot;#,##0.0\)"/>
    <numFmt numFmtId="343" formatCode="#,##0.0;[Red]\(#,##0.0\)"/>
    <numFmt numFmtId="344" formatCode="#,##0.00_);\(#,##0.0\)"/>
    <numFmt numFmtId="345" formatCode="#,##0.0_);[Red]\(#,##0\)"/>
    <numFmt numFmtId="348" formatCode="0.0%_);[Red]\(0.0%\)"/>
    <numFmt numFmtId="349" formatCode="#,##0_);[Red]\(#,##0,\)*1000"/>
    <numFmt numFmtId="350" formatCode="#,##0.0_);[Red]\(#,##0.0\)*1000"/>
    <numFmt numFmtId="351" formatCode="#,##0.00_);[Red]\(#,##0.00\)*1000"/>
    <numFmt numFmtId="353" formatCode="0%\);[Red]\(0%\)"/>
    <numFmt numFmtId="354" formatCode="0%_);[Red]\(0%\)"/>
    <numFmt numFmtId="355" formatCode="&quot;$&quot;0.0"/>
    <numFmt numFmtId="360" formatCode="0_);[Red]\(0\)"/>
  </numFmts>
  <fonts count="70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b/>
      <sz val="10"/>
      <name val="Arial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Advisor SSi"/>
      <family val="1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color indexed="12"/>
      <name val="Arial"/>
      <family val="2"/>
    </font>
    <font>
      <b/>
      <sz val="12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3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4" fillId="0" borderId="0"/>
    <xf numFmtId="247" fontId="1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7" fillId="0" borderId="0">
      <protection locked="0"/>
    </xf>
    <xf numFmtId="324" fontId="1" fillId="0" borderId="0">
      <protection locked="0"/>
    </xf>
    <xf numFmtId="38" fontId="20" fillId="4" borderId="0" applyNumberFormat="0" applyBorder="0" applyAlignment="0" applyProtection="0"/>
    <xf numFmtId="0" fontId="21" fillId="0" borderId="0" applyNumberFormat="0" applyFill="0" applyBorder="0" applyAlignment="0" applyProtection="0"/>
    <xf numFmtId="309" fontId="1" fillId="0" borderId="0">
      <protection locked="0"/>
    </xf>
    <xf numFmtId="309" fontId="1" fillId="0" borderId="0">
      <protection locked="0"/>
    </xf>
    <xf numFmtId="0" fontId="22" fillId="0" borderId="2" applyNumberFormat="0" applyFill="0" applyAlignment="0" applyProtection="0"/>
    <xf numFmtId="10" fontId="20" fillId="5" borderId="3" applyNumberFormat="0" applyBorder="0" applyAlignment="0" applyProtection="0"/>
    <xf numFmtId="37" fontId="23" fillId="0" borderId="0"/>
    <xf numFmtId="250" fontId="24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09" fontId="1" fillId="0" borderId="5">
      <protection locked="0"/>
    </xf>
    <xf numFmtId="37" fontId="20" fillId="7" borderId="0" applyNumberFormat="0" applyBorder="0" applyAlignment="0" applyProtection="0"/>
    <xf numFmtId="37" fontId="30" fillId="0" borderId="0"/>
    <xf numFmtId="3" fontId="59" fillId="0" borderId="2" applyProtection="0"/>
  </cellStyleXfs>
  <cellXfs count="218">
    <xf numFmtId="0" fontId="0" fillId="0" borderId="0" xfId="0"/>
    <xf numFmtId="0" fontId="60" fillId="7" borderId="0" xfId="0" applyFont="1" applyFill="1" applyBorder="1"/>
    <xf numFmtId="0" fontId="0" fillId="7" borderId="0" xfId="0" applyFill="1"/>
    <xf numFmtId="0" fontId="25" fillId="7" borderId="0" xfId="0" applyFont="1" applyFill="1"/>
    <xf numFmtId="0" fontId="25" fillId="7" borderId="0" xfId="0" applyFont="1" applyFill="1" applyAlignment="1">
      <alignment horizontal="center"/>
    </xf>
    <xf numFmtId="14" fontId="25" fillId="7" borderId="0" xfId="3" applyNumberFormat="1" applyFont="1" applyFill="1"/>
    <xf numFmtId="164" fontId="25" fillId="7" borderId="0" xfId="3" applyNumberFormat="1" applyFont="1" applyFill="1"/>
    <xf numFmtId="0" fontId="25" fillId="0" borderId="0" xfId="0" applyFont="1"/>
    <xf numFmtId="164" fontId="25" fillId="0" borderId="0" xfId="3" applyNumberFormat="1" applyFont="1"/>
    <xf numFmtId="164" fontId="61" fillId="0" borderId="0" xfId="3" applyNumberFormat="1" applyFont="1" applyFill="1"/>
    <xf numFmtId="49" fontId="61" fillId="0" borderId="0" xfId="3" applyNumberFormat="1" applyFont="1"/>
    <xf numFmtId="0" fontId="60" fillId="0" borderId="0" xfId="0" applyFont="1" applyAlignment="1">
      <alignment horizontal="right"/>
    </xf>
    <xf numFmtId="164" fontId="43" fillId="0" borderId="0" xfId="3" applyNumberFormat="1" applyFont="1" applyAlignment="1">
      <alignment horizontal="right"/>
    </xf>
    <xf numFmtId="14" fontId="62" fillId="7" borderId="0" xfId="3" applyNumberFormat="1" applyFont="1" applyFill="1"/>
    <xf numFmtId="164" fontId="62" fillId="7" borderId="0" xfId="3" applyNumberFormat="1" applyFont="1" applyFill="1"/>
    <xf numFmtId="164" fontId="60" fillId="7" borderId="0" xfId="3" applyNumberFormat="1" applyFont="1" applyFill="1"/>
    <xf numFmtId="166" fontId="60" fillId="0" borderId="0" xfId="3" applyNumberFormat="1" applyFont="1"/>
    <xf numFmtId="0" fontId="60" fillId="0" borderId="0" xfId="0" applyFont="1" applyFill="1" applyBorder="1" applyAlignment="1">
      <alignment horizontal="right"/>
    </xf>
    <xf numFmtId="0" fontId="25" fillId="0" borderId="0" xfId="0" applyFont="1" applyAlignment="1">
      <alignment horizontal="center"/>
    </xf>
    <xf numFmtId="0" fontId="60" fillId="0" borderId="0" xfId="0" applyFont="1" applyAlignment="1">
      <alignment horizontal="center"/>
    </xf>
    <xf numFmtId="14" fontId="61" fillId="0" borderId="0" xfId="3" applyNumberFormat="1" applyFont="1"/>
    <xf numFmtId="164" fontId="61" fillId="0" borderId="0" xfId="3" applyNumberFormat="1" applyFont="1"/>
    <xf numFmtId="0" fontId="61" fillId="0" borderId="0" xfId="0" applyFont="1"/>
    <xf numFmtId="164" fontId="62" fillId="0" borderId="0" xfId="3" applyNumberFormat="1" applyFont="1" applyFill="1" applyAlignment="1">
      <alignment horizontal="center"/>
    </xf>
    <xf numFmtId="164" fontId="60" fillId="0" borderId="0" xfId="3" applyNumberFormat="1" applyFont="1" applyAlignment="1">
      <alignment horizontal="center"/>
    </xf>
    <xf numFmtId="164" fontId="62" fillId="0" borderId="0" xfId="3" applyNumberFormat="1" applyFont="1" applyAlignment="1">
      <alignment horizontal="center"/>
    </xf>
    <xf numFmtId="14" fontId="62" fillId="0" borderId="0" xfId="3" applyNumberFormat="1" applyFont="1" applyAlignment="1">
      <alignment horizontal="center"/>
    </xf>
    <xf numFmtId="0" fontId="60" fillId="0" borderId="4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14" fontId="62" fillId="0" borderId="4" xfId="3" applyNumberFormat="1" applyFont="1" applyBorder="1" applyAlignment="1">
      <alignment horizontal="center"/>
    </xf>
    <xf numFmtId="164" fontId="62" fillId="0" borderId="4" xfId="3" applyNumberFormat="1" applyFont="1" applyBorder="1" applyAlignment="1">
      <alignment horizontal="center"/>
    </xf>
    <xf numFmtId="14" fontId="62" fillId="0" borderId="4" xfId="3" applyNumberFormat="1" applyFont="1" applyFill="1" applyBorder="1" applyAlignment="1">
      <alignment horizontal="center"/>
    </xf>
    <xf numFmtId="14" fontId="62" fillId="0" borderId="0" xfId="3" applyNumberFormat="1" applyFont="1" applyFill="1" applyBorder="1" applyAlignment="1">
      <alignment horizontal="center"/>
    </xf>
    <xf numFmtId="14" fontId="60" fillId="0" borderId="4" xfId="3" applyNumberFormat="1" applyFont="1" applyBorder="1" applyAlignment="1">
      <alignment horizontal="center"/>
    </xf>
    <xf numFmtId="0" fontId="25" fillId="0" borderId="0" xfId="0" applyFont="1" applyFill="1" applyBorder="1"/>
    <xf numFmtId="0" fontId="60" fillId="0" borderId="0" xfId="0" applyFont="1" applyFill="1" applyBorder="1" applyAlignment="1">
      <alignment horizontal="right" vertical="center"/>
    </xf>
    <xf numFmtId="14" fontId="62" fillId="0" borderId="0" xfId="3" applyNumberFormat="1" applyFont="1" applyFill="1" applyAlignment="1">
      <alignment horizontal="center"/>
    </xf>
    <xf numFmtId="164" fontId="62" fillId="0" borderId="0" xfId="3" quotePrefix="1" applyNumberFormat="1" applyFont="1" applyFill="1" applyAlignment="1">
      <alignment horizontal="center"/>
    </xf>
    <xf numFmtId="164" fontId="63" fillId="0" borderId="0" xfId="3" applyNumberFormat="1" applyFont="1" applyAlignment="1">
      <alignment horizontal="center"/>
    </xf>
    <xf numFmtId="0" fontId="3" fillId="0" borderId="0" xfId="0" applyFont="1" applyFill="1" applyBorder="1" applyAlignment="1">
      <alignment vertical="center"/>
    </xf>
    <xf numFmtId="0" fontId="64" fillId="0" borderId="0" xfId="0" applyFont="1" applyFill="1" applyBorder="1" applyAlignment="1">
      <alignment horizontal="righ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14" fontId="3" fillId="0" borderId="0" xfId="0" applyNumberFormat="1" applyFont="1"/>
    <xf numFmtId="164" fontId="3" fillId="0" borderId="0" xfId="3" applyNumberFormat="1" applyFont="1"/>
    <xf numFmtId="164" fontId="3" fillId="0" borderId="0" xfId="3" applyNumberFormat="1" applyFont="1" applyFill="1"/>
    <xf numFmtId="0" fontId="0" fillId="0" borderId="0" xfId="0" applyAlignment="1">
      <alignment horizontal="center"/>
    </xf>
    <xf numFmtId="14" fontId="0" fillId="0" borderId="0" xfId="0" applyNumberFormat="1"/>
    <xf numFmtId="164" fontId="3" fillId="0" borderId="0" xfId="3" applyNumberFormat="1" applyFont="1" applyBorder="1"/>
    <xf numFmtId="164" fontId="3" fillId="0" borderId="6" xfId="3" applyNumberFormat="1" applyFont="1" applyBorder="1"/>
    <xf numFmtId="0" fontId="3" fillId="0" borderId="0" xfId="0" quotePrefix="1" applyFont="1" applyFill="1" applyBorder="1" applyAlignment="1">
      <alignment horizontal="left" vertical="center"/>
    </xf>
    <xf numFmtId="0" fontId="0" fillId="0" borderId="0" xfId="0" applyBorder="1"/>
    <xf numFmtId="0" fontId="3" fillId="0" borderId="0" xfId="0" applyFont="1" applyBorder="1"/>
    <xf numFmtId="0" fontId="64" fillId="8" borderId="0" xfId="0" applyFont="1" applyFill="1" applyBorder="1" applyAlignment="1">
      <alignment vertical="center"/>
    </xf>
    <xf numFmtId="0" fontId="64" fillId="8" borderId="0" xfId="0" applyFont="1" applyFill="1"/>
    <xf numFmtId="0" fontId="64" fillId="8" borderId="0" xfId="0" applyFont="1" applyFill="1" applyAlignment="1">
      <alignment horizontal="center"/>
    </xf>
    <xf numFmtId="14" fontId="64" fillId="8" borderId="0" xfId="0" applyNumberFormat="1" applyFont="1" applyFill="1"/>
    <xf numFmtId="164" fontId="64" fillId="8" borderId="0" xfId="3" applyNumberFormat="1" applyFont="1" applyFill="1"/>
    <xf numFmtId="164" fontId="3" fillId="0" borderId="0" xfId="0" applyNumberFormat="1" applyFont="1" applyFill="1" applyBorder="1" applyAlignment="1">
      <alignment vertical="center"/>
    </xf>
    <xf numFmtId="0" fontId="11" fillId="0" borderId="0" xfId="0" applyFont="1" applyBorder="1"/>
    <xf numFmtId="0" fontId="65" fillId="0" borderId="0" xfId="0" applyFont="1" applyBorder="1"/>
    <xf numFmtId="5" fontId="0" fillId="0" borderId="0" xfId="0" applyNumberFormat="1" applyFill="1" applyBorder="1"/>
    <xf numFmtId="0" fontId="64" fillId="0" borderId="0" xfId="0" applyFont="1" applyBorder="1" applyAlignment="1">
      <alignment horizontal="right"/>
    </xf>
    <xf numFmtId="0" fontId="64" fillId="0" borderId="0" xfId="0" applyFont="1"/>
    <xf numFmtId="0" fontId="64" fillId="0" borderId="0" xfId="0" applyFont="1" applyAlignment="1">
      <alignment horizontal="center"/>
    </xf>
    <xf numFmtId="14" fontId="64" fillId="0" borderId="0" xfId="0" applyNumberFormat="1" applyFont="1"/>
    <xf numFmtId="164" fontId="64" fillId="0" borderId="0" xfId="3" applyNumberFormat="1" applyFont="1"/>
    <xf numFmtId="0" fontId="11" fillId="0" borderId="0" xfId="0" applyFont="1" applyBorder="1" applyAlignment="1">
      <alignment horizontal="right"/>
    </xf>
    <xf numFmtId="0" fontId="66" fillId="0" borderId="0" xfId="0" applyFont="1" applyBorder="1"/>
    <xf numFmtId="0" fontId="11" fillId="0" borderId="0" xfId="0" applyFont="1" applyBorder="1" applyAlignment="1">
      <alignment horizontal="left"/>
    </xf>
    <xf numFmtId="0" fontId="64" fillId="7" borderId="0" xfId="0" applyFont="1" applyFill="1" applyBorder="1" applyAlignment="1">
      <alignment horizontal="left" vertical="center"/>
    </xf>
    <xf numFmtId="0" fontId="64" fillId="7" borderId="0" xfId="0" applyFont="1" applyFill="1"/>
    <xf numFmtId="0" fontId="64" fillId="7" borderId="0" xfId="0" applyFont="1" applyFill="1" applyAlignment="1">
      <alignment horizontal="center"/>
    </xf>
    <xf numFmtId="14" fontId="64" fillId="7" borderId="0" xfId="0" applyNumberFormat="1" applyFont="1" applyFill="1"/>
    <xf numFmtId="164" fontId="64" fillId="7" borderId="0" xfId="3" applyNumberFormat="1" applyFont="1" applyFill="1"/>
    <xf numFmtId="164" fontId="64" fillId="7" borderId="6" xfId="3" applyNumberFormat="1" applyFont="1" applyFill="1" applyBorder="1"/>
    <xf numFmtId="164" fontId="3" fillId="0" borderId="0" xfId="3" applyNumberFormat="1" applyFont="1" applyFill="1" applyBorder="1"/>
    <xf numFmtId="0" fontId="0" fillId="0" borderId="0" xfId="0" applyBorder="1" applyAlignment="1">
      <alignment horizontal="center"/>
    </xf>
    <xf numFmtId="164" fontId="64" fillId="8" borderId="6" xfId="3" applyNumberFormat="1" applyFont="1" applyFill="1" applyBorder="1"/>
    <xf numFmtId="164" fontId="64" fillId="8" borderId="0" xfId="3" applyNumberFormat="1" applyFont="1" applyFill="1" applyBorder="1"/>
    <xf numFmtId="0" fontId="3" fillId="0" borderId="0" xfId="0" applyFont="1" applyFill="1"/>
    <xf numFmtId="0" fontId="64" fillId="0" borderId="0" xfId="0" applyFont="1" applyFill="1" applyBorder="1" applyAlignment="1">
      <alignment horizontal="left" vertical="center"/>
    </xf>
    <xf numFmtId="164" fontId="64" fillId="0" borderId="0" xfId="3" applyNumberFormat="1" applyFont="1" applyFill="1"/>
    <xf numFmtId="164" fontId="64" fillId="0" borderId="6" xfId="3" applyNumberFormat="1" applyFont="1" applyFill="1" applyBorder="1"/>
    <xf numFmtId="164" fontId="64" fillId="0" borderId="0" xfId="3" applyNumberFormat="1" applyFont="1" applyFill="1" applyBorder="1"/>
    <xf numFmtId="0" fontId="64" fillId="0" borderId="0" xfId="0" applyFont="1" applyFill="1"/>
    <xf numFmtId="0" fontId="64" fillId="7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64" fillId="0" borderId="0" xfId="0" applyFont="1" applyFill="1" applyBorder="1" applyAlignment="1">
      <alignment vertical="center"/>
    </xf>
    <xf numFmtId="164" fontId="64" fillId="0" borderId="6" xfId="3" applyNumberFormat="1" applyFont="1" applyBorder="1"/>
    <xf numFmtId="164" fontId="64" fillId="0" borderId="0" xfId="3" applyNumberFormat="1" applyFont="1" applyBorder="1"/>
    <xf numFmtId="0" fontId="64" fillId="0" borderId="0" xfId="0" applyFont="1" applyBorder="1"/>
    <xf numFmtId="0" fontId="64" fillId="0" borderId="0" xfId="0" applyFont="1" applyBorder="1" applyAlignment="1">
      <alignment horizontal="center"/>
    </xf>
    <xf numFmtId="14" fontId="64" fillId="0" borderId="0" xfId="0" applyNumberFormat="1" applyFont="1" applyBorder="1"/>
    <xf numFmtId="0" fontId="64" fillId="0" borderId="0" xfId="0" applyFont="1" applyFill="1" applyBorder="1"/>
    <xf numFmtId="0" fontId="3" fillId="0" borderId="0" xfId="0" applyFont="1" applyBorder="1" applyAlignment="1">
      <alignment horizontal="center"/>
    </xf>
    <xf numFmtId="14" fontId="3" fillId="0" borderId="0" xfId="0" applyNumberFormat="1" applyFont="1" applyBorder="1"/>
    <xf numFmtId="0" fontId="64" fillId="7" borderId="0" xfId="0" applyFont="1" applyFill="1" applyBorder="1"/>
    <xf numFmtId="164" fontId="64" fillId="7" borderId="0" xfId="3" applyNumberFormat="1" applyFont="1" applyFill="1" applyBorder="1"/>
    <xf numFmtId="0" fontId="64" fillId="9" borderId="0" xfId="0" applyFont="1" applyFill="1" applyBorder="1" applyAlignment="1">
      <alignment vertical="center"/>
    </xf>
    <xf numFmtId="0" fontId="64" fillId="9" borderId="0" xfId="0" applyFont="1" applyFill="1" applyBorder="1"/>
    <xf numFmtId="0" fontId="64" fillId="9" borderId="0" xfId="0" applyFont="1" applyFill="1" applyBorder="1" applyAlignment="1">
      <alignment horizontal="center"/>
    </xf>
    <xf numFmtId="14" fontId="64" fillId="9" borderId="0" xfId="0" applyNumberFormat="1" applyFont="1" applyFill="1" applyBorder="1"/>
    <xf numFmtId="164" fontId="64" fillId="9" borderId="0" xfId="3" applyNumberFormat="1" applyFont="1" applyFill="1" applyBorder="1"/>
    <xf numFmtId="164" fontId="64" fillId="9" borderId="6" xfId="3" applyNumberFormat="1" applyFont="1" applyFill="1" applyBorder="1"/>
    <xf numFmtId="14" fontId="3" fillId="0" borderId="0" xfId="0" applyNumberFormat="1" applyFont="1" applyAlignment="1">
      <alignment horizontal="center"/>
    </xf>
    <xf numFmtId="164" fontId="22" fillId="0" borderId="0" xfId="3" applyNumberFormat="1" applyFont="1" applyFill="1"/>
    <xf numFmtId="49" fontId="22" fillId="0" borderId="0" xfId="3" applyNumberFormat="1" applyFont="1"/>
    <xf numFmtId="14" fontId="3" fillId="0" borderId="0" xfId="3" applyNumberFormat="1" applyFont="1"/>
    <xf numFmtId="44" fontId="64" fillId="0" borderId="0" xfId="4" applyFont="1" applyBorder="1"/>
    <xf numFmtId="0" fontId="60" fillId="0" borderId="0" xfId="0" applyFont="1" applyAlignment="1"/>
    <xf numFmtId="0" fontId="0" fillId="0" borderId="0" xfId="0" applyAlignment="1"/>
    <xf numFmtId="166" fontId="64" fillId="0" borderId="0" xfId="3" applyNumberFormat="1" applyFont="1" applyAlignment="1"/>
    <xf numFmtId="0" fontId="64" fillId="0" borderId="0" xfId="0" applyFont="1" applyAlignment="1"/>
    <xf numFmtId="0" fontId="62" fillId="0" borderId="0" xfId="0" applyFont="1" applyAlignment="1"/>
    <xf numFmtId="166" fontId="63" fillId="0" borderId="0" xfId="0" applyNumberFormat="1" applyFont="1" applyAlignment="1">
      <alignment horizontal="right"/>
    </xf>
    <xf numFmtId="0" fontId="64" fillId="0" borderId="0" xfId="0" applyFont="1" applyAlignment="1">
      <alignment horizontal="right"/>
    </xf>
    <xf numFmtId="166" fontId="64" fillId="0" borderId="0" xfId="0" applyNumberFormat="1" applyFont="1" applyAlignment="1"/>
    <xf numFmtId="0" fontId="60" fillId="0" borderId="7" xfId="0" applyFont="1" applyBorder="1" applyAlignment="1">
      <alignment horizontal="center"/>
    </xf>
    <xf numFmtId="0" fontId="60" fillId="0" borderId="8" xfId="0" applyFont="1" applyBorder="1" applyAlignment="1">
      <alignment horizontal="center"/>
    </xf>
    <xf numFmtId="0" fontId="60" fillId="0" borderId="9" xfId="0" applyFont="1" applyBorder="1" applyAlignment="1">
      <alignment horizontal="center"/>
    </xf>
    <xf numFmtId="0" fontId="68" fillId="0" borderId="10" xfId="0" applyFont="1" applyBorder="1" applyAlignment="1">
      <alignment horizontal="center"/>
    </xf>
    <xf numFmtId="0" fontId="0" fillId="0" borderId="10" xfId="0" applyBorder="1" applyAlignment="1"/>
    <xf numFmtId="0" fontId="64" fillId="0" borderId="10" xfId="0" applyFont="1" applyBorder="1" applyAlignment="1">
      <alignment horizontal="center"/>
    </xf>
    <xf numFmtId="0" fontId="64" fillId="0" borderId="11" xfId="0" applyFont="1" applyBorder="1" applyAlignment="1">
      <alignment horizontal="center"/>
    </xf>
    <xf numFmtId="0" fontId="0" fillId="0" borderId="12" xfId="0" applyBorder="1" applyAlignment="1"/>
    <xf numFmtId="0" fontId="64" fillId="0" borderId="13" xfId="0" applyFont="1" applyBorder="1" applyAlignment="1">
      <alignment horizontal="center"/>
    </xf>
    <xf numFmtId="0" fontId="64" fillId="0" borderId="14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14" fontId="63" fillId="0" borderId="15" xfId="0" applyNumberFormat="1" applyFont="1" applyBorder="1" applyAlignment="1">
      <alignment horizontal="center"/>
    </xf>
    <xf numFmtId="14" fontId="64" fillId="0" borderId="16" xfId="0" quotePrefix="1" applyNumberFormat="1" applyFont="1" applyBorder="1" applyAlignment="1">
      <alignment horizontal="center"/>
    </xf>
    <xf numFmtId="0" fontId="0" fillId="0" borderId="0" xfId="0" applyBorder="1" applyAlignment="1"/>
    <xf numFmtId="14" fontId="64" fillId="0" borderId="15" xfId="0" quotePrefix="1" applyNumberFormat="1" applyFont="1" applyBorder="1" applyAlignment="1">
      <alignment horizontal="center"/>
    </xf>
    <xf numFmtId="14" fontId="64" fillId="0" borderId="17" xfId="0" quotePrefix="1" applyNumberFormat="1" applyFont="1" applyBorder="1" applyAlignment="1">
      <alignment horizontal="center"/>
    </xf>
    <xf numFmtId="14" fontId="64" fillId="0" borderId="15" xfId="0" applyNumberFormat="1" applyFont="1" applyBorder="1" applyAlignment="1">
      <alignment horizontal="center"/>
    </xf>
    <xf numFmtId="0" fontId="0" fillId="0" borderId="18" xfId="0" applyBorder="1" applyAlignment="1"/>
    <xf numFmtId="0" fontId="0" fillId="0" borderId="19" xfId="0" applyBorder="1" applyAlignment="1"/>
    <xf numFmtId="0" fontId="63" fillId="0" borderId="20" xfId="0" applyFont="1" applyBorder="1" applyAlignment="1"/>
    <xf numFmtId="0" fontId="64" fillId="0" borderId="20" xfId="0" applyFont="1" applyBorder="1" applyAlignment="1">
      <alignment horizontal="center"/>
    </xf>
    <xf numFmtId="168" fontId="64" fillId="0" borderId="20" xfId="4" applyNumberFormat="1" applyFont="1" applyBorder="1" applyAlignment="1"/>
    <xf numFmtId="168" fontId="0" fillId="0" borderId="0" xfId="4" applyNumberFormat="1" applyFont="1" applyAlignment="1"/>
    <xf numFmtId="168" fontId="64" fillId="0" borderId="21" xfId="4" applyNumberFormat="1" applyFont="1" applyBorder="1" applyAlignment="1"/>
    <xf numFmtId="168" fontId="64" fillId="0" borderId="22" xfId="4" applyNumberFormat="1" applyFont="1" applyBorder="1" applyAlignment="1"/>
    <xf numFmtId="169" fontId="64" fillId="0" borderId="20" xfId="15" applyNumberFormat="1" applyFont="1" applyBorder="1" applyAlignment="1"/>
    <xf numFmtId="0" fontId="0" fillId="0" borderId="20" xfId="0" applyBorder="1" applyAlignment="1"/>
    <xf numFmtId="168" fontId="0" fillId="0" borderId="20" xfId="4" applyNumberFormat="1" applyFont="1" applyBorder="1" applyAlignment="1"/>
    <xf numFmtId="168" fontId="0" fillId="0" borderId="21" xfId="4" applyNumberFormat="1" applyFont="1" applyBorder="1" applyAlignment="1"/>
    <xf numFmtId="168" fontId="0" fillId="0" borderId="22" xfId="4" applyNumberFormat="1" applyFont="1" applyBorder="1" applyAlignment="1"/>
    <xf numFmtId="0" fontId="0" fillId="0" borderId="15" xfId="0" applyBorder="1" applyAlignment="1">
      <alignment horizontal="center"/>
    </xf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64" fillId="7" borderId="10" xfId="0" applyFont="1" applyFill="1" applyBorder="1" applyAlignment="1"/>
    <xf numFmtId="0" fontId="64" fillId="0" borderId="0" xfId="0" applyFont="1" applyBorder="1" applyAlignment="1"/>
    <xf numFmtId="0" fontId="64" fillId="7" borderId="20" xfId="0" applyFont="1" applyFill="1" applyBorder="1" applyAlignment="1">
      <alignment horizontal="center"/>
    </xf>
    <xf numFmtId="168" fontId="64" fillId="7" borderId="20" xfId="4" applyNumberFormat="1" applyFont="1" applyFill="1" applyBorder="1" applyAlignment="1"/>
    <xf numFmtId="168" fontId="64" fillId="0" borderId="0" xfId="4" applyNumberFormat="1" applyFont="1" applyFill="1" applyBorder="1" applyAlignment="1"/>
    <xf numFmtId="168" fontId="64" fillId="7" borderId="21" xfId="4" applyNumberFormat="1" applyFont="1" applyFill="1" applyBorder="1" applyAlignment="1"/>
    <xf numFmtId="168" fontId="64" fillId="7" borderId="22" xfId="4" applyNumberFormat="1" applyFont="1" applyFill="1" applyBorder="1" applyAlignment="1"/>
    <xf numFmtId="169" fontId="64" fillId="7" borderId="10" xfId="15" applyNumberFormat="1" applyFont="1" applyFill="1" applyBorder="1" applyAlignment="1"/>
    <xf numFmtId="0" fontId="64" fillId="7" borderId="15" xfId="0" applyFont="1" applyFill="1" applyBorder="1" applyAlignment="1"/>
    <xf numFmtId="168" fontId="64" fillId="7" borderId="15" xfId="4" applyNumberFormat="1" applyFont="1" applyFill="1" applyBorder="1" applyAlignment="1"/>
    <xf numFmtId="168" fontId="64" fillId="7" borderId="23" xfId="4" applyNumberFormat="1" applyFont="1" applyFill="1" applyBorder="1" applyAlignment="1"/>
    <xf numFmtId="168" fontId="64" fillId="0" borderId="24" xfId="4" applyNumberFormat="1" applyFont="1" applyFill="1" applyBorder="1" applyAlignment="1"/>
    <xf numFmtId="168" fontId="64" fillId="7" borderId="25" xfId="4" applyNumberFormat="1" applyFont="1" applyFill="1" applyBorder="1" applyAlignment="1"/>
    <xf numFmtId="0" fontId="0" fillId="0" borderId="26" xfId="0" applyBorder="1" applyAlignment="1"/>
    <xf numFmtId="168" fontId="64" fillId="7" borderId="27" xfId="4" applyNumberFormat="1" applyFont="1" applyFill="1" applyBorder="1" applyAlignment="1"/>
    <xf numFmtId="169" fontId="64" fillId="7" borderId="15" xfId="15" applyNumberFormat="1" applyFont="1" applyFill="1" applyBorder="1" applyAlignment="1"/>
    <xf numFmtId="0" fontId="64" fillId="0" borderId="0" xfId="0" applyFont="1" applyFill="1" applyBorder="1" applyAlignment="1"/>
    <xf numFmtId="0" fontId="0" fillId="0" borderId="0" xfId="0" applyFill="1" applyBorder="1" applyAlignment="1"/>
    <xf numFmtId="169" fontId="64" fillId="0" borderId="0" xfId="15" applyNumberFormat="1" applyFont="1" applyFill="1" applyBorder="1" applyAlignment="1"/>
    <xf numFmtId="0" fontId="0" fillId="0" borderId="0" xfId="0" applyFill="1"/>
    <xf numFmtId="0" fontId="64" fillId="7" borderId="3" xfId="0" applyFont="1" applyFill="1" applyBorder="1" applyAlignment="1"/>
    <xf numFmtId="168" fontId="64" fillId="7" borderId="3" xfId="4" applyNumberFormat="1" applyFont="1" applyFill="1" applyBorder="1" applyAlignment="1"/>
    <xf numFmtId="168" fontId="64" fillId="7" borderId="28" xfId="4" applyNumberFormat="1" applyFont="1" applyFill="1" applyBorder="1" applyAlignment="1"/>
    <xf numFmtId="168" fontId="64" fillId="7" borderId="29" xfId="4" applyNumberFormat="1" applyFont="1" applyFill="1" applyBorder="1" applyAlignment="1"/>
    <xf numFmtId="0" fontId="64" fillId="0" borderId="8" xfId="0" applyFont="1" applyBorder="1" applyAlignment="1">
      <alignment horizontal="center"/>
    </xf>
    <xf numFmtId="0" fontId="64" fillId="0" borderId="9" xfId="0" applyFont="1" applyBorder="1" applyAlignment="1">
      <alignment horizontal="center"/>
    </xf>
    <xf numFmtId="16" fontId="0" fillId="0" borderId="0" xfId="0" quotePrefix="1" applyNumberFormat="1" applyAlignment="1">
      <alignment horizontal="right"/>
    </xf>
    <xf numFmtId="16" fontId="0" fillId="0" borderId="0" xfId="0" applyNumberFormat="1" applyAlignment="1">
      <alignment horizontal="right"/>
    </xf>
    <xf numFmtId="14" fontId="0" fillId="0" borderId="0" xfId="0" applyNumberFormat="1" applyFill="1" applyAlignment="1">
      <alignment horizontal="right"/>
    </xf>
    <xf numFmtId="43" fontId="0" fillId="0" borderId="0" xfId="3" applyFont="1" applyFill="1"/>
    <xf numFmtId="14" fontId="0" fillId="0" borderId="0" xfId="0" applyNumberFormat="1" applyFill="1"/>
    <xf numFmtId="0" fontId="69" fillId="0" borderId="0" xfId="0" applyFont="1"/>
    <xf numFmtId="0" fontId="69" fillId="0" borderId="0" xfId="0" applyFont="1" applyAlignment="1"/>
    <xf numFmtId="0" fontId="0" fillId="0" borderId="0" xfId="0" applyFill="1" applyAlignment="1"/>
    <xf numFmtId="0" fontId="63" fillId="0" borderId="0" xfId="0" applyFont="1" applyBorder="1" applyAlignment="1"/>
    <xf numFmtId="164" fontId="0" fillId="0" borderId="0" xfId="3" applyNumberFormat="1" applyFont="1" applyAlignment="1"/>
    <xf numFmtId="0" fontId="43" fillId="0" borderId="0" xfId="0" applyFont="1" applyAlignment="1"/>
    <xf numFmtId="168" fontId="68" fillId="0" borderId="20" xfId="4" applyNumberFormat="1" applyFont="1" applyBorder="1" applyAlignment="1"/>
    <xf numFmtId="168" fontId="68" fillId="7" borderId="20" xfId="4" applyNumberFormat="1" applyFont="1" applyFill="1" applyBorder="1" applyAlignment="1"/>
    <xf numFmtId="360" fontId="69" fillId="0" borderId="0" xfId="3" applyNumberFormat="1" applyFont="1" applyFill="1" applyAlignment="1"/>
    <xf numFmtId="360" fontId="0" fillId="0" borderId="0" xfId="0" applyNumberFormat="1" applyFill="1" applyAlignment="1"/>
    <xf numFmtId="360" fontId="64" fillId="0" borderId="0" xfId="0" applyNumberFormat="1" applyFont="1" applyFill="1" applyAlignment="1"/>
    <xf numFmtId="0" fontId="60" fillId="7" borderId="0" xfId="0" applyFont="1" applyFill="1" applyBorder="1" applyAlignment="1">
      <alignment horizontal="left" vertical="center"/>
    </xf>
    <xf numFmtId="0" fontId="62" fillId="7" borderId="0" xfId="0" applyFont="1" applyFill="1" applyBorder="1" applyAlignment="1">
      <alignment horizontal="left" vertical="center"/>
    </xf>
    <xf numFmtId="0" fontId="60" fillId="0" borderId="0" xfId="0" quotePrefix="1" applyFont="1" applyFill="1" applyBorder="1" applyAlignment="1">
      <alignment horizontal="left" vertical="center"/>
    </xf>
    <xf numFmtId="0" fontId="25" fillId="0" borderId="0" xfId="0" applyFont="1" applyBorder="1"/>
    <xf numFmtId="165" fontId="3" fillId="0" borderId="0" xfId="15" quotePrefix="1" applyNumberFormat="1" applyFont="1" applyFill="1" applyBorder="1" applyAlignment="1">
      <alignment horizontal="left" vertical="center"/>
    </xf>
    <xf numFmtId="0" fontId="64" fillId="8" borderId="0" xfId="0" applyFont="1" applyFill="1" applyBorder="1"/>
    <xf numFmtId="0" fontId="64" fillId="0" borderId="0" xfId="0" quotePrefix="1" applyFont="1" applyFill="1" applyBorder="1" applyAlignment="1">
      <alignment horizontal="left" vertical="center"/>
    </xf>
    <xf numFmtId="0" fontId="3" fillId="0" borderId="0" xfId="0" applyFont="1" applyFill="1" applyBorder="1"/>
    <xf numFmtId="0" fontId="67" fillId="0" borderId="0" xfId="0" applyFont="1" applyBorder="1"/>
    <xf numFmtId="164" fontId="0" fillId="0" borderId="0" xfId="3" applyNumberFormat="1" applyFont="1" applyBorder="1" applyAlignment="1"/>
    <xf numFmtId="360" fontId="69" fillId="0" borderId="0" xfId="3" applyNumberFormat="1" applyFont="1" applyFill="1" applyBorder="1" applyAlignment="1"/>
    <xf numFmtId="164" fontId="25" fillId="0" borderId="0" xfId="3" applyNumberFormat="1" applyFont="1" applyBorder="1"/>
    <xf numFmtId="164" fontId="60" fillId="0" borderId="0" xfId="3" applyNumberFormat="1" applyFont="1" applyBorder="1"/>
    <xf numFmtId="164" fontId="60" fillId="0" borderId="0" xfId="3" applyNumberFormat="1" applyFont="1" applyBorder="1" applyAlignment="1">
      <alignment horizontal="center"/>
    </xf>
    <xf numFmtId="164" fontId="62" fillId="0" borderId="0" xfId="3" quotePrefix="1" applyNumberFormat="1" applyFont="1" applyFill="1" applyBorder="1" applyAlignment="1">
      <alignment horizontal="center"/>
    </xf>
    <xf numFmtId="164" fontId="3" fillId="0" borderId="4" xfId="3" applyNumberFormat="1" applyFont="1" applyBorder="1"/>
    <xf numFmtId="5" fontId="0" fillId="0" borderId="4" xfId="0" applyNumberFormat="1" applyFill="1" applyBorder="1"/>
    <xf numFmtId="164" fontId="64" fillId="0" borderId="4" xfId="3" applyNumberFormat="1" applyFont="1" applyBorder="1"/>
    <xf numFmtId="164" fontId="64" fillId="0" borderId="4" xfId="3" applyNumberFormat="1" applyFont="1" applyFill="1" applyBorder="1"/>
    <xf numFmtId="164" fontId="3" fillId="0" borderId="4" xfId="3" applyNumberFormat="1" applyFont="1" applyFill="1" applyBorder="1"/>
    <xf numFmtId="16" fontId="0" fillId="0" borderId="0" xfId="0" applyNumberFormat="1" applyAlignment="1">
      <alignment horizontal="left"/>
    </xf>
    <xf numFmtId="0" fontId="64" fillId="0" borderId="7" xfId="0" applyFont="1" applyBorder="1" applyAlignment="1">
      <alignment horizontal="center"/>
    </xf>
    <xf numFmtId="0" fontId="64" fillId="0" borderId="8" xfId="0" applyFont="1" applyBorder="1" applyAlignment="1">
      <alignment horizontal="center"/>
    </xf>
    <xf numFmtId="0" fontId="64" fillId="0" borderId="9" xfId="0" applyFont="1" applyBorder="1" applyAlignment="1">
      <alignment horizontal="center"/>
    </xf>
  </cellXfs>
  <cellStyles count="21">
    <cellStyle name="??_?.????" xfId="1"/>
    <cellStyle name="Actual Date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ect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PowerPlants/2000%20Plants/Weekly%20Report/2000%20Weekly%20Report%20-%200503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NA Mquip"/>
      <sheetName val="EECC"/>
      <sheetName val="To Update"/>
      <sheetName val="Summary"/>
      <sheetName val="Wilton"/>
      <sheetName val="Calvert City"/>
      <sheetName val="Gleason"/>
      <sheetName val="Wheatland"/>
      <sheetName val="Wilton - Nepco Scope Changes"/>
      <sheetName val="Gleason-Nepco Scope Changes"/>
      <sheetName val="Wheatland -Nepco Scope Changes"/>
      <sheetName val="Nepco Summary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Calvert City, KY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62"/>
  <sheetViews>
    <sheetView tabSelected="1" workbookViewId="0">
      <selection activeCell="A31" sqref="A31"/>
    </sheetView>
  </sheetViews>
  <sheetFormatPr defaultRowHeight="12.75"/>
  <cols>
    <col min="1" max="1" width="28.140625" style="111" customWidth="1"/>
    <col min="2" max="2" width="3.140625" style="111" customWidth="1"/>
    <col min="3" max="3" width="15" style="111" customWidth="1"/>
    <col min="4" max="4" width="2.42578125" style="111" customWidth="1"/>
    <col min="5" max="5" width="16.28515625" style="111" customWidth="1"/>
    <col min="6" max="6" width="2.42578125" style="111" customWidth="1"/>
    <col min="7" max="7" width="15.7109375" style="111" customWidth="1"/>
    <col min="8" max="8" width="2.42578125" style="111" customWidth="1"/>
    <col min="9" max="9" width="20.28515625" style="111" customWidth="1"/>
    <col min="10" max="10" width="2.7109375" style="111" customWidth="1"/>
    <col min="11" max="11" width="17.140625" style="111" customWidth="1"/>
    <col min="12" max="12" width="2.7109375" style="111" customWidth="1"/>
    <col min="13" max="13" width="13.28515625" style="111" customWidth="1"/>
    <col min="14" max="14" width="2.7109375" style="111" customWidth="1"/>
    <col min="15" max="15" width="19.140625" style="111" customWidth="1"/>
    <col min="16" max="18" width="0" hidden="1" customWidth="1"/>
    <col min="47" max="58" width="0" hidden="1" customWidth="1"/>
  </cols>
  <sheetData>
    <row r="1" spans="1:15" ht="15.75">
      <c r="A1" s="110" t="s">
        <v>148</v>
      </c>
    </row>
    <row r="2" spans="1:15" ht="15.75">
      <c r="A2" s="110" t="s">
        <v>124</v>
      </c>
      <c r="G2" s="112"/>
      <c r="J2" s="113" t="s">
        <v>125</v>
      </c>
      <c r="O2" s="112">
        <f ca="1">NOW()</f>
        <v>41885.702791782409</v>
      </c>
    </row>
    <row r="3" spans="1:15" ht="15.75">
      <c r="A3" s="114" t="s">
        <v>145</v>
      </c>
      <c r="G3" s="112"/>
      <c r="J3" s="113"/>
      <c r="O3" s="112"/>
    </row>
    <row r="4" spans="1:15" ht="15.75">
      <c r="A4" s="110" t="s">
        <v>126</v>
      </c>
      <c r="J4" s="113" t="s">
        <v>127</v>
      </c>
      <c r="O4" s="115" t="s">
        <v>159</v>
      </c>
    </row>
    <row r="5" spans="1:15" ht="15.75">
      <c r="A5" s="114" t="s">
        <v>157</v>
      </c>
      <c r="I5" s="116"/>
      <c r="O5" s="117"/>
    </row>
    <row r="6" spans="1:15" ht="16.5" thickBot="1">
      <c r="A6" s="110"/>
      <c r="I6" s="116"/>
      <c r="O6" s="117"/>
    </row>
    <row r="7" spans="1:15" ht="16.5" thickBot="1">
      <c r="A7" s="110"/>
      <c r="G7" s="118" t="s">
        <v>1</v>
      </c>
      <c r="H7" s="119"/>
      <c r="I7" s="119"/>
      <c r="J7" s="119"/>
      <c r="K7" s="120"/>
      <c r="L7" s="110"/>
      <c r="M7" s="110"/>
    </row>
    <row r="8" spans="1:15">
      <c r="A8" s="121" t="s">
        <v>128</v>
      </c>
      <c r="C8" s="122"/>
      <c r="E8" s="123" t="s">
        <v>17</v>
      </c>
      <c r="G8" s="124" t="s">
        <v>6</v>
      </c>
      <c r="H8" s="125"/>
      <c r="I8" s="126" t="s">
        <v>129</v>
      </c>
      <c r="J8" s="125"/>
      <c r="K8" s="127" t="s">
        <v>130</v>
      </c>
      <c r="M8" s="123" t="s">
        <v>131</v>
      </c>
      <c r="O8" s="123" t="s">
        <v>132</v>
      </c>
    </row>
    <row r="9" spans="1:15">
      <c r="A9" s="128" t="s">
        <v>133</v>
      </c>
      <c r="C9" s="128" t="s">
        <v>0</v>
      </c>
      <c r="E9" s="129" t="s">
        <v>158</v>
      </c>
      <c r="G9" s="130" t="str">
        <f>+O4</f>
        <v xml:space="preserve"> As of 8/24/00</v>
      </c>
      <c r="H9" s="131"/>
      <c r="I9" s="132" t="str">
        <f>+O4</f>
        <v xml:space="preserve"> As of 8/24/00</v>
      </c>
      <c r="J9" s="131"/>
      <c r="K9" s="133" t="str">
        <f>+O4</f>
        <v xml:space="preserve"> As of 8/24/00</v>
      </c>
      <c r="M9" s="134" t="s">
        <v>134</v>
      </c>
      <c r="O9" s="134" t="s">
        <v>135</v>
      </c>
    </row>
    <row r="10" spans="1:15">
      <c r="A10" s="122"/>
      <c r="C10" s="123"/>
      <c r="E10" s="122"/>
      <c r="G10" s="135"/>
      <c r="H10" s="131"/>
      <c r="I10" s="122"/>
      <c r="J10" s="131"/>
      <c r="K10" s="136"/>
      <c r="M10" s="122"/>
      <c r="O10" s="122"/>
    </row>
    <row r="11" spans="1:15">
      <c r="A11" s="137" t="s">
        <v>146</v>
      </c>
      <c r="C11" s="138">
        <v>178</v>
      </c>
      <c r="E11" s="139">
        <f>'Austin Energy'!R153/1000</f>
        <v>89457.191000000006</v>
      </c>
      <c r="F11" s="140"/>
      <c r="G11" s="141">
        <f>'Austin Energy'!AY153/1000</f>
        <v>68.989000000000004</v>
      </c>
      <c r="H11" s="131"/>
      <c r="I11" s="139">
        <f>K11-G11</f>
        <v>89397.1</v>
      </c>
      <c r="J11" s="131"/>
      <c r="K11" s="142">
        <f>'Austin Energy'!BE153/1000</f>
        <v>89466.089000000007</v>
      </c>
      <c r="M11" s="189">
        <f>+E11-K11</f>
        <v>-8.8980000000010477</v>
      </c>
      <c r="O11" s="143">
        <f>+G11/K11</f>
        <v>7.7111898788824896E-4</v>
      </c>
    </row>
    <row r="12" spans="1:15" ht="8.25" customHeight="1">
      <c r="A12" s="144"/>
      <c r="B12" s="131"/>
      <c r="C12" s="148"/>
      <c r="D12" s="131"/>
      <c r="E12" s="149"/>
      <c r="F12" s="131"/>
      <c r="G12" s="150"/>
      <c r="H12" s="131"/>
      <c r="I12" s="149"/>
      <c r="J12" s="131"/>
      <c r="K12" s="151"/>
      <c r="L12" s="131"/>
      <c r="M12" s="149"/>
      <c r="N12" s="131"/>
      <c r="O12" s="144"/>
    </row>
    <row r="13" spans="1:15">
      <c r="A13" s="152" t="s">
        <v>139</v>
      </c>
      <c r="B13" s="153"/>
      <c r="C13" s="154">
        <f>SUM(C11:C11)</f>
        <v>178</v>
      </c>
      <c r="D13" s="131"/>
      <c r="E13" s="155">
        <f>SUM(E11:E11)</f>
        <v>89457.191000000006</v>
      </c>
      <c r="F13" s="156"/>
      <c r="G13" s="157">
        <f>SUM(G11:G11)</f>
        <v>68.989000000000004</v>
      </c>
      <c r="H13" s="156"/>
      <c r="I13" s="155">
        <f>SUM(I11:I11)</f>
        <v>89397.1</v>
      </c>
      <c r="J13" s="131"/>
      <c r="K13" s="158">
        <f>SUM(K11:K11)</f>
        <v>89466.089000000007</v>
      </c>
      <c r="L13" s="131"/>
      <c r="M13" s="190">
        <f>SUM(M10:M11)</f>
        <v>-8.8980000000010477</v>
      </c>
      <c r="N13" s="131"/>
      <c r="O13" s="159">
        <f>+G13/K13</f>
        <v>7.7111898788824896E-4</v>
      </c>
    </row>
    <row r="14" spans="1:15" ht="13.5" thickBot="1">
      <c r="A14" s="160" t="s">
        <v>140</v>
      </c>
      <c r="B14" s="153"/>
      <c r="C14" s="160"/>
      <c r="D14" s="131"/>
      <c r="E14" s="161">
        <f>E13/C13</f>
        <v>502.56848876404496</v>
      </c>
      <c r="F14" s="156"/>
      <c r="G14" s="162"/>
      <c r="H14" s="163"/>
      <c r="I14" s="164"/>
      <c r="J14" s="165"/>
      <c r="K14" s="166">
        <f>+K13/C13</f>
        <v>502.61847752808995</v>
      </c>
      <c r="L14" s="131"/>
      <c r="M14" s="161"/>
      <c r="N14" s="131"/>
      <c r="O14" s="167"/>
    </row>
    <row r="15" spans="1:15" s="171" customFormat="1">
      <c r="A15" s="168"/>
      <c r="B15" s="168"/>
      <c r="C15" s="168"/>
      <c r="D15" s="169"/>
      <c r="E15" s="156"/>
      <c r="F15" s="156"/>
      <c r="G15" s="156"/>
      <c r="H15" s="156"/>
      <c r="I15" s="156"/>
      <c r="J15" s="169"/>
      <c r="K15" s="156"/>
      <c r="L15" s="169"/>
      <c r="M15" s="156"/>
      <c r="N15" s="169"/>
      <c r="O15" s="170"/>
    </row>
    <row r="16" spans="1:15" ht="16.5" hidden="1" thickBot="1">
      <c r="A16" s="110"/>
      <c r="C16"/>
      <c r="G16" s="118" t="s">
        <v>1</v>
      </c>
      <c r="H16" s="119"/>
      <c r="I16" s="119"/>
      <c r="J16" s="119"/>
      <c r="K16" s="120"/>
      <c r="L16" s="110"/>
      <c r="M16" s="110"/>
      <c r="O16"/>
    </row>
    <row r="17" spans="1:29" hidden="1">
      <c r="A17" s="121" t="s">
        <v>141</v>
      </c>
      <c r="C17"/>
      <c r="E17" s="123" t="s">
        <v>17</v>
      </c>
      <c r="G17" s="124" t="s">
        <v>6</v>
      </c>
      <c r="H17" s="125"/>
      <c r="I17" s="126" t="s">
        <v>129</v>
      </c>
      <c r="J17" s="125"/>
      <c r="K17" s="127" t="s">
        <v>130</v>
      </c>
      <c r="M17" s="123" t="s">
        <v>131</v>
      </c>
      <c r="O17"/>
    </row>
    <row r="18" spans="1:29" hidden="1">
      <c r="A18" s="128" t="s">
        <v>142</v>
      </c>
      <c r="C18"/>
      <c r="E18" s="129" t="str">
        <f>E9</f>
        <v>as of 8/24/00</v>
      </c>
      <c r="G18" s="130" t="str">
        <f>G9</f>
        <v xml:space="preserve"> As of 8/24/00</v>
      </c>
      <c r="H18" s="131"/>
      <c r="I18" s="132" t="str">
        <f>I9</f>
        <v xml:space="preserve"> As of 8/24/00</v>
      </c>
      <c r="J18" s="131"/>
      <c r="K18" s="133" t="str">
        <f>K9</f>
        <v xml:space="preserve"> As of 8/24/00</v>
      </c>
      <c r="M18" s="134" t="s">
        <v>134</v>
      </c>
      <c r="O18"/>
    </row>
    <row r="19" spans="1:29" hidden="1">
      <c r="A19" s="122"/>
      <c r="C19"/>
      <c r="E19" s="122"/>
      <c r="G19" s="135"/>
      <c r="H19" s="131"/>
      <c r="I19" s="122"/>
      <c r="J19" s="131"/>
      <c r="K19" s="136"/>
      <c r="M19" s="122"/>
      <c r="O19"/>
    </row>
    <row r="20" spans="1:29" hidden="1">
      <c r="A20" s="137" t="s">
        <v>136</v>
      </c>
      <c r="C20"/>
      <c r="E20" s="139">
        <v>1500</v>
      </c>
      <c r="F20" s="140"/>
      <c r="G20" s="141">
        <v>0</v>
      </c>
      <c r="H20" s="131"/>
      <c r="I20" s="139">
        <f>K20-G20</f>
        <v>1500</v>
      </c>
      <c r="J20" s="131"/>
      <c r="K20" s="142">
        <v>1500</v>
      </c>
      <c r="M20" s="139">
        <f>+E20-K20</f>
        <v>0</v>
      </c>
      <c r="O20"/>
    </row>
    <row r="21" spans="1:29" hidden="1">
      <c r="A21" s="144"/>
      <c r="C21"/>
      <c r="E21" s="145"/>
      <c r="F21" s="140"/>
      <c r="G21" s="146"/>
      <c r="H21" s="131"/>
      <c r="I21" s="145"/>
      <c r="J21" s="131"/>
      <c r="K21" s="147"/>
      <c r="M21" s="145"/>
      <c r="O21"/>
    </row>
    <row r="22" spans="1:29" hidden="1">
      <c r="A22" s="137" t="str">
        <f>+'[1]Calvert City'!$A$3</f>
        <v>Calvert City, KY</v>
      </c>
      <c r="C22"/>
      <c r="E22" s="139">
        <v>1500</v>
      </c>
      <c r="F22" s="140"/>
      <c r="G22" s="141">
        <v>0</v>
      </c>
      <c r="H22" s="131"/>
      <c r="I22" s="139">
        <f>K22-G22</f>
        <v>1500</v>
      </c>
      <c r="J22" s="131"/>
      <c r="K22" s="142">
        <v>1500</v>
      </c>
      <c r="M22" s="139">
        <f>+E22-K22</f>
        <v>0</v>
      </c>
      <c r="O22"/>
    </row>
    <row r="23" spans="1:29" hidden="1">
      <c r="A23" s="144"/>
      <c r="C23"/>
      <c r="E23" s="145"/>
      <c r="F23" s="140"/>
      <c r="G23" s="146"/>
      <c r="H23" s="131"/>
      <c r="I23" s="145"/>
      <c r="J23" s="131"/>
      <c r="K23" s="147"/>
      <c r="M23" s="145"/>
      <c r="O23"/>
    </row>
    <row r="24" spans="1:29" hidden="1">
      <c r="A24" s="137" t="s">
        <v>137</v>
      </c>
      <c r="C24"/>
      <c r="E24" s="139">
        <v>1500</v>
      </c>
      <c r="F24" s="140"/>
      <c r="G24" s="141">
        <v>0</v>
      </c>
      <c r="H24" s="131"/>
      <c r="I24" s="139">
        <f>K24-G24</f>
        <v>1500</v>
      </c>
      <c r="J24" s="131"/>
      <c r="K24" s="142">
        <v>1500</v>
      </c>
      <c r="M24" s="139">
        <f>+E24-K24</f>
        <v>0</v>
      </c>
      <c r="O24"/>
      <c r="AC24" t="s">
        <v>138</v>
      </c>
    </row>
    <row r="25" spans="1:29" ht="8.25" hidden="1" customHeight="1">
      <c r="A25" s="144"/>
      <c r="B25" s="131"/>
      <c r="C25"/>
      <c r="D25" s="131"/>
      <c r="E25" s="149"/>
      <c r="F25" s="131"/>
      <c r="G25" s="150"/>
      <c r="H25" s="131"/>
      <c r="I25" s="149"/>
      <c r="J25" s="131"/>
      <c r="K25" s="151"/>
      <c r="L25" s="131"/>
      <c r="M25" s="149"/>
      <c r="N25" s="131"/>
      <c r="O25"/>
    </row>
    <row r="26" spans="1:29" hidden="1">
      <c r="A26" s="172" t="s">
        <v>139</v>
      </c>
      <c r="B26" s="153"/>
      <c r="C26"/>
      <c r="D26" s="131"/>
      <c r="E26" s="173">
        <f>SUM(E20:E24)</f>
        <v>4500</v>
      </c>
      <c r="F26" s="156"/>
      <c r="G26" s="174">
        <f>SUM(G20:G24)</f>
        <v>0</v>
      </c>
      <c r="H26" s="156"/>
      <c r="I26" s="173">
        <f>SUM(I20:I24)</f>
        <v>4500</v>
      </c>
      <c r="J26" s="131"/>
      <c r="K26" s="175">
        <f>SUM(K20:K24)</f>
        <v>4500</v>
      </c>
      <c r="L26" s="131"/>
      <c r="M26" s="173">
        <f>SUM(M19:M24)</f>
        <v>0</v>
      </c>
      <c r="N26" s="131"/>
      <c r="O26"/>
    </row>
    <row r="27" spans="1:29" s="171" customFormat="1" hidden="1">
      <c r="A27" s="168"/>
      <c r="B27" s="168"/>
      <c r="C27"/>
      <c r="D27" s="169"/>
      <c r="E27" s="156"/>
      <c r="F27" s="156"/>
      <c r="G27" s="156"/>
      <c r="H27" s="156"/>
      <c r="I27" s="156"/>
      <c r="J27" s="169"/>
      <c r="K27" s="156"/>
      <c r="L27" s="169"/>
      <c r="M27" s="156"/>
      <c r="N27" s="169"/>
      <c r="O27"/>
    </row>
    <row r="28" spans="1:29" s="171" customFormat="1" ht="13.5" thickBot="1">
      <c r="A28" s="168"/>
      <c r="B28" s="168"/>
      <c r="C28" s="168"/>
      <c r="D28" s="169"/>
      <c r="E28" s="156"/>
      <c r="F28" s="156"/>
      <c r="G28" s="156"/>
      <c r="H28" s="156"/>
      <c r="I28" s="156"/>
      <c r="J28" s="169"/>
      <c r="K28" s="156"/>
      <c r="L28" s="169"/>
      <c r="M28" s="156"/>
      <c r="N28" s="169"/>
      <c r="O28" s="170"/>
    </row>
    <row r="29" spans="1:29" ht="13.5" thickBot="1">
      <c r="A29" s="215" t="s">
        <v>143</v>
      </c>
      <c r="B29" s="216"/>
      <c r="C29" s="216"/>
      <c r="D29" s="216"/>
      <c r="E29" s="216"/>
      <c r="F29" s="216"/>
      <c r="G29" s="216"/>
      <c r="H29" s="216"/>
      <c r="I29" s="216"/>
      <c r="J29" s="216"/>
      <c r="K29" s="216"/>
      <c r="L29" s="216"/>
      <c r="M29" s="216"/>
      <c r="N29" s="216"/>
      <c r="O29" s="217"/>
      <c r="P29" s="176"/>
      <c r="Q29" s="177"/>
    </row>
    <row r="30" spans="1:29">
      <c r="A30" s="214" t="s">
        <v>163</v>
      </c>
      <c r="B30"/>
      <c r="C30" s="171"/>
      <c r="D30" s="171"/>
      <c r="E30" s="171"/>
      <c r="F30" s="171"/>
      <c r="G30" s="171"/>
      <c r="H30" s="171"/>
      <c r="I30" s="171"/>
      <c r="J30" s="171"/>
      <c r="K30" s="171"/>
      <c r="L30" s="171"/>
      <c r="M30"/>
      <c r="N30"/>
      <c r="O30"/>
    </row>
    <row r="31" spans="1:29">
      <c r="A31" s="179"/>
      <c r="B31"/>
      <c r="C31" s="180"/>
      <c r="D31" s="171"/>
      <c r="E31" s="181"/>
      <c r="F31" s="171"/>
      <c r="G31" s="171"/>
      <c r="H31" s="171"/>
      <c r="I31" s="171"/>
      <c r="J31" s="171"/>
      <c r="K31" s="171"/>
      <c r="L31" s="171"/>
      <c r="M31"/>
      <c r="N31"/>
      <c r="O31"/>
    </row>
    <row r="32" spans="1:29">
      <c r="A32" s="178"/>
      <c r="B32"/>
      <c r="C32" s="171"/>
      <c r="D32" s="171"/>
      <c r="E32" s="171"/>
      <c r="F32" s="171"/>
      <c r="G32" s="171"/>
      <c r="H32" s="171"/>
      <c r="I32" s="171"/>
      <c r="J32" s="171"/>
      <c r="K32" s="171"/>
      <c r="L32" s="171"/>
      <c r="M32"/>
      <c r="N32"/>
      <c r="O32"/>
    </row>
    <row r="33" spans="1:15">
      <c r="A33" s="179"/>
      <c r="B33"/>
      <c r="C33" s="182"/>
      <c r="D33" s="171"/>
      <c r="E33" s="171"/>
      <c r="F33" s="171"/>
      <c r="G33"/>
      <c r="H33" s="171"/>
      <c r="I33" s="171"/>
      <c r="J33" s="171"/>
      <c r="K33" s="171"/>
      <c r="L33"/>
      <c r="M33"/>
      <c r="N33"/>
      <c r="O33"/>
    </row>
    <row r="34" spans="1:15" ht="13.5" thickBo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</row>
    <row r="35" spans="1:15" s="183" customFormat="1" ht="13.5" hidden="1" thickBot="1">
      <c r="O35" s="184"/>
    </row>
    <row r="36" spans="1:15" ht="13.5" hidden="1" thickBot="1"/>
    <row r="37" spans="1:15" ht="13.5" hidden="1" thickBot="1"/>
    <row r="38" spans="1:15" ht="13.5" thickBot="1">
      <c r="A38" s="215" t="s">
        <v>144</v>
      </c>
      <c r="B38" s="216"/>
      <c r="C38" s="216"/>
      <c r="D38" s="216"/>
      <c r="E38" s="216"/>
      <c r="F38" s="216"/>
      <c r="G38" s="216"/>
      <c r="H38" s="216"/>
      <c r="I38" s="216"/>
      <c r="J38" s="216"/>
      <c r="K38" s="216"/>
      <c r="L38" s="216"/>
      <c r="M38" s="216"/>
      <c r="N38" s="216"/>
      <c r="O38" s="217"/>
    </row>
    <row r="39" spans="1:15">
      <c r="A39" s="111" t="s">
        <v>162</v>
      </c>
    </row>
    <row r="40" spans="1:15">
      <c r="J40" s="185"/>
    </row>
    <row r="41" spans="1:15">
      <c r="A41" s="186"/>
      <c r="C41" s="187"/>
      <c r="E41" s="185"/>
      <c r="F41" s="185"/>
      <c r="G41" s="185"/>
      <c r="H41" s="185"/>
      <c r="I41" s="191"/>
      <c r="J41" s="185"/>
    </row>
    <row r="42" spans="1:15" s="51" customFormat="1">
      <c r="A42" s="186"/>
      <c r="B42" s="131"/>
      <c r="C42" s="203"/>
      <c r="D42" s="131"/>
      <c r="E42" s="169"/>
      <c r="F42" s="169"/>
      <c r="G42" s="169"/>
      <c r="H42" s="169"/>
      <c r="I42" s="204"/>
      <c r="J42" s="169"/>
      <c r="K42" s="131"/>
      <c r="L42" s="131"/>
      <c r="M42" s="131"/>
      <c r="N42" s="131"/>
      <c r="O42" s="131"/>
    </row>
    <row r="43" spans="1:15">
      <c r="A43" s="186"/>
      <c r="C43" s="187"/>
      <c r="E43" s="185"/>
      <c r="F43" s="185"/>
      <c r="G43" s="185"/>
      <c r="H43" s="185"/>
      <c r="I43" s="193"/>
      <c r="J43" s="185"/>
    </row>
    <row r="44" spans="1:15">
      <c r="A44" s="186"/>
      <c r="C44" s="187"/>
      <c r="E44" s="185"/>
      <c r="F44" s="185"/>
      <c r="G44" s="185"/>
      <c r="H44" s="185"/>
      <c r="I44" s="192"/>
      <c r="J44" s="185"/>
    </row>
    <row r="45" spans="1:15">
      <c r="A45" s="186"/>
      <c r="C45" s="187"/>
      <c r="E45" s="185"/>
      <c r="F45" s="185"/>
      <c r="G45" s="185"/>
      <c r="H45" s="185"/>
      <c r="I45" s="192"/>
      <c r="J45" s="185"/>
    </row>
    <row r="46" spans="1:15">
      <c r="A46" s="186"/>
      <c r="C46" s="187"/>
      <c r="E46" s="185"/>
      <c r="F46" s="185"/>
      <c r="G46" s="185"/>
      <c r="H46" s="185"/>
      <c r="I46" s="192"/>
      <c r="J46" s="185"/>
    </row>
    <row r="47" spans="1:15">
      <c r="A47" s="186"/>
      <c r="C47" s="187"/>
      <c r="E47" s="185"/>
      <c r="F47" s="185"/>
      <c r="G47" s="185"/>
      <c r="H47" s="185"/>
      <c r="I47" s="192"/>
      <c r="J47" s="185"/>
    </row>
    <row r="48" spans="1:15">
      <c r="A48" s="186"/>
      <c r="C48" s="187"/>
      <c r="E48" s="185"/>
      <c r="F48" s="185"/>
      <c r="G48" s="185"/>
      <c r="H48" s="185"/>
      <c r="I48" s="185"/>
      <c r="J48" s="185"/>
    </row>
    <row r="49" spans="1:10">
      <c r="A49" s="186"/>
      <c r="C49" s="187"/>
      <c r="E49" s="185"/>
      <c r="F49" s="185"/>
      <c r="G49" s="185"/>
      <c r="H49" s="185"/>
      <c r="I49" s="185"/>
      <c r="J49" s="185"/>
    </row>
    <row r="50" spans="1:10">
      <c r="A50" s="186"/>
      <c r="C50" s="187"/>
      <c r="E50" s="185"/>
      <c r="F50" s="185"/>
      <c r="G50" s="185"/>
      <c r="H50" s="185"/>
      <c r="I50" s="185"/>
      <c r="J50" s="185"/>
    </row>
    <row r="51" spans="1:10">
      <c r="A51" s="186"/>
      <c r="C51" s="187"/>
      <c r="E51" s="185"/>
      <c r="F51" s="185"/>
      <c r="G51" s="185"/>
      <c r="H51" s="185"/>
      <c r="I51" s="185"/>
      <c r="J51" s="185"/>
    </row>
    <row r="52" spans="1:10">
      <c r="A52" s="186"/>
      <c r="C52" s="187"/>
      <c r="E52" s="185"/>
      <c r="F52" s="185"/>
      <c r="G52" s="185"/>
      <c r="H52" s="185"/>
      <c r="I52" s="185"/>
      <c r="J52" s="185"/>
    </row>
    <row r="53" spans="1:10">
      <c r="A53" s="186"/>
      <c r="C53" s="187"/>
      <c r="E53" s="185"/>
      <c r="F53" s="185"/>
      <c r="G53" s="185"/>
      <c r="H53" s="185"/>
      <c r="I53" s="185"/>
      <c r="J53" s="185"/>
    </row>
    <row r="54" spans="1:10">
      <c r="A54" s="186"/>
      <c r="C54" s="187"/>
      <c r="E54" s="185"/>
      <c r="F54" s="185"/>
      <c r="G54" s="185"/>
      <c r="H54" s="185"/>
      <c r="I54" s="185"/>
      <c r="J54" s="185"/>
    </row>
    <row r="55" spans="1:10">
      <c r="A55" s="186"/>
      <c r="C55" s="187"/>
      <c r="E55" s="185"/>
      <c r="F55" s="185"/>
      <c r="G55" s="185"/>
      <c r="H55" s="185"/>
      <c r="I55" s="185"/>
      <c r="J55" s="185"/>
    </row>
    <row r="56" spans="1:10">
      <c r="A56" s="186"/>
      <c r="C56" s="187"/>
      <c r="E56" s="185"/>
      <c r="F56" s="185"/>
      <c r="G56" s="185"/>
      <c r="H56" s="185"/>
      <c r="I56" s="185"/>
      <c r="J56" s="185"/>
    </row>
    <row r="57" spans="1:10">
      <c r="A57" s="186"/>
      <c r="C57" s="187"/>
      <c r="E57" s="185"/>
      <c r="F57" s="185"/>
      <c r="G57" s="185"/>
      <c r="H57" s="185"/>
      <c r="I57" s="185"/>
      <c r="J57" s="185"/>
    </row>
    <row r="58" spans="1:10">
      <c r="A58" s="186"/>
      <c r="C58" s="187"/>
      <c r="E58" s="185"/>
      <c r="F58" s="185"/>
      <c r="G58" s="185"/>
      <c r="H58" s="185"/>
      <c r="I58" s="185"/>
      <c r="J58" s="185"/>
    </row>
    <row r="59" spans="1:10">
      <c r="A59" s="186"/>
      <c r="C59" s="187"/>
      <c r="E59" s="185"/>
      <c r="F59" s="185"/>
      <c r="G59" s="185"/>
      <c r="H59" s="185"/>
      <c r="I59" s="185"/>
      <c r="J59" s="185"/>
    </row>
    <row r="60" spans="1:10">
      <c r="A60" s="186"/>
      <c r="C60" s="187"/>
      <c r="E60" s="185"/>
      <c r="F60" s="185"/>
      <c r="G60" s="185"/>
      <c r="H60" s="185"/>
      <c r="I60" s="185"/>
      <c r="J60" s="185"/>
    </row>
    <row r="61" spans="1:10">
      <c r="B61" s="116"/>
      <c r="C61" s="113"/>
    </row>
    <row r="62" spans="1:10">
      <c r="A62" s="188" t="str">
        <f ca="1">CELL("FILENAME")</f>
        <v>C:\Users\Felienne\Enron\EnronSpreadsheets\[david_delainey__8079__082500.xls]summary</v>
      </c>
      <c r="B62" s="113"/>
      <c r="C62" s="113"/>
    </row>
  </sheetData>
  <mergeCells count="2">
    <mergeCell ref="A29:O29"/>
    <mergeCell ref="A38:O38"/>
  </mergeCells>
  <printOptions horizontalCentered="1"/>
  <pageMargins left="0.39" right="0.25" top="1" bottom="1" header="0.5" footer="0.5"/>
  <pageSetup scale="77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205"/>
  <sheetViews>
    <sheetView zoomScale="80" zoomScaleNormal="66" workbookViewId="0">
      <pane xSplit="19" ySplit="7" topLeftCell="Y8" activePane="bottomRight" state="frozen"/>
      <selection activeCell="K27" sqref="K27"/>
      <selection pane="topRight" activeCell="K27" sqref="K27"/>
      <selection pane="bottomLeft" activeCell="K27" sqref="K27"/>
      <selection pane="bottomRight" activeCell="Y8" sqref="Y8"/>
    </sheetView>
  </sheetViews>
  <sheetFormatPr defaultRowHeight="12.75"/>
  <cols>
    <col min="1" max="1" width="4.7109375" style="52" customWidth="1"/>
    <col min="2" max="2" width="55.140625" style="52" customWidth="1"/>
    <col min="3" max="3" width="9.28515625" style="41" hidden="1" customWidth="1"/>
    <col min="4" max="4" width="0.85546875" style="41" hidden="1" customWidth="1"/>
    <col min="5" max="5" width="16.85546875" style="42" hidden="1" customWidth="1"/>
    <col min="6" max="6" width="0.85546875" style="41" hidden="1" customWidth="1"/>
    <col min="7" max="7" width="17.140625" style="42" hidden="1" customWidth="1"/>
    <col min="8" max="8" width="0.85546875" style="41" hidden="1" customWidth="1"/>
    <col min="9" max="10" width="11.140625" style="42" hidden="1" customWidth="1"/>
    <col min="11" max="11" width="0.85546875" style="41" customWidth="1"/>
    <col min="12" max="12" width="12" style="108" hidden="1" customWidth="1"/>
    <col min="13" max="13" width="0.85546875" style="41" hidden="1" customWidth="1"/>
    <col min="14" max="14" width="19.42578125" style="44" customWidth="1"/>
    <col min="15" max="15" width="0.85546875" style="41" customWidth="1"/>
    <col min="16" max="16" width="16.28515625" style="44" customWidth="1"/>
    <col min="17" max="17" width="0.85546875" style="41" customWidth="1"/>
    <col min="18" max="18" width="21.42578125" style="48" bestFit="1" customWidth="1"/>
    <col min="19" max="19" width="1.42578125" style="41" customWidth="1"/>
    <col min="20" max="20" width="19.5703125" style="106" hidden="1" customWidth="1"/>
    <col min="21" max="21" width="0.85546875" style="107" hidden="1" customWidth="1"/>
    <col min="22" max="22" width="17.85546875" style="106" hidden="1" customWidth="1"/>
    <col min="23" max="23" width="0.85546875" style="44" hidden="1" customWidth="1"/>
    <col min="24" max="24" width="17.85546875" style="106" hidden="1" customWidth="1"/>
    <col min="25" max="25" width="0.85546875" style="44" customWidth="1"/>
    <col min="26" max="26" width="17.85546875" style="106" hidden="1" customWidth="1"/>
    <col min="27" max="27" width="0.85546875" style="44" hidden="1" customWidth="1"/>
    <col min="28" max="28" width="18" style="106" hidden="1" customWidth="1"/>
    <col min="29" max="29" width="0.85546875" style="44" hidden="1" customWidth="1"/>
    <col min="30" max="30" width="18.28515625" style="106" hidden="1" customWidth="1"/>
    <col min="31" max="31" width="0.85546875" style="44" hidden="1" customWidth="1"/>
    <col min="32" max="32" width="17.85546875" style="44" hidden="1" customWidth="1"/>
    <col min="33" max="33" width="0.85546875" style="44" hidden="1" customWidth="1"/>
    <col min="34" max="34" width="17.28515625" style="44" hidden="1" customWidth="1"/>
    <col min="35" max="35" width="1" style="44" hidden="1" customWidth="1"/>
    <col min="36" max="36" width="17.85546875" style="44" hidden="1" customWidth="1"/>
    <col min="37" max="37" width="1.42578125" style="44" hidden="1" customWidth="1"/>
    <col min="38" max="38" width="16" style="44" hidden="1" customWidth="1"/>
    <col min="39" max="39" width="1.42578125" style="44" hidden="1" customWidth="1"/>
    <col min="40" max="40" width="18.28515625" style="44" hidden="1" customWidth="1"/>
    <col min="41" max="41" width="1.140625" style="44" hidden="1" customWidth="1"/>
    <col min="42" max="42" width="17.85546875" style="44" hidden="1" customWidth="1"/>
    <col min="43" max="43" width="0.85546875" style="44" hidden="1" customWidth="1"/>
    <col min="44" max="44" width="17.85546875" style="44" hidden="1" customWidth="1"/>
    <col min="45" max="45" width="0.85546875" style="44" hidden="1" customWidth="1"/>
    <col min="46" max="46" width="17.85546875" style="44" hidden="1" customWidth="1"/>
    <col min="47" max="47" width="0.85546875" style="44" hidden="1" customWidth="1"/>
    <col min="48" max="48" width="17.28515625" style="44" hidden="1" customWidth="1"/>
    <col min="49" max="49" width="0.85546875" style="44" hidden="1" customWidth="1"/>
    <col min="50" max="50" width="17.28515625" style="44" hidden="1" customWidth="1"/>
    <col min="51" max="51" width="20.85546875" style="44" customWidth="1"/>
    <col min="52" max="52" width="0.85546875" style="41" customWidth="1"/>
    <col min="53" max="53" width="19.140625" style="106" customWidth="1"/>
    <col min="54" max="54" width="0.85546875" style="41" customWidth="1"/>
    <col min="55" max="55" width="18.5703125" style="44" bestFit="1" customWidth="1"/>
    <col min="56" max="56" width="1.7109375" style="44" customWidth="1"/>
    <col min="57" max="57" width="13.85546875" style="44" customWidth="1"/>
    <col min="58" max="58" width="1.7109375" style="44" customWidth="1"/>
    <col min="59" max="59" width="15.85546875" style="44" customWidth="1"/>
    <col min="60" max="60" width="0.85546875" style="41" customWidth="1"/>
    <col min="61" max="61" width="75.85546875" style="41" hidden="1" customWidth="1"/>
    <col min="62" max="16384" width="9.140625" style="41"/>
  </cols>
  <sheetData>
    <row r="1" spans="1:61" s="7" customFormat="1" ht="15.75">
      <c r="A1" s="194" t="s">
        <v>98</v>
      </c>
      <c r="B1" s="1"/>
      <c r="C1" s="2"/>
      <c r="D1" s="3"/>
      <c r="E1" s="4"/>
      <c r="F1" s="3"/>
      <c r="G1" s="4"/>
      <c r="H1" s="3"/>
      <c r="I1" s="4"/>
      <c r="J1" s="4"/>
      <c r="K1" s="3"/>
      <c r="L1" s="5"/>
      <c r="M1" s="3"/>
      <c r="N1" s="6"/>
      <c r="O1" s="3"/>
      <c r="P1" s="6"/>
      <c r="R1" s="205"/>
      <c r="T1" s="9"/>
      <c r="U1" s="10"/>
      <c r="V1" s="9"/>
      <c r="W1" s="8"/>
      <c r="X1" s="9"/>
      <c r="Y1" s="8"/>
      <c r="Z1" s="9"/>
      <c r="AA1" s="8"/>
      <c r="AB1" s="9"/>
      <c r="AC1" s="8"/>
      <c r="AD1" s="9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11"/>
      <c r="BA1" s="9"/>
      <c r="BC1" s="11"/>
      <c r="BD1" s="11"/>
      <c r="BE1" s="11"/>
      <c r="BF1" s="11"/>
      <c r="BG1" s="8"/>
    </row>
    <row r="2" spans="1:61" s="7" customFormat="1" ht="15.75">
      <c r="A2" s="194" t="s">
        <v>99</v>
      </c>
      <c r="B2" s="1"/>
      <c r="C2" s="2"/>
      <c r="D2" s="3"/>
      <c r="E2" s="4"/>
      <c r="F2" s="3"/>
      <c r="G2" s="4"/>
      <c r="H2" s="3"/>
      <c r="I2" s="4"/>
      <c r="J2" s="4"/>
      <c r="K2" s="3"/>
      <c r="L2" s="5"/>
      <c r="M2" s="3"/>
      <c r="N2" s="6"/>
      <c r="O2" s="3"/>
      <c r="P2" s="6"/>
      <c r="R2" s="205"/>
      <c r="T2" s="9"/>
      <c r="U2" s="10"/>
      <c r="V2" s="9"/>
      <c r="W2" s="8"/>
      <c r="X2" s="9"/>
      <c r="Y2" s="8"/>
      <c r="Z2" s="9"/>
      <c r="AA2" s="8"/>
      <c r="AB2" s="9"/>
      <c r="AC2" s="8"/>
      <c r="AD2" s="9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BA2" s="9"/>
      <c r="BC2" s="8"/>
      <c r="BD2" s="8"/>
      <c r="BE2" s="8"/>
      <c r="BF2" s="8"/>
      <c r="BG2" s="12" t="str">
        <f ca="1">CELL("filename")</f>
        <v>C:\Users\Felienne\Enron\EnronSpreadsheets\[david_delainey__8079__082500.xls]summary</v>
      </c>
    </row>
    <row r="3" spans="1:61" s="7" customFormat="1" ht="15.75">
      <c r="A3" s="195" t="s">
        <v>156</v>
      </c>
      <c r="B3" s="1"/>
      <c r="C3" s="2"/>
      <c r="D3" s="3"/>
      <c r="E3" s="4"/>
      <c r="F3" s="3"/>
      <c r="G3" s="4"/>
      <c r="H3" s="3"/>
      <c r="I3" s="4"/>
      <c r="J3" s="4"/>
      <c r="K3" s="3"/>
      <c r="L3" s="13"/>
      <c r="M3" s="3"/>
      <c r="N3" s="14"/>
      <c r="O3" s="3"/>
      <c r="P3" s="15"/>
      <c r="R3" s="205"/>
      <c r="T3" s="9"/>
      <c r="U3" s="10"/>
      <c r="V3" s="9"/>
      <c r="W3" s="8"/>
      <c r="X3" s="9"/>
      <c r="Y3" s="8"/>
      <c r="Z3" s="9"/>
      <c r="AA3" s="8"/>
      <c r="AB3" s="9"/>
      <c r="AC3" s="8"/>
      <c r="AD3" s="9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16"/>
      <c r="BA3" s="9"/>
      <c r="BC3" s="16">
        <f ca="1">NOW()</f>
        <v>41885.702791782409</v>
      </c>
      <c r="BE3" s="16"/>
      <c r="BG3" s="11"/>
    </row>
    <row r="4" spans="1:61" s="7" customFormat="1" ht="15.75">
      <c r="A4" s="196"/>
      <c r="B4" s="17"/>
      <c r="C4"/>
      <c r="G4" s="18"/>
      <c r="J4" s="19" t="s">
        <v>0</v>
      </c>
      <c r="L4" s="20"/>
      <c r="N4" s="17">
        <v>178</v>
      </c>
      <c r="P4" s="206" t="s">
        <v>0</v>
      </c>
      <c r="T4" s="9"/>
      <c r="U4" s="10"/>
      <c r="V4" s="23" t="s">
        <v>1</v>
      </c>
      <c r="W4" s="21"/>
      <c r="X4" s="23" t="s">
        <v>1</v>
      </c>
      <c r="Y4" s="21"/>
      <c r="Z4" s="23" t="s">
        <v>1</v>
      </c>
      <c r="AA4" s="21"/>
      <c r="AB4" s="23" t="s">
        <v>1</v>
      </c>
      <c r="AC4" s="21"/>
      <c r="AD4" s="23" t="s">
        <v>1</v>
      </c>
      <c r="AE4" s="21"/>
      <c r="AF4" s="23" t="s">
        <v>1</v>
      </c>
      <c r="AG4" s="21"/>
      <c r="AH4" s="23" t="s">
        <v>1</v>
      </c>
      <c r="AI4" s="21"/>
      <c r="AJ4" s="23" t="s">
        <v>1</v>
      </c>
      <c r="AK4" s="21"/>
      <c r="AL4" s="23" t="s">
        <v>1</v>
      </c>
      <c r="AM4" s="21"/>
      <c r="AN4" s="23" t="s">
        <v>1</v>
      </c>
      <c r="AO4" s="21"/>
      <c r="AP4" s="23" t="s">
        <v>1</v>
      </c>
      <c r="AQ4" s="21"/>
      <c r="AR4" s="23" t="s">
        <v>1</v>
      </c>
      <c r="AS4" s="21"/>
      <c r="AT4" s="23" t="s">
        <v>1</v>
      </c>
      <c r="AU4" s="23"/>
      <c r="AV4" s="23" t="s">
        <v>1</v>
      </c>
      <c r="AW4" s="23"/>
      <c r="AX4" s="23" t="s">
        <v>1</v>
      </c>
      <c r="AY4" s="24"/>
      <c r="BA4" s="25" t="s">
        <v>2</v>
      </c>
      <c r="BC4" s="24"/>
      <c r="BE4" s="24"/>
      <c r="BG4" s="24"/>
    </row>
    <row r="5" spans="1:61" s="7" customFormat="1" ht="15.75">
      <c r="A5" s="197"/>
      <c r="B5" s="197"/>
      <c r="G5" s="18"/>
      <c r="J5" s="18"/>
      <c r="L5" s="26" t="s">
        <v>3</v>
      </c>
      <c r="N5" s="25" t="s">
        <v>147</v>
      </c>
      <c r="O5" s="22"/>
      <c r="P5" s="25" t="s">
        <v>5</v>
      </c>
      <c r="R5" s="207" t="s">
        <v>147</v>
      </c>
      <c r="T5" s="23" t="s">
        <v>6</v>
      </c>
      <c r="U5" s="10"/>
      <c r="V5" s="23" t="s">
        <v>7</v>
      </c>
      <c r="W5" s="21"/>
      <c r="X5" s="23" t="s">
        <v>7</v>
      </c>
      <c r="Y5" s="21"/>
      <c r="Z5" s="23" t="s">
        <v>7</v>
      </c>
      <c r="AA5" s="21"/>
      <c r="AB5" s="23" t="s">
        <v>7</v>
      </c>
      <c r="AC5" s="21"/>
      <c r="AD5" s="23" t="s">
        <v>7</v>
      </c>
      <c r="AE5" s="21"/>
      <c r="AF5" s="23" t="s">
        <v>7</v>
      </c>
      <c r="AG5" s="21"/>
      <c r="AH5" s="23" t="s">
        <v>7</v>
      </c>
      <c r="AI5" s="21"/>
      <c r="AJ5" s="23" t="s">
        <v>7</v>
      </c>
      <c r="AK5" s="21"/>
      <c r="AL5" s="23" t="s">
        <v>7</v>
      </c>
      <c r="AM5" s="21"/>
      <c r="AN5" s="23" t="s">
        <v>7</v>
      </c>
      <c r="AO5" s="21"/>
      <c r="AP5" s="23" t="s">
        <v>7</v>
      </c>
      <c r="AQ5" s="21"/>
      <c r="AR5" s="23" t="s">
        <v>7</v>
      </c>
      <c r="AS5" s="21"/>
      <c r="AT5" s="23" t="s">
        <v>7</v>
      </c>
      <c r="AU5" s="23"/>
      <c r="AV5" s="23" t="s">
        <v>7</v>
      </c>
      <c r="AW5" s="23"/>
      <c r="AX5" s="23" t="s">
        <v>7</v>
      </c>
      <c r="AY5" s="24" t="s">
        <v>6</v>
      </c>
      <c r="BA5" s="25" t="s">
        <v>5</v>
      </c>
      <c r="BC5" s="24" t="s">
        <v>8</v>
      </c>
      <c r="BE5" s="24" t="s">
        <v>9</v>
      </c>
      <c r="BG5" s="24"/>
    </row>
    <row r="6" spans="1:61" s="7" customFormat="1" ht="15.75">
      <c r="A6" s="197"/>
      <c r="B6" s="197"/>
      <c r="C6" s="27" t="s">
        <v>10</v>
      </c>
      <c r="E6" s="27" t="s">
        <v>11</v>
      </c>
      <c r="G6" s="27" t="s">
        <v>12</v>
      </c>
      <c r="I6" s="27" t="s">
        <v>13</v>
      </c>
      <c r="J6" s="28"/>
      <c r="L6" s="29" t="s">
        <v>14</v>
      </c>
      <c r="N6" s="30" t="s">
        <v>15</v>
      </c>
      <c r="O6" s="22"/>
      <c r="P6" s="30" t="s">
        <v>16</v>
      </c>
      <c r="R6" s="207" t="s">
        <v>17</v>
      </c>
      <c r="T6" s="31">
        <v>36677</v>
      </c>
      <c r="U6" s="31">
        <v>36678</v>
      </c>
      <c r="V6" s="31">
        <v>36707</v>
      </c>
      <c r="W6" s="20"/>
      <c r="X6" s="31">
        <v>36738</v>
      </c>
      <c r="Y6" s="20"/>
      <c r="Z6" s="31">
        <v>36769</v>
      </c>
      <c r="AA6" s="20"/>
      <c r="AB6" s="31">
        <v>36799</v>
      </c>
      <c r="AC6" s="20"/>
      <c r="AD6" s="31">
        <v>36830</v>
      </c>
      <c r="AE6" s="20"/>
      <c r="AF6" s="31">
        <v>36860</v>
      </c>
      <c r="AG6" s="20"/>
      <c r="AH6" s="31">
        <v>36891</v>
      </c>
      <c r="AI6" s="20"/>
      <c r="AJ6" s="31">
        <v>36922</v>
      </c>
      <c r="AK6" s="20"/>
      <c r="AL6" s="31">
        <v>36950</v>
      </c>
      <c r="AM6" s="20"/>
      <c r="AN6" s="31">
        <v>36981</v>
      </c>
      <c r="AO6" s="20"/>
      <c r="AP6" s="31">
        <v>37011</v>
      </c>
      <c r="AQ6" s="20"/>
      <c r="AR6" s="31">
        <v>37042</v>
      </c>
      <c r="AS6" s="20"/>
      <c r="AT6" s="31">
        <v>37072</v>
      </c>
      <c r="AU6" s="32"/>
      <c r="AV6" s="31">
        <v>37103</v>
      </c>
      <c r="AW6" s="32"/>
      <c r="AX6" s="31">
        <v>37134</v>
      </c>
      <c r="AY6" s="33" t="s">
        <v>18</v>
      </c>
      <c r="BA6" s="29" t="s">
        <v>16</v>
      </c>
      <c r="BC6" s="33" t="s">
        <v>19</v>
      </c>
      <c r="BE6" s="33" t="s">
        <v>20</v>
      </c>
      <c r="BG6" s="33" t="s">
        <v>21</v>
      </c>
      <c r="BI6" s="33" t="s">
        <v>22</v>
      </c>
    </row>
    <row r="7" spans="1:61" s="7" customFormat="1" ht="15.75">
      <c r="A7" s="197"/>
      <c r="B7" s="34"/>
      <c r="C7" s="35"/>
      <c r="G7" s="18"/>
      <c r="J7" s="18"/>
      <c r="L7" s="36"/>
      <c r="N7" s="37" t="s">
        <v>23</v>
      </c>
      <c r="O7" s="22"/>
      <c r="P7" s="21"/>
      <c r="R7" s="208" t="s">
        <v>160</v>
      </c>
      <c r="T7" s="23" t="str">
        <f>summary!O4</f>
        <v xml:space="preserve"> As of 8/24/00</v>
      </c>
      <c r="U7" s="10"/>
      <c r="V7" s="23" t="str">
        <f>T7</f>
        <v xml:space="preserve"> As of 8/24/00</v>
      </c>
      <c r="W7" s="21"/>
      <c r="X7" s="23" t="str">
        <f>V7</f>
        <v xml:space="preserve"> As of 8/24/00</v>
      </c>
      <c r="Y7" s="21"/>
      <c r="Z7" s="23" t="str">
        <f>X7</f>
        <v xml:space="preserve"> As of 8/24/00</v>
      </c>
      <c r="AA7" s="21"/>
      <c r="AB7" s="23" t="str">
        <f>Z7</f>
        <v xml:space="preserve"> As of 8/24/00</v>
      </c>
      <c r="AC7" s="21"/>
      <c r="AD7" s="23" t="str">
        <f>AB7</f>
        <v xml:space="preserve"> As of 8/24/00</v>
      </c>
      <c r="AE7" s="21"/>
      <c r="AF7" s="23" t="str">
        <f>AD7</f>
        <v xml:space="preserve"> As of 8/24/00</v>
      </c>
      <c r="AG7" s="21"/>
      <c r="AH7" s="23" t="str">
        <f>AF7</f>
        <v xml:space="preserve"> As of 8/24/00</v>
      </c>
      <c r="AI7" s="21"/>
      <c r="AJ7" s="23" t="str">
        <f>AH7</f>
        <v xml:space="preserve"> As of 8/24/00</v>
      </c>
      <c r="AK7" s="21"/>
      <c r="AL7" s="23" t="str">
        <f>AJ7</f>
        <v xml:space="preserve"> As of 8/24/00</v>
      </c>
      <c r="AM7" s="21"/>
      <c r="AN7" s="23" t="str">
        <f>AL7</f>
        <v xml:space="preserve"> As of 8/24/00</v>
      </c>
      <c r="AO7" s="21"/>
      <c r="AP7" s="23" t="str">
        <f>AN7</f>
        <v xml:space="preserve"> As of 8/24/00</v>
      </c>
      <c r="AQ7" s="21"/>
      <c r="AR7" s="23" t="str">
        <f>AP7</f>
        <v xml:space="preserve"> As of 8/24/00</v>
      </c>
      <c r="AS7" s="21"/>
      <c r="AT7" s="23" t="str">
        <f>AR7</f>
        <v xml:space="preserve"> As of 8/24/00</v>
      </c>
      <c r="AU7" s="23"/>
      <c r="AV7" s="23" t="str">
        <f>AT7</f>
        <v xml:space="preserve"> As of 8/24/00</v>
      </c>
      <c r="AW7" s="23"/>
      <c r="AX7" s="23" t="str">
        <f>AV7</f>
        <v xml:space="preserve"> As of 8/24/00</v>
      </c>
      <c r="AY7" s="24" t="str">
        <f>T7</f>
        <v xml:space="preserve"> As of 8/24/00</v>
      </c>
      <c r="BA7" s="38" t="str">
        <f>AY7</f>
        <v xml:space="preserve"> As of 8/24/00</v>
      </c>
      <c r="BC7" s="24"/>
      <c r="BE7" s="24"/>
      <c r="BG7" s="24"/>
    </row>
    <row r="8" spans="1:61">
      <c r="A8" s="88" t="s">
        <v>24</v>
      </c>
      <c r="B8" s="39"/>
      <c r="C8" s="40"/>
      <c r="E8" s="41"/>
      <c r="G8" s="41"/>
      <c r="I8" s="41"/>
      <c r="L8" s="43"/>
      <c r="M8" s="44"/>
      <c r="O8" s="44"/>
      <c r="Q8" s="44"/>
      <c r="S8" s="44"/>
      <c r="T8" s="45"/>
      <c r="U8" s="44"/>
      <c r="V8" s="45"/>
      <c r="X8" s="45"/>
      <c r="Z8" s="45"/>
      <c r="AB8" s="45"/>
      <c r="AD8" s="45"/>
      <c r="AF8" s="45"/>
      <c r="AH8" s="45"/>
      <c r="AJ8" s="45"/>
      <c r="AL8" s="45"/>
      <c r="AN8" s="45"/>
      <c r="AP8" s="45"/>
      <c r="AR8" s="45"/>
      <c r="AT8" s="45"/>
      <c r="AU8" s="45"/>
      <c r="AV8" s="45"/>
      <c r="AW8" s="45"/>
      <c r="AX8" s="45"/>
      <c r="AZ8" s="44"/>
      <c r="BA8" s="45"/>
      <c r="BB8" s="44"/>
      <c r="BH8" s="44"/>
    </row>
    <row r="9" spans="1:61">
      <c r="A9" s="50"/>
      <c r="B9" s="39" t="s">
        <v>95</v>
      </c>
      <c r="C9"/>
      <c r="D9"/>
      <c r="E9"/>
      <c r="F9"/>
      <c r="G9"/>
      <c r="H9"/>
      <c r="I9"/>
      <c r="J9" s="46" t="s">
        <v>4</v>
      </c>
      <c r="K9"/>
      <c r="L9" s="47" t="s">
        <v>14</v>
      </c>
      <c r="M9" s="44"/>
      <c r="N9" s="48">
        <v>57360000</v>
      </c>
      <c r="O9" s="44"/>
      <c r="P9" s="44">
        <v>0</v>
      </c>
      <c r="Q9" s="44"/>
      <c r="R9" s="48">
        <v>57360000</v>
      </c>
      <c r="S9" s="44"/>
      <c r="T9" s="44"/>
      <c r="U9" s="44"/>
      <c r="V9" s="44"/>
      <c r="X9" s="44"/>
      <c r="Z9" s="44"/>
      <c r="AB9" s="44"/>
      <c r="AD9" s="44"/>
      <c r="AF9" s="44">
        <v>0</v>
      </c>
      <c r="AH9" s="44">
        <v>0</v>
      </c>
      <c r="AL9" s="44">
        <v>0</v>
      </c>
      <c r="AN9" s="44">
        <v>0</v>
      </c>
      <c r="AX9" s="44">
        <v>0</v>
      </c>
      <c r="AY9" s="44">
        <f>SUM(T9:AX9)</f>
        <v>0</v>
      </c>
      <c r="AZ9" s="44"/>
      <c r="BA9" s="44"/>
      <c r="BB9" s="44"/>
      <c r="BC9" s="44">
        <f>IF(+R9-AY9+BA9&gt;0,R9-AY9+BA9,0)</f>
        <v>57360000</v>
      </c>
      <c r="BE9" s="44">
        <f>+AY9+BC9</f>
        <v>57360000</v>
      </c>
      <c r="BG9" s="44">
        <f>+R9-BE9</f>
        <v>0</v>
      </c>
      <c r="BH9" s="44"/>
    </row>
    <row r="10" spans="1:61">
      <c r="A10" s="50"/>
      <c r="B10" s="39" t="s">
        <v>25</v>
      </c>
      <c r="C10"/>
      <c r="D10"/>
      <c r="E10"/>
      <c r="F10"/>
      <c r="G10"/>
      <c r="H10"/>
      <c r="I10"/>
      <c r="J10" s="46" t="s">
        <v>4</v>
      </c>
      <c r="K10"/>
      <c r="L10" s="47" t="s">
        <v>14</v>
      </c>
      <c r="M10" s="44"/>
      <c r="N10" s="48">
        <v>81000</v>
      </c>
      <c r="O10" s="44"/>
      <c r="P10" s="44">
        <v>0</v>
      </c>
      <c r="Q10" s="44"/>
      <c r="R10" s="48">
        <v>81000</v>
      </c>
      <c r="S10" s="44"/>
      <c r="T10" s="44"/>
      <c r="U10" s="44"/>
      <c r="V10" s="44"/>
      <c r="X10" s="44"/>
      <c r="Z10" s="44"/>
      <c r="AB10" s="44"/>
      <c r="AD10" s="44"/>
      <c r="AF10" s="44">
        <v>0</v>
      </c>
      <c r="AH10" s="44">
        <v>0</v>
      </c>
      <c r="AJ10" s="44">
        <v>0</v>
      </c>
      <c r="AL10" s="44">
        <v>0</v>
      </c>
      <c r="AN10" s="44">
        <v>0</v>
      </c>
      <c r="AP10" s="44">
        <v>0</v>
      </c>
      <c r="AR10" s="44">
        <v>0</v>
      </c>
      <c r="AT10" s="44">
        <v>0</v>
      </c>
      <c r="AV10" s="44">
        <v>0</v>
      </c>
      <c r="AX10" s="44">
        <v>0</v>
      </c>
      <c r="AY10" s="44">
        <f>SUM(T10:AX10)</f>
        <v>0</v>
      </c>
      <c r="AZ10" s="44"/>
      <c r="BA10" s="44">
        <v>0</v>
      </c>
      <c r="BB10" s="44"/>
      <c r="BC10" s="44">
        <f>IF(+R10-AY10+BA10&gt;0,R10-AY10+BA10,0)</f>
        <v>81000</v>
      </c>
      <c r="BE10" s="44">
        <f>+AY10+BC10</f>
        <v>81000</v>
      </c>
      <c r="BG10" s="44">
        <f>+R10-BE10</f>
        <v>0</v>
      </c>
      <c r="BH10" s="44"/>
    </row>
    <row r="11" spans="1:61">
      <c r="A11" s="50"/>
      <c r="B11" s="39"/>
      <c r="C11"/>
      <c r="D11"/>
      <c r="E11"/>
      <c r="F11"/>
      <c r="G11"/>
      <c r="H11"/>
      <c r="I11"/>
      <c r="J11" s="46"/>
      <c r="K11"/>
      <c r="L11" s="47"/>
      <c r="M11" s="44"/>
      <c r="N11" s="209"/>
      <c r="O11" s="44"/>
      <c r="P11" s="48"/>
      <c r="Q11" s="44"/>
      <c r="R11" s="209"/>
      <c r="S11" s="44"/>
      <c r="T11" s="48"/>
      <c r="U11" s="44"/>
      <c r="V11" s="48"/>
      <c r="X11" s="48"/>
      <c r="Z11" s="48"/>
      <c r="AB11" s="48"/>
      <c r="AD11" s="48"/>
      <c r="AF11" s="48"/>
      <c r="AH11" s="48"/>
      <c r="AJ11" s="48"/>
      <c r="AL11" s="48"/>
      <c r="AN11" s="48"/>
      <c r="AP11" s="48"/>
      <c r="AR11" s="48"/>
      <c r="AT11" s="48"/>
      <c r="AU11" s="48"/>
      <c r="AV11" s="48"/>
      <c r="AW11" s="48"/>
      <c r="AX11" s="48"/>
      <c r="AY11" s="48"/>
      <c r="AZ11" s="44"/>
      <c r="BA11" s="48"/>
      <c r="BB11" s="44"/>
      <c r="BC11" s="48"/>
      <c r="BE11" s="48"/>
      <c r="BG11" s="44">
        <f>+R11-BE11</f>
        <v>0</v>
      </c>
      <c r="BH11" s="44"/>
    </row>
    <row r="12" spans="1:61">
      <c r="A12" s="50"/>
      <c r="B12" s="39" t="s">
        <v>94</v>
      </c>
      <c r="C12"/>
      <c r="D12"/>
      <c r="E12"/>
      <c r="F12"/>
      <c r="G12"/>
      <c r="H12"/>
      <c r="I12"/>
      <c r="J12" s="46"/>
      <c r="K12"/>
      <c r="L12" s="47"/>
      <c r="M12" s="44"/>
      <c r="N12" s="49">
        <f>SUM(N9:N11)</f>
        <v>57441000</v>
      </c>
      <c r="O12" s="44"/>
      <c r="P12" s="49">
        <f>SUM(P9:P11)</f>
        <v>0</v>
      </c>
      <c r="Q12" s="44"/>
      <c r="R12" s="49">
        <f>SUM(R9:R11)</f>
        <v>57441000</v>
      </c>
      <c r="S12" s="44"/>
      <c r="T12" s="49">
        <f>SUM(T9:T11)</f>
        <v>0</v>
      </c>
      <c r="U12" s="44"/>
      <c r="V12" s="49">
        <f>SUM(V9:V11)</f>
        <v>0</v>
      </c>
      <c r="X12" s="49">
        <f>SUM(X9:X11)</f>
        <v>0</v>
      </c>
      <c r="Z12" s="49">
        <f>SUM(Z9:Z11)</f>
        <v>0</v>
      </c>
      <c r="AB12" s="49">
        <f>SUM(AB9:AB11)</f>
        <v>0</v>
      </c>
      <c r="AD12" s="49">
        <f>SUM(AD9:AD11)</f>
        <v>0</v>
      </c>
      <c r="AF12" s="49">
        <f>SUM(AF9:AF11)</f>
        <v>0</v>
      </c>
      <c r="AH12" s="49">
        <f>SUM(AH9:AH11)</f>
        <v>0</v>
      </c>
      <c r="AJ12" s="49">
        <f>SUM(AJ9:AJ11)</f>
        <v>0</v>
      </c>
      <c r="AL12" s="49">
        <f>SUM(AL9:AL11)</f>
        <v>0</v>
      </c>
      <c r="AN12" s="49">
        <f>SUM(AN9:AN11)</f>
        <v>0</v>
      </c>
      <c r="AP12" s="49">
        <f>SUM(AP9:AP11)</f>
        <v>0</v>
      </c>
      <c r="AR12" s="49">
        <f>SUM(AR9:AR11)</f>
        <v>0</v>
      </c>
      <c r="AT12" s="49">
        <f>SUM(AT9:AT11)</f>
        <v>0</v>
      </c>
      <c r="AU12" s="48"/>
      <c r="AV12" s="49">
        <f>SUM(AV9:AV11)</f>
        <v>0</v>
      </c>
      <c r="AW12" s="48"/>
      <c r="AX12" s="49">
        <f>SUM(AX9:AX11)</f>
        <v>0</v>
      </c>
      <c r="AY12" s="49">
        <f>SUM(AY9:AY11)</f>
        <v>0</v>
      </c>
      <c r="AZ12" s="44"/>
      <c r="BA12" s="49">
        <f>SUM(BA9:BA11)</f>
        <v>0</v>
      </c>
      <c r="BB12" s="44"/>
      <c r="BC12" s="49">
        <f>SUM(BC9:BC11)</f>
        <v>57441000</v>
      </c>
      <c r="BE12" s="49">
        <f>SUM(BE9:BE11)</f>
        <v>57441000</v>
      </c>
      <c r="BG12" s="49">
        <f>SUM(BG9:BG11)</f>
        <v>0</v>
      </c>
      <c r="BH12" s="44"/>
    </row>
    <row r="13" spans="1:61">
      <c r="A13" s="50"/>
      <c r="B13" s="39"/>
      <c r="C13"/>
      <c r="D13"/>
      <c r="E13"/>
      <c r="F13"/>
      <c r="G13"/>
      <c r="H13"/>
      <c r="I13"/>
      <c r="J13" s="46"/>
      <c r="K13"/>
      <c r="L13" s="47"/>
      <c r="M13" s="44"/>
      <c r="N13" s="48"/>
      <c r="O13" s="44"/>
      <c r="Q13" s="44"/>
      <c r="S13" s="44"/>
      <c r="T13" s="44"/>
      <c r="U13" s="44"/>
      <c r="V13" s="44"/>
      <c r="X13" s="44"/>
      <c r="Z13" s="44"/>
      <c r="AB13" s="44"/>
      <c r="AD13" s="44"/>
      <c r="AZ13" s="44"/>
      <c r="BA13" s="44"/>
      <c r="BB13" s="44"/>
      <c r="BH13" s="44"/>
    </row>
    <row r="14" spans="1:61" hidden="1">
      <c r="A14" s="50"/>
      <c r="B14" s="39" t="s">
        <v>26</v>
      </c>
      <c r="C14"/>
      <c r="D14"/>
      <c r="E14"/>
      <c r="F14"/>
      <c r="G14"/>
      <c r="H14"/>
      <c r="I14"/>
      <c r="J14" s="46"/>
      <c r="K14"/>
      <c r="L14" s="47" t="s">
        <v>14</v>
      </c>
      <c r="M14" s="44"/>
      <c r="N14" s="48">
        <v>0</v>
      </c>
      <c r="O14" s="44"/>
      <c r="P14" s="44">
        <v>0</v>
      </c>
      <c r="Q14" s="44"/>
      <c r="R14" s="48">
        <v>0</v>
      </c>
      <c r="S14" s="44"/>
      <c r="T14" s="44">
        <v>0</v>
      </c>
      <c r="U14" s="44"/>
      <c r="V14" s="44">
        <v>0</v>
      </c>
      <c r="X14" s="44">
        <v>0</v>
      </c>
      <c r="Z14" s="44">
        <v>0</v>
      </c>
      <c r="AB14" s="44">
        <v>0</v>
      </c>
      <c r="AD14" s="44">
        <v>0</v>
      </c>
      <c r="AF14" s="44">
        <v>0</v>
      </c>
      <c r="AH14" s="44">
        <v>0</v>
      </c>
      <c r="AJ14" s="44">
        <v>0</v>
      </c>
      <c r="AL14" s="44">
        <v>0</v>
      </c>
      <c r="AN14" s="44">
        <v>0</v>
      </c>
      <c r="AP14" s="44">
        <v>0</v>
      </c>
      <c r="AR14" s="44">
        <v>0</v>
      </c>
      <c r="AT14" s="44">
        <v>0</v>
      </c>
      <c r="AV14" s="44">
        <v>0</v>
      </c>
      <c r="AX14" s="44">
        <v>0</v>
      </c>
      <c r="AY14" s="44">
        <f t="shared" ref="AY14:AY30" si="0">SUM(T14:AX14)</f>
        <v>0</v>
      </c>
      <c r="AZ14" s="44"/>
      <c r="BA14" s="44">
        <v>0</v>
      </c>
      <c r="BB14" s="44"/>
      <c r="BC14" s="44">
        <f>+R14-AY14+BA14</f>
        <v>0</v>
      </c>
      <c r="BE14" s="44">
        <f t="shared" ref="BE14:BE31" si="1">+AY14+BC14</f>
        <v>0</v>
      </c>
      <c r="BG14" s="44">
        <f t="shared" ref="BG14:BG31" si="2">+R14-BE14</f>
        <v>0</v>
      </c>
      <c r="BH14" s="44"/>
    </row>
    <row r="15" spans="1:61">
      <c r="A15" s="50"/>
      <c r="B15" s="39" t="s">
        <v>27</v>
      </c>
      <c r="C15"/>
      <c r="D15"/>
      <c r="E15"/>
      <c r="F15"/>
      <c r="G15"/>
      <c r="H15"/>
      <c r="I15"/>
      <c r="J15" s="46" t="s">
        <v>4</v>
      </c>
      <c r="K15"/>
      <c r="L15" s="47" t="s">
        <v>14</v>
      </c>
      <c r="M15" s="44"/>
      <c r="N15" s="48">
        <v>1436000</v>
      </c>
      <c r="O15" s="44"/>
      <c r="P15" s="44">
        <v>0</v>
      </c>
      <c r="Q15" s="44"/>
      <c r="R15" s="48">
        <v>1436000</v>
      </c>
      <c r="S15" s="44"/>
      <c r="T15" s="44"/>
      <c r="U15" s="44"/>
      <c r="V15" s="44"/>
      <c r="X15" s="44"/>
      <c r="Z15" s="44"/>
      <c r="AB15" s="44"/>
      <c r="AD15" s="44"/>
      <c r="AY15" s="44">
        <f t="shared" si="0"/>
        <v>0</v>
      </c>
      <c r="AZ15" s="44"/>
      <c r="BA15" s="44"/>
      <c r="BB15" s="44"/>
      <c r="BC15" s="44">
        <f t="shared" ref="BC15:BC31" si="3">IF(+R15-AY15+BA15&gt;0,R15-AY15+BA15,0)</f>
        <v>1436000</v>
      </c>
      <c r="BE15" s="44">
        <f t="shared" si="1"/>
        <v>1436000</v>
      </c>
      <c r="BG15" s="44">
        <f t="shared" si="2"/>
        <v>0</v>
      </c>
      <c r="BH15" s="44"/>
    </row>
    <row r="16" spans="1:61">
      <c r="A16" s="50"/>
      <c r="B16" s="39" t="s">
        <v>28</v>
      </c>
      <c r="C16"/>
      <c r="D16"/>
      <c r="E16"/>
      <c r="F16"/>
      <c r="G16"/>
      <c r="H16"/>
      <c r="I16"/>
      <c r="J16" s="46"/>
      <c r="K16"/>
      <c r="L16" s="47"/>
      <c r="M16" s="44"/>
      <c r="N16" s="48">
        <v>0</v>
      </c>
      <c r="O16" s="44"/>
      <c r="Q16" s="44"/>
      <c r="R16" s="48">
        <v>0</v>
      </c>
      <c r="S16" s="44"/>
      <c r="T16" s="44"/>
      <c r="U16" s="44"/>
      <c r="V16" s="44"/>
      <c r="X16" s="44"/>
      <c r="Z16" s="44"/>
      <c r="AB16" s="44"/>
      <c r="AD16" s="44"/>
      <c r="AY16" s="44">
        <f t="shared" si="0"/>
        <v>0</v>
      </c>
      <c r="AZ16" s="44"/>
      <c r="BA16" s="44"/>
      <c r="BB16" s="44"/>
      <c r="BC16" s="44">
        <f t="shared" si="3"/>
        <v>0</v>
      </c>
      <c r="BE16" s="44">
        <f t="shared" si="1"/>
        <v>0</v>
      </c>
      <c r="BG16" s="44">
        <f t="shared" si="2"/>
        <v>0</v>
      </c>
      <c r="BH16" s="44"/>
    </row>
    <row r="17" spans="1:60" hidden="1">
      <c r="A17" s="50"/>
      <c r="B17" s="39" t="s">
        <v>29</v>
      </c>
      <c r="C17"/>
      <c r="D17"/>
      <c r="E17"/>
      <c r="F17"/>
      <c r="G17"/>
      <c r="H17"/>
      <c r="I17"/>
      <c r="J17" s="46" t="s">
        <v>4</v>
      </c>
      <c r="K17"/>
      <c r="L17" s="47" t="s">
        <v>14</v>
      </c>
      <c r="M17" s="44"/>
      <c r="N17" s="48"/>
      <c r="O17" s="44"/>
      <c r="Q17" s="44"/>
      <c r="S17" s="44"/>
      <c r="T17" s="44"/>
      <c r="U17" s="44"/>
      <c r="V17" s="44"/>
      <c r="X17" s="44"/>
      <c r="Z17" s="44"/>
      <c r="AB17" s="44"/>
      <c r="AD17" s="44"/>
      <c r="AY17" s="44">
        <f t="shared" si="0"/>
        <v>0</v>
      </c>
      <c r="AZ17" s="44"/>
      <c r="BA17" s="44"/>
      <c r="BB17" s="44"/>
      <c r="BC17" s="44">
        <f t="shared" si="3"/>
        <v>0</v>
      </c>
      <c r="BE17" s="44">
        <f t="shared" si="1"/>
        <v>0</v>
      </c>
      <c r="BG17" s="44">
        <f t="shared" si="2"/>
        <v>0</v>
      </c>
      <c r="BH17" s="44"/>
    </row>
    <row r="18" spans="1:60" hidden="1">
      <c r="A18" s="50"/>
      <c r="B18" s="39" t="s">
        <v>30</v>
      </c>
      <c r="C18"/>
      <c r="D18"/>
      <c r="E18"/>
      <c r="F18"/>
      <c r="G18"/>
      <c r="H18"/>
      <c r="I18"/>
      <c r="J18" s="46" t="s">
        <v>4</v>
      </c>
      <c r="K18"/>
      <c r="L18" s="47" t="s">
        <v>14</v>
      </c>
      <c r="M18" s="44"/>
      <c r="N18" s="48"/>
      <c r="O18" s="44"/>
      <c r="Q18" s="44"/>
      <c r="S18" s="44"/>
      <c r="T18" s="44"/>
      <c r="U18" s="44"/>
      <c r="V18" s="44"/>
      <c r="X18" s="44"/>
      <c r="Z18" s="44"/>
      <c r="AB18" s="44"/>
      <c r="AD18" s="44"/>
      <c r="AY18" s="44">
        <f t="shared" si="0"/>
        <v>0</v>
      </c>
      <c r="AZ18" s="44"/>
      <c r="BA18" s="44"/>
      <c r="BB18" s="44"/>
      <c r="BC18" s="44">
        <f t="shared" si="3"/>
        <v>0</v>
      </c>
      <c r="BE18" s="44">
        <f t="shared" si="1"/>
        <v>0</v>
      </c>
      <c r="BG18" s="44">
        <f t="shared" si="2"/>
        <v>0</v>
      </c>
      <c r="BH18" s="44"/>
    </row>
    <row r="19" spans="1:60" hidden="1">
      <c r="A19" s="50"/>
      <c r="B19" s="39" t="s">
        <v>31</v>
      </c>
      <c r="C19"/>
      <c r="D19"/>
      <c r="E19"/>
      <c r="F19"/>
      <c r="G19"/>
      <c r="H19"/>
      <c r="I19"/>
      <c r="J19" s="46" t="s">
        <v>4</v>
      </c>
      <c r="K19"/>
      <c r="L19" s="47" t="s">
        <v>14</v>
      </c>
      <c r="M19" s="44"/>
      <c r="N19" s="48"/>
      <c r="O19" s="44"/>
      <c r="Q19" s="44"/>
      <c r="S19" s="44"/>
      <c r="T19" s="44"/>
      <c r="U19" s="44"/>
      <c r="V19" s="44"/>
      <c r="X19" s="44"/>
      <c r="Z19" s="44"/>
      <c r="AB19" s="44"/>
      <c r="AD19" s="44"/>
      <c r="AY19" s="44">
        <f t="shared" si="0"/>
        <v>0</v>
      </c>
      <c r="AZ19" s="44"/>
      <c r="BA19" s="44"/>
      <c r="BB19" s="44"/>
      <c r="BC19" s="44">
        <f t="shared" si="3"/>
        <v>0</v>
      </c>
      <c r="BE19" s="44">
        <f t="shared" si="1"/>
        <v>0</v>
      </c>
      <c r="BG19" s="44">
        <f t="shared" si="2"/>
        <v>0</v>
      </c>
      <c r="BH19" s="44"/>
    </row>
    <row r="20" spans="1:60" hidden="1">
      <c r="A20" s="50"/>
      <c r="B20" s="39" t="s">
        <v>32</v>
      </c>
      <c r="C20"/>
      <c r="D20"/>
      <c r="E20"/>
      <c r="F20"/>
      <c r="G20"/>
      <c r="H20"/>
      <c r="I20"/>
      <c r="J20" s="46" t="s">
        <v>4</v>
      </c>
      <c r="K20"/>
      <c r="L20" s="47" t="s">
        <v>14</v>
      </c>
      <c r="M20" s="44"/>
      <c r="N20" s="48">
        <v>0</v>
      </c>
      <c r="O20" s="44"/>
      <c r="Q20" s="44"/>
      <c r="R20" s="48">
        <v>0</v>
      </c>
      <c r="S20" s="44"/>
      <c r="T20" s="44"/>
      <c r="U20" s="44"/>
      <c r="V20" s="44"/>
      <c r="X20" s="44"/>
      <c r="Z20" s="44"/>
      <c r="AB20" s="44"/>
      <c r="AD20" s="44"/>
      <c r="AY20" s="44">
        <f t="shared" si="0"/>
        <v>0</v>
      </c>
      <c r="AZ20" s="44"/>
      <c r="BA20" s="44"/>
      <c r="BB20" s="44"/>
      <c r="BC20" s="44">
        <f t="shared" si="3"/>
        <v>0</v>
      </c>
      <c r="BE20" s="44">
        <f t="shared" si="1"/>
        <v>0</v>
      </c>
      <c r="BG20" s="44">
        <f t="shared" si="2"/>
        <v>0</v>
      </c>
      <c r="BH20" s="44"/>
    </row>
    <row r="21" spans="1:60" hidden="1">
      <c r="A21" s="50"/>
      <c r="B21" s="39"/>
      <c r="C21"/>
      <c r="D21"/>
      <c r="E21"/>
      <c r="F21"/>
      <c r="G21"/>
      <c r="H21"/>
      <c r="I21"/>
      <c r="J21" s="46" t="s">
        <v>4</v>
      </c>
      <c r="K21"/>
      <c r="L21" s="47"/>
      <c r="M21" s="44"/>
      <c r="N21" s="48"/>
      <c r="O21" s="44"/>
      <c r="Q21" s="44"/>
      <c r="S21" s="44"/>
      <c r="T21" s="44"/>
      <c r="U21" s="44"/>
      <c r="V21" s="44"/>
      <c r="X21" s="44"/>
      <c r="Z21" s="44"/>
      <c r="AB21" s="44"/>
      <c r="AD21" s="44"/>
      <c r="AY21" s="44">
        <f t="shared" si="0"/>
        <v>0</v>
      </c>
      <c r="AZ21" s="44"/>
      <c r="BA21" s="44"/>
      <c r="BB21" s="44"/>
      <c r="BC21" s="44">
        <f t="shared" si="3"/>
        <v>0</v>
      </c>
      <c r="BE21" s="44">
        <f t="shared" si="1"/>
        <v>0</v>
      </c>
      <c r="BG21" s="44">
        <f t="shared" si="2"/>
        <v>0</v>
      </c>
      <c r="BH21" s="44"/>
    </row>
    <row r="22" spans="1:60" hidden="1">
      <c r="A22" s="50"/>
      <c r="B22" s="39" t="s">
        <v>33</v>
      </c>
      <c r="C22"/>
      <c r="D22"/>
      <c r="E22"/>
      <c r="F22"/>
      <c r="G22"/>
      <c r="H22"/>
      <c r="I22"/>
      <c r="J22" s="46" t="s">
        <v>4</v>
      </c>
      <c r="K22"/>
      <c r="L22" s="47" t="s">
        <v>14</v>
      </c>
      <c r="M22" s="44"/>
      <c r="N22" s="48"/>
      <c r="O22" s="44"/>
      <c r="P22" s="44">
        <v>0</v>
      </c>
      <c r="Q22" s="44"/>
      <c r="S22" s="44"/>
      <c r="T22" s="44"/>
      <c r="U22" s="44"/>
      <c r="V22" s="44"/>
      <c r="X22" s="44"/>
      <c r="Z22" s="44"/>
      <c r="AB22" s="44"/>
      <c r="AD22" s="44"/>
      <c r="AY22" s="44">
        <f t="shared" si="0"/>
        <v>0</v>
      </c>
      <c r="AZ22" s="44"/>
      <c r="BA22" s="44">
        <v>0</v>
      </c>
      <c r="BB22" s="44"/>
      <c r="BH22" s="44"/>
    </row>
    <row r="23" spans="1:60" hidden="1">
      <c r="A23" s="50"/>
      <c r="B23" s="39" t="s">
        <v>34</v>
      </c>
      <c r="C23"/>
      <c r="D23"/>
      <c r="E23"/>
      <c r="F23"/>
      <c r="G23"/>
      <c r="H23"/>
      <c r="I23"/>
      <c r="J23" s="46" t="s">
        <v>4</v>
      </c>
      <c r="K23"/>
      <c r="L23" s="47" t="s">
        <v>14</v>
      </c>
      <c r="M23" s="44"/>
      <c r="N23" s="48"/>
      <c r="O23" s="44"/>
      <c r="P23" s="44">
        <v>0</v>
      </c>
      <c r="Q23" s="44"/>
      <c r="S23" s="44"/>
      <c r="T23" s="44"/>
      <c r="U23" s="44"/>
      <c r="V23" s="44"/>
      <c r="X23" s="44"/>
      <c r="Z23" s="44"/>
      <c r="AB23" s="44"/>
      <c r="AD23" s="44"/>
      <c r="AY23" s="44">
        <f t="shared" si="0"/>
        <v>0</v>
      </c>
      <c r="AZ23" s="44"/>
      <c r="BA23" s="44">
        <v>0</v>
      </c>
      <c r="BB23" s="44"/>
      <c r="BH23" s="44"/>
    </row>
    <row r="24" spans="1:60" hidden="1">
      <c r="A24" s="50"/>
      <c r="B24" s="39" t="s">
        <v>35</v>
      </c>
      <c r="C24"/>
      <c r="D24"/>
      <c r="E24"/>
      <c r="F24"/>
      <c r="G24"/>
      <c r="H24"/>
      <c r="I24"/>
      <c r="J24" s="46" t="s">
        <v>4</v>
      </c>
      <c r="K24"/>
      <c r="L24" s="47" t="s">
        <v>14</v>
      </c>
      <c r="M24" s="44"/>
      <c r="N24" s="48"/>
      <c r="O24" s="44"/>
      <c r="P24" s="44">
        <v>0</v>
      </c>
      <c r="Q24" s="44"/>
      <c r="S24" s="44"/>
      <c r="T24" s="44"/>
      <c r="U24" s="44"/>
      <c r="V24" s="44"/>
      <c r="X24" s="44"/>
      <c r="Z24" s="44"/>
      <c r="AB24" s="44"/>
      <c r="AD24" s="44"/>
      <c r="AY24" s="44">
        <f t="shared" si="0"/>
        <v>0</v>
      </c>
      <c r="AZ24" s="44"/>
      <c r="BA24" s="44">
        <v>0</v>
      </c>
      <c r="BB24" s="44"/>
      <c r="BH24" s="44"/>
    </row>
    <row r="25" spans="1:60" hidden="1">
      <c r="A25" s="50"/>
      <c r="B25" s="39" t="s">
        <v>36</v>
      </c>
      <c r="C25"/>
      <c r="D25"/>
      <c r="E25"/>
      <c r="F25"/>
      <c r="G25"/>
      <c r="H25"/>
      <c r="I25"/>
      <c r="J25" s="46" t="s">
        <v>4</v>
      </c>
      <c r="K25"/>
      <c r="L25" s="47" t="s">
        <v>14</v>
      </c>
      <c r="M25" s="44"/>
      <c r="N25" s="48"/>
      <c r="O25" s="44"/>
      <c r="P25" s="44">
        <v>0</v>
      </c>
      <c r="Q25" s="44"/>
      <c r="S25" s="44"/>
      <c r="T25" s="44"/>
      <c r="U25" s="44"/>
      <c r="V25" s="44"/>
      <c r="X25" s="44"/>
      <c r="Z25" s="44"/>
      <c r="AB25" s="44"/>
      <c r="AD25" s="44"/>
      <c r="AY25" s="44">
        <f t="shared" si="0"/>
        <v>0</v>
      </c>
      <c r="AZ25" s="44"/>
      <c r="BA25" s="44">
        <v>0</v>
      </c>
      <c r="BB25" s="44"/>
      <c r="BH25" s="44"/>
    </row>
    <row r="26" spans="1:60" hidden="1">
      <c r="A26" s="50"/>
      <c r="B26" s="39" t="s">
        <v>37</v>
      </c>
      <c r="C26"/>
      <c r="D26"/>
      <c r="E26"/>
      <c r="F26"/>
      <c r="G26"/>
      <c r="H26"/>
      <c r="I26"/>
      <c r="J26" s="46" t="s">
        <v>4</v>
      </c>
      <c r="K26"/>
      <c r="L26" s="47" t="s">
        <v>14</v>
      </c>
      <c r="M26" s="44"/>
      <c r="N26" s="48"/>
      <c r="O26" s="44"/>
      <c r="P26" s="44">
        <v>0</v>
      </c>
      <c r="Q26" s="44"/>
      <c r="S26" s="44"/>
      <c r="T26" s="44"/>
      <c r="U26" s="44"/>
      <c r="V26" s="44"/>
      <c r="X26" s="44"/>
      <c r="Z26" s="44"/>
      <c r="AB26" s="44"/>
      <c r="AD26" s="44"/>
      <c r="AY26" s="44">
        <f t="shared" si="0"/>
        <v>0</v>
      </c>
      <c r="AZ26" s="44"/>
      <c r="BA26" s="44">
        <v>0</v>
      </c>
      <c r="BB26" s="44"/>
      <c r="BH26" s="44"/>
    </row>
    <row r="27" spans="1:60" hidden="1">
      <c r="A27" s="198"/>
      <c r="B27" s="39" t="s">
        <v>38</v>
      </c>
      <c r="C27"/>
      <c r="D27"/>
      <c r="E27"/>
      <c r="F27"/>
      <c r="G27"/>
      <c r="H27"/>
      <c r="I27"/>
      <c r="J27" s="46" t="s">
        <v>4</v>
      </c>
      <c r="K27"/>
      <c r="L27" s="47" t="s">
        <v>14</v>
      </c>
      <c r="M27" s="44"/>
      <c r="N27" s="48"/>
      <c r="O27" s="44"/>
      <c r="P27" s="44">
        <v>0</v>
      </c>
      <c r="Q27" s="44"/>
      <c r="S27" s="44"/>
      <c r="T27" s="44"/>
      <c r="U27" s="44"/>
      <c r="V27" s="44"/>
      <c r="X27" s="44"/>
      <c r="Z27" s="44"/>
      <c r="AB27" s="44"/>
      <c r="AD27" s="44"/>
      <c r="AY27" s="44">
        <f t="shared" si="0"/>
        <v>0</v>
      </c>
      <c r="AZ27" s="44"/>
      <c r="BA27" s="44">
        <v>0</v>
      </c>
      <c r="BB27" s="44"/>
      <c r="BH27" s="44"/>
    </row>
    <row r="28" spans="1:60" hidden="1">
      <c r="A28" s="198"/>
      <c r="B28" s="39" t="s">
        <v>39</v>
      </c>
      <c r="C28"/>
      <c r="D28"/>
      <c r="E28"/>
      <c r="F28"/>
      <c r="G28"/>
      <c r="H28"/>
      <c r="I28"/>
      <c r="J28" s="46" t="s">
        <v>4</v>
      </c>
      <c r="K28"/>
      <c r="L28" s="47" t="s">
        <v>14</v>
      </c>
      <c r="M28" s="44"/>
      <c r="N28" s="48"/>
      <c r="O28" s="44"/>
      <c r="P28" s="44">
        <v>0</v>
      </c>
      <c r="Q28" s="44"/>
      <c r="S28" s="44"/>
      <c r="T28" s="44"/>
      <c r="U28" s="44"/>
      <c r="V28" s="44"/>
      <c r="X28" s="44"/>
      <c r="Z28" s="44"/>
      <c r="AB28" s="44"/>
      <c r="AD28" s="44"/>
      <c r="AY28" s="44">
        <f t="shared" si="0"/>
        <v>0</v>
      </c>
      <c r="AZ28" s="44"/>
      <c r="BA28" s="44">
        <v>0</v>
      </c>
      <c r="BB28" s="44"/>
      <c r="BH28" s="44"/>
    </row>
    <row r="29" spans="1:60" s="52" customFormat="1" hidden="1">
      <c r="A29" s="50"/>
      <c r="B29" s="39" t="s">
        <v>40</v>
      </c>
      <c r="C29" s="51"/>
      <c r="D29" s="51"/>
      <c r="E29" s="51"/>
      <c r="F29" s="51"/>
      <c r="G29" s="51"/>
      <c r="H29" s="51"/>
      <c r="I29" s="51"/>
      <c r="J29" s="46" t="s">
        <v>4</v>
      </c>
      <c r="K29" s="51"/>
      <c r="L29" s="47" t="s">
        <v>14</v>
      </c>
      <c r="M29" s="48"/>
      <c r="N29" s="48"/>
      <c r="O29" s="48"/>
      <c r="P29" s="48">
        <v>0</v>
      </c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4">
        <f t="shared" si="0"/>
        <v>0</v>
      </c>
      <c r="AZ29" s="48"/>
      <c r="BA29" s="48">
        <v>0</v>
      </c>
      <c r="BB29" s="48"/>
      <c r="BC29" s="44"/>
      <c r="BD29" s="48"/>
      <c r="BE29" s="44"/>
      <c r="BF29" s="48"/>
      <c r="BG29" s="44"/>
      <c r="BH29" s="48"/>
    </row>
    <row r="30" spans="1:60">
      <c r="A30" s="50"/>
      <c r="B30" s="39" t="s">
        <v>25</v>
      </c>
      <c r="C30"/>
      <c r="D30"/>
      <c r="E30"/>
      <c r="F30"/>
      <c r="G30"/>
      <c r="H30"/>
      <c r="I30"/>
      <c r="J30" s="46" t="s">
        <v>4</v>
      </c>
      <c r="K30"/>
      <c r="L30" s="47" t="s">
        <v>14</v>
      </c>
      <c r="M30" s="44"/>
      <c r="N30" s="48">
        <v>0</v>
      </c>
      <c r="O30" s="44"/>
      <c r="P30" s="48">
        <v>0</v>
      </c>
      <c r="Q30" s="44"/>
      <c r="S30" s="44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4">
        <f t="shared" si="0"/>
        <v>0</v>
      </c>
      <c r="AZ30" s="44"/>
      <c r="BA30" s="48">
        <v>0</v>
      </c>
      <c r="BB30" s="44"/>
      <c r="BC30" s="44">
        <f t="shared" si="3"/>
        <v>0</v>
      </c>
      <c r="BE30" s="44">
        <f t="shared" si="1"/>
        <v>0</v>
      </c>
      <c r="BH30" s="48"/>
    </row>
    <row r="31" spans="1:60">
      <c r="A31" s="50"/>
      <c r="B31" s="39"/>
      <c r="C31"/>
      <c r="D31"/>
      <c r="E31"/>
      <c r="F31"/>
      <c r="G31"/>
      <c r="H31"/>
      <c r="I31"/>
      <c r="J31" s="46"/>
      <c r="K31"/>
      <c r="L31" s="47"/>
      <c r="M31" s="44"/>
      <c r="N31" s="209"/>
      <c r="O31" s="44"/>
      <c r="P31" s="48"/>
      <c r="Q31" s="44"/>
      <c r="R31" s="209"/>
      <c r="S31" s="44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4"/>
      <c r="BA31" s="48"/>
      <c r="BB31" s="44"/>
      <c r="BC31" s="44">
        <f t="shared" si="3"/>
        <v>0</v>
      </c>
      <c r="BE31" s="44">
        <f t="shared" si="1"/>
        <v>0</v>
      </c>
      <c r="BG31" s="44">
        <f t="shared" si="2"/>
        <v>0</v>
      </c>
      <c r="BH31" s="48"/>
    </row>
    <row r="32" spans="1:60">
      <c r="A32" s="50"/>
      <c r="B32" s="39" t="s">
        <v>41</v>
      </c>
      <c r="C32"/>
      <c r="D32"/>
      <c r="E32"/>
      <c r="F32"/>
      <c r="G32"/>
      <c r="H32"/>
      <c r="I32"/>
      <c r="J32" s="46"/>
      <c r="K32"/>
      <c r="L32" s="47"/>
      <c r="M32" s="44"/>
      <c r="N32" s="49">
        <f>SUM(N14:N31)</f>
        <v>1436000</v>
      </c>
      <c r="O32" s="44"/>
      <c r="P32" s="49">
        <f>SUM(P14:P31)</f>
        <v>0</v>
      </c>
      <c r="Q32" s="44"/>
      <c r="R32" s="49">
        <f>SUM(R14:R31)</f>
        <v>1436000</v>
      </c>
      <c r="S32" s="44"/>
      <c r="T32" s="49">
        <f>SUM(T14:T31)</f>
        <v>0</v>
      </c>
      <c r="U32" s="48"/>
      <c r="V32" s="49">
        <f>SUM(V14:V31)</f>
        <v>0</v>
      </c>
      <c r="W32" s="48"/>
      <c r="X32" s="49">
        <f>SUM(X14:X31)</f>
        <v>0</v>
      </c>
      <c r="Y32" s="48"/>
      <c r="Z32" s="49">
        <f>SUM(Z14:Z31)</f>
        <v>0</v>
      </c>
      <c r="AA32" s="48"/>
      <c r="AB32" s="49">
        <f>SUM(AB14:AB31)</f>
        <v>0</v>
      </c>
      <c r="AC32" s="48"/>
      <c r="AD32" s="49">
        <f>SUM(AD14:AD31)</f>
        <v>0</v>
      </c>
      <c r="AE32" s="48"/>
      <c r="AF32" s="49">
        <f>SUM(AF14:AF31)</f>
        <v>0</v>
      </c>
      <c r="AG32" s="48"/>
      <c r="AH32" s="49">
        <f>SUM(AH14:AH31)</f>
        <v>0</v>
      </c>
      <c r="AI32" s="48"/>
      <c r="AJ32" s="49">
        <f>SUM(AJ14:AJ31)</f>
        <v>0</v>
      </c>
      <c r="AK32" s="48"/>
      <c r="AL32" s="49">
        <f>SUM(AL14:AL31)</f>
        <v>0</v>
      </c>
      <c r="AM32" s="48"/>
      <c r="AN32" s="49">
        <f>SUM(AN14:AN31)</f>
        <v>0</v>
      </c>
      <c r="AO32" s="48"/>
      <c r="AP32" s="49">
        <f>SUM(AP14:AP31)</f>
        <v>0</v>
      </c>
      <c r="AQ32" s="48"/>
      <c r="AR32" s="49">
        <f>SUM(AR14:AR31)</f>
        <v>0</v>
      </c>
      <c r="AS32" s="48"/>
      <c r="AT32" s="49">
        <f>SUM(AT14:AT31)</f>
        <v>0</v>
      </c>
      <c r="AU32" s="48"/>
      <c r="AV32" s="49">
        <f>SUM(AV14:AV31)</f>
        <v>0</v>
      </c>
      <c r="AW32" s="48"/>
      <c r="AX32" s="49">
        <f>SUM(AX14:AX31)</f>
        <v>0</v>
      </c>
      <c r="AY32" s="49">
        <f>SUM(AY14:AY31)</f>
        <v>0</v>
      </c>
      <c r="AZ32" s="44"/>
      <c r="BA32" s="49">
        <f>SUM(BA14:BA31)</f>
        <v>0</v>
      </c>
      <c r="BB32" s="44"/>
      <c r="BC32" s="49">
        <f>SUM(BC14:BC31)</f>
        <v>1436000</v>
      </c>
      <c r="BE32" s="49">
        <f>SUM(BE14:BE31)</f>
        <v>1436000</v>
      </c>
      <c r="BG32" s="49">
        <f>SUM(BG14:BG31)</f>
        <v>0</v>
      </c>
      <c r="BH32" s="48"/>
    </row>
    <row r="33" spans="1:60">
      <c r="A33" s="50"/>
      <c r="B33" s="39"/>
      <c r="C33"/>
      <c r="D33"/>
      <c r="E33"/>
      <c r="F33"/>
      <c r="G33"/>
      <c r="H33"/>
      <c r="I33"/>
      <c r="J33" s="46"/>
      <c r="K33"/>
      <c r="L33" s="47"/>
      <c r="M33" s="44"/>
      <c r="N33" s="48"/>
      <c r="O33" s="44"/>
      <c r="P33" s="48"/>
      <c r="Q33" s="44"/>
      <c r="S33" s="44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4"/>
      <c r="BA33" s="48"/>
      <c r="BB33" s="44"/>
      <c r="BC33" s="48"/>
      <c r="BE33" s="48"/>
      <c r="BG33" s="48"/>
      <c r="BH33" s="48"/>
    </row>
    <row r="34" spans="1:60" s="54" customFormat="1">
      <c r="A34" s="199"/>
      <c r="B34" s="53" t="s">
        <v>42</v>
      </c>
      <c r="J34" s="55"/>
      <c r="L34" s="56"/>
      <c r="M34" s="57"/>
      <c r="N34" s="79">
        <f>+N32+N12</f>
        <v>58877000</v>
      </c>
      <c r="O34" s="57"/>
      <c r="P34" s="57">
        <f>+P32+P12</f>
        <v>0</v>
      </c>
      <c r="Q34" s="57"/>
      <c r="R34" s="79">
        <f>+R32+R12</f>
        <v>58877000</v>
      </c>
      <c r="S34" s="57"/>
      <c r="T34" s="57">
        <f>+T32+T12</f>
        <v>0</v>
      </c>
      <c r="U34" s="57"/>
      <c r="V34" s="57">
        <f>+V32+V12</f>
        <v>0</v>
      </c>
      <c r="W34" s="57"/>
      <c r="X34" s="57">
        <f>+X32+X12</f>
        <v>0</v>
      </c>
      <c r="Y34" s="57"/>
      <c r="Z34" s="57">
        <f>+Z32+Z12</f>
        <v>0</v>
      </c>
      <c r="AA34" s="57"/>
      <c r="AB34" s="57">
        <f>+AB32+AB12</f>
        <v>0</v>
      </c>
      <c r="AC34" s="57"/>
      <c r="AD34" s="57">
        <f>+AD32+AD12</f>
        <v>0</v>
      </c>
      <c r="AE34" s="57"/>
      <c r="AF34" s="57">
        <f>+AF32+AF12</f>
        <v>0</v>
      </c>
      <c r="AG34" s="57"/>
      <c r="AH34" s="57">
        <f>+AH32+AH12</f>
        <v>0</v>
      </c>
      <c r="AI34" s="57"/>
      <c r="AJ34" s="57">
        <f>+AJ32+AJ12</f>
        <v>0</v>
      </c>
      <c r="AK34" s="57"/>
      <c r="AL34" s="57">
        <f>+AL32+AL12</f>
        <v>0</v>
      </c>
      <c r="AM34" s="57"/>
      <c r="AN34" s="57">
        <f>+AN32+AN12</f>
        <v>0</v>
      </c>
      <c r="AO34" s="57"/>
      <c r="AP34" s="57">
        <f>+AP32+AP12</f>
        <v>0</v>
      </c>
      <c r="AQ34" s="57"/>
      <c r="AR34" s="57">
        <f>+AR32+AR12</f>
        <v>0</v>
      </c>
      <c r="AS34" s="57"/>
      <c r="AT34" s="57">
        <f>+AT32+AT12</f>
        <v>0</v>
      </c>
      <c r="AU34" s="57"/>
      <c r="AV34" s="57">
        <f>+AV32+AV12</f>
        <v>0</v>
      </c>
      <c r="AW34" s="57"/>
      <c r="AX34" s="57">
        <f>+AX32+AX12</f>
        <v>0</v>
      </c>
      <c r="AY34" s="57">
        <f>+AY32+AY12</f>
        <v>0</v>
      </c>
      <c r="AZ34" s="57"/>
      <c r="BA34" s="57">
        <f>+BA32+BA12</f>
        <v>0</v>
      </c>
      <c r="BB34" s="57"/>
      <c r="BC34" s="57">
        <f>+BC32+BC12</f>
        <v>58877000</v>
      </c>
      <c r="BD34" s="57"/>
      <c r="BE34" s="57">
        <f>+BE32+BE12</f>
        <v>58877000</v>
      </c>
      <c r="BF34" s="57"/>
      <c r="BG34" s="57">
        <f>+BG32+BG12</f>
        <v>0</v>
      </c>
      <c r="BH34" s="57"/>
    </row>
    <row r="35" spans="1:60">
      <c r="A35" s="50"/>
      <c r="B35" s="58"/>
      <c r="C35"/>
      <c r="D35"/>
      <c r="E35"/>
      <c r="F35"/>
      <c r="G35"/>
      <c r="H35"/>
      <c r="I35"/>
      <c r="J35" s="46"/>
      <c r="K35"/>
      <c r="L35" s="47"/>
      <c r="M35" s="44"/>
      <c r="N35" s="48"/>
      <c r="O35" s="44"/>
      <c r="Q35" s="44"/>
      <c r="S35" s="44"/>
      <c r="T35" s="44"/>
      <c r="U35" s="44"/>
      <c r="V35" s="44"/>
      <c r="X35" s="44"/>
      <c r="Z35" s="44"/>
      <c r="AB35" s="44"/>
      <c r="AD35" s="44"/>
      <c r="AZ35" s="44"/>
      <c r="BA35" s="44"/>
      <c r="BB35" s="44"/>
      <c r="BH35" s="44"/>
    </row>
    <row r="36" spans="1:60">
      <c r="A36" s="50"/>
      <c r="B36" s="39"/>
      <c r="C36"/>
      <c r="D36"/>
      <c r="E36"/>
      <c r="F36"/>
      <c r="G36"/>
      <c r="H36"/>
      <c r="I36"/>
      <c r="J36" s="46"/>
      <c r="K36"/>
      <c r="L36" s="47"/>
      <c r="M36" s="44"/>
      <c r="N36" s="48"/>
      <c r="O36" s="44"/>
      <c r="Q36" s="44"/>
      <c r="S36" s="44"/>
      <c r="T36" s="44"/>
      <c r="U36" s="44"/>
      <c r="V36" s="44"/>
      <c r="X36" s="44"/>
      <c r="Z36" s="44"/>
      <c r="AB36" s="44"/>
      <c r="AD36" s="44"/>
      <c r="AZ36" s="44"/>
      <c r="BA36" s="44"/>
      <c r="BB36" s="44"/>
      <c r="BH36" s="44"/>
    </row>
    <row r="37" spans="1:60">
      <c r="A37" s="88" t="s">
        <v>43</v>
      </c>
      <c r="B37" s="39"/>
      <c r="C37"/>
      <c r="D37"/>
      <c r="E37"/>
      <c r="F37"/>
      <c r="G37"/>
      <c r="H37"/>
      <c r="I37"/>
      <c r="J37" s="46"/>
      <c r="K37"/>
      <c r="L37" s="47"/>
      <c r="M37" s="44"/>
      <c r="N37" s="48"/>
      <c r="O37" s="44"/>
      <c r="Q37" s="44"/>
      <c r="S37" s="44"/>
      <c r="T37" s="44"/>
      <c r="U37" s="44"/>
      <c r="V37" s="44"/>
      <c r="X37" s="44"/>
      <c r="Z37" s="44"/>
      <c r="AB37" s="44"/>
      <c r="AD37" s="44"/>
      <c r="AI37"/>
      <c r="AK37"/>
      <c r="AM37"/>
      <c r="AZ37" s="44"/>
      <c r="BA37" s="44"/>
      <c r="BB37" s="44"/>
      <c r="BH37" s="44"/>
    </row>
    <row r="38" spans="1:60">
      <c r="A38" s="50"/>
      <c r="B38" s="39"/>
      <c r="C38"/>
      <c r="D38"/>
      <c r="E38"/>
      <c r="F38"/>
      <c r="G38"/>
      <c r="H38"/>
      <c r="I38"/>
      <c r="J38" s="46"/>
      <c r="K38"/>
      <c r="L38" s="47"/>
      <c r="M38" s="44"/>
      <c r="N38" s="48"/>
      <c r="O38" s="44"/>
      <c r="Q38" s="44"/>
      <c r="S38" s="44"/>
      <c r="T38" s="44">
        <v>0</v>
      </c>
      <c r="U38" s="44"/>
      <c r="V38" s="44">
        <v>0</v>
      </c>
      <c r="X38" s="44">
        <v>0</v>
      </c>
      <c r="Z38" s="44">
        <v>0</v>
      </c>
      <c r="AB38" s="44">
        <v>0</v>
      </c>
      <c r="AD38" s="44">
        <v>0</v>
      </c>
      <c r="AF38" s="44">
        <v>0</v>
      </c>
      <c r="AH38" s="44">
        <v>0</v>
      </c>
      <c r="AI38"/>
      <c r="AJ38" s="44">
        <v>0</v>
      </c>
      <c r="AK38"/>
      <c r="AL38" s="44">
        <v>0</v>
      </c>
      <c r="AM38"/>
      <c r="AN38" s="44">
        <v>0</v>
      </c>
      <c r="AP38" s="44">
        <v>0</v>
      </c>
      <c r="AR38" s="44">
        <v>0</v>
      </c>
      <c r="AT38" s="44">
        <v>0</v>
      </c>
      <c r="AV38" s="44">
        <v>0</v>
      </c>
      <c r="AX38" s="44">
        <v>0</v>
      </c>
      <c r="AZ38" s="44"/>
      <c r="BA38" s="44"/>
      <c r="BB38" s="44"/>
      <c r="BH38" s="44"/>
    </row>
    <row r="39" spans="1:60">
      <c r="A39" s="50"/>
      <c r="B39" s="59" t="s">
        <v>44</v>
      </c>
      <c r="C39"/>
      <c r="D39"/>
      <c r="E39"/>
      <c r="F39"/>
      <c r="G39"/>
      <c r="H39"/>
      <c r="I39"/>
      <c r="J39" s="46"/>
      <c r="K39"/>
      <c r="L39" s="47"/>
      <c r="M39" s="44"/>
      <c r="N39" s="48"/>
      <c r="O39" s="44"/>
      <c r="Q39" s="44"/>
      <c r="S39" s="44"/>
      <c r="T39" s="44"/>
      <c r="U39" s="44"/>
      <c r="V39" s="44"/>
      <c r="X39" s="44"/>
      <c r="Z39" s="44"/>
      <c r="AB39" s="44"/>
      <c r="AD39" s="44"/>
      <c r="AI39"/>
      <c r="AK39"/>
      <c r="AM39"/>
      <c r="AZ39" s="44"/>
      <c r="BA39" s="44"/>
      <c r="BB39" s="44"/>
      <c r="BH39" s="44"/>
    </row>
    <row r="40" spans="1:60">
      <c r="A40" s="50"/>
      <c r="B40" s="60" t="s">
        <v>45</v>
      </c>
      <c r="C40"/>
      <c r="D40"/>
      <c r="E40"/>
      <c r="F40"/>
      <c r="G40"/>
      <c r="H40"/>
      <c r="I40"/>
      <c r="J40" s="46" t="s">
        <v>46</v>
      </c>
      <c r="K40"/>
      <c r="L40" s="47" t="s">
        <v>14</v>
      </c>
      <c r="M40" s="44"/>
      <c r="N40" s="61">
        <f>529716+212087</f>
        <v>741803</v>
      </c>
      <c r="O40" s="44"/>
      <c r="Q40" s="44"/>
      <c r="R40" s="61">
        <f>529716+212087</f>
        <v>741803</v>
      </c>
      <c r="S40" s="44"/>
      <c r="T40" s="44"/>
      <c r="U40" s="44"/>
      <c r="V40" s="44"/>
      <c r="X40" s="44"/>
      <c r="Z40" s="44"/>
      <c r="AB40" s="44"/>
      <c r="AD40" s="44"/>
      <c r="AI40"/>
      <c r="AK40"/>
      <c r="AM40"/>
      <c r="AY40" s="44">
        <f t="shared" ref="AY40:AY47" si="4">SUM(T40:AX40)</f>
        <v>0</v>
      </c>
      <c r="AZ40" s="44"/>
      <c r="BA40" s="44"/>
      <c r="BB40" s="44"/>
      <c r="BC40" s="44">
        <f t="shared" ref="BC40:BC47" si="5">IF(+R40-AY40+BA40&gt;0,R40-AY40+BA40,0)</f>
        <v>741803</v>
      </c>
      <c r="BE40" s="44">
        <f t="shared" ref="BE40:BE47" si="6">+AY40+BC40</f>
        <v>741803</v>
      </c>
      <c r="BG40" s="44">
        <f t="shared" ref="BG40:BG46" si="7">+R40-BE40</f>
        <v>0</v>
      </c>
      <c r="BH40" s="44"/>
    </row>
    <row r="41" spans="1:60">
      <c r="A41" s="50"/>
      <c r="B41" s="60" t="s">
        <v>47</v>
      </c>
      <c r="C41"/>
      <c r="D41"/>
      <c r="E41"/>
      <c r="F41"/>
      <c r="G41"/>
      <c r="H41"/>
      <c r="I41"/>
      <c r="J41" s="46" t="s">
        <v>46</v>
      </c>
      <c r="K41"/>
      <c r="L41" s="47" t="s">
        <v>14</v>
      </c>
      <c r="M41" s="44"/>
      <c r="N41" s="61">
        <v>1572876</v>
      </c>
      <c r="O41" s="44"/>
      <c r="Q41" s="44"/>
      <c r="R41" s="61">
        <v>1572876</v>
      </c>
      <c r="S41" s="44"/>
      <c r="T41" s="44"/>
      <c r="U41" s="44"/>
      <c r="V41" s="44"/>
      <c r="X41" s="44"/>
      <c r="Z41" s="44"/>
      <c r="AB41" s="44"/>
      <c r="AD41" s="44"/>
      <c r="AI41"/>
      <c r="AK41"/>
      <c r="AM41"/>
      <c r="AY41" s="44">
        <f t="shared" si="4"/>
        <v>0</v>
      </c>
      <c r="AZ41" s="44"/>
      <c r="BA41" s="44"/>
      <c r="BB41" s="44"/>
      <c r="BC41" s="44">
        <f t="shared" si="5"/>
        <v>1572876</v>
      </c>
      <c r="BE41" s="44">
        <f t="shared" si="6"/>
        <v>1572876</v>
      </c>
      <c r="BG41" s="44">
        <f t="shared" si="7"/>
        <v>0</v>
      </c>
      <c r="BH41" s="44"/>
    </row>
    <row r="42" spans="1:60">
      <c r="A42" s="50"/>
      <c r="B42" s="60" t="s">
        <v>48</v>
      </c>
      <c r="C42"/>
      <c r="D42"/>
      <c r="E42"/>
      <c r="F42"/>
      <c r="G42"/>
      <c r="H42"/>
      <c r="I42"/>
      <c r="J42" s="46" t="s">
        <v>46</v>
      </c>
      <c r="K42"/>
      <c r="L42" s="47" t="s">
        <v>14</v>
      </c>
      <c r="M42" s="44"/>
      <c r="N42" s="61">
        <f>209897+662015+450000+6750</f>
        <v>1328662</v>
      </c>
      <c r="O42" s="44"/>
      <c r="Q42" s="44"/>
      <c r="R42" s="61">
        <f>209897+662015+450000+6750</f>
        <v>1328662</v>
      </c>
      <c r="S42" s="44"/>
      <c r="T42" s="44"/>
      <c r="U42" s="44"/>
      <c r="V42" s="44"/>
      <c r="X42" s="44"/>
      <c r="Z42" s="44"/>
      <c r="AB42" s="44"/>
      <c r="AD42" s="44"/>
      <c r="AI42"/>
      <c r="AK42"/>
      <c r="AM42"/>
      <c r="AY42" s="44">
        <f t="shared" si="4"/>
        <v>0</v>
      </c>
      <c r="AZ42" s="44"/>
      <c r="BA42" s="44"/>
      <c r="BB42" s="44"/>
      <c r="BC42" s="44">
        <f t="shared" si="5"/>
        <v>1328662</v>
      </c>
      <c r="BE42" s="44">
        <f t="shared" si="6"/>
        <v>1328662</v>
      </c>
      <c r="BG42" s="44">
        <f t="shared" si="7"/>
        <v>0</v>
      </c>
      <c r="BH42" s="44"/>
    </row>
    <row r="43" spans="1:60">
      <c r="A43" s="50"/>
      <c r="B43" s="60" t="s">
        <v>49</v>
      </c>
      <c r="C43"/>
      <c r="D43"/>
      <c r="E43"/>
      <c r="F43"/>
      <c r="G43"/>
      <c r="H43"/>
      <c r="I43"/>
      <c r="J43" s="46" t="s">
        <v>46</v>
      </c>
      <c r="K43"/>
      <c r="L43" s="47" t="s">
        <v>14</v>
      </c>
      <c r="M43" s="44"/>
      <c r="N43" s="61">
        <v>790828</v>
      </c>
      <c r="O43" s="44"/>
      <c r="P43" s="44">
        <v>0</v>
      </c>
      <c r="Q43" s="44"/>
      <c r="R43" s="61">
        <v>790828</v>
      </c>
      <c r="S43" s="44"/>
      <c r="T43" s="44"/>
      <c r="U43" s="44"/>
      <c r="V43" s="44"/>
      <c r="X43" s="44"/>
      <c r="Z43" s="44"/>
      <c r="AB43" s="44"/>
      <c r="AD43" s="44"/>
      <c r="AI43"/>
      <c r="AK43"/>
      <c r="AM43"/>
      <c r="AY43" s="44">
        <f t="shared" si="4"/>
        <v>0</v>
      </c>
      <c r="AZ43" s="44"/>
      <c r="BA43" s="44"/>
      <c r="BB43" s="44"/>
      <c r="BC43" s="44">
        <f t="shared" si="5"/>
        <v>790828</v>
      </c>
      <c r="BE43" s="44">
        <f t="shared" si="6"/>
        <v>790828</v>
      </c>
      <c r="BG43" s="44">
        <f t="shared" si="7"/>
        <v>0</v>
      </c>
      <c r="BH43" s="44"/>
    </row>
    <row r="44" spans="1:60">
      <c r="A44" s="50"/>
      <c r="B44" s="60" t="s">
        <v>50</v>
      </c>
      <c r="C44"/>
      <c r="D44"/>
      <c r="E44"/>
      <c r="F44"/>
      <c r="G44"/>
      <c r="H44"/>
      <c r="I44"/>
      <c r="J44" s="46" t="s">
        <v>46</v>
      </c>
      <c r="K44"/>
      <c r="L44" s="47" t="s">
        <v>14</v>
      </c>
      <c r="M44" s="44"/>
      <c r="N44" s="61">
        <v>243000</v>
      </c>
      <c r="O44" s="44"/>
      <c r="P44" s="44">
        <v>0</v>
      </c>
      <c r="Q44" s="44"/>
      <c r="R44" s="61">
        <v>243000</v>
      </c>
      <c r="S44" s="44"/>
      <c r="T44" s="44"/>
      <c r="U44" s="44"/>
      <c r="V44" s="44"/>
      <c r="X44" s="44"/>
      <c r="Z44" s="44"/>
      <c r="AB44" s="44"/>
      <c r="AD44" s="44"/>
      <c r="AI44"/>
      <c r="AK44"/>
      <c r="AM44"/>
      <c r="AY44" s="44">
        <f t="shared" si="4"/>
        <v>0</v>
      </c>
      <c r="AZ44" s="44"/>
      <c r="BA44" s="44"/>
      <c r="BB44" s="44"/>
      <c r="BC44" s="44">
        <f t="shared" si="5"/>
        <v>243000</v>
      </c>
      <c r="BE44" s="44">
        <f t="shared" si="6"/>
        <v>243000</v>
      </c>
      <c r="BG44" s="44">
        <f t="shared" si="7"/>
        <v>0</v>
      </c>
      <c r="BH44" s="44"/>
    </row>
    <row r="45" spans="1:60">
      <c r="A45" s="50"/>
      <c r="B45" s="60" t="s">
        <v>51</v>
      </c>
      <c r="C45"/>
      <c r="D45"/>
      <c r="E45"/>
      <c r="F45"/>
      <c r="G45"/>
      <c r="H45"/>
      <c r="I45"/>
      <c r="J45" s="46" t="s">
        <v>46</v>
      </c>
      <c r="K45"/>
      <c r="L45" s="47" t="s">
        <v>14</v>
      </c>
      <c r="M45" s="44"/>
      <c r="N45" s="61">
        <v>1532227</v>
      </c>
      <c r="O45" s="44"/>
      <c r="P45" s="44">
        <v>0</v>
      </c>
      <c r="Q45" s="44"/>
      <c r="R45" s="61">
        <v>1532227</v>
      </c>
      <c r="S45" s="44"/>
      <c r="T45" s="44"/>
      <c r="U45" s="44"/>
      <c r="V45" s="44"/>
      <c r="X45" s="44"/>
      <c r="Z45" s="44"/>
      <c r="AB45" s="44"/>
      <c r="AD45" s="44"/>
      <c r="AI45"/>
      <c r="AK45"/>
      <c r="AM45"/>
      <c r="AY45" s="44">
        <f t="shared" si="4"/>
        <v>0</v>
      </c>
      <c r="AZ45" s="44"/>
      <c r="BA45" s="44"/>
      <c r="BB45" s="44"/>
      <c r="BC45" s="44">
        <f t="shared" si="5"/>
        <v>1532227</v>
      </c>
      <c r="BE45" s="44">
        <f t="shared" si="6"/>
        <v>1532227</v>
      </c>
      <c r="BG45" s="44">
        <f t="shared" si="7"/>
        <v>0</v>
      </c>
      <c r="BH45" s="44"/>
    </row>
    <row r="46" spans="1:60">
      <c r="A46" s="50"/>
      <c r="B46" s="60" t="s">
        <v>52</v>
      </c>
      <c r="C46"/>
      <c r="D46"/>
      <c r="E46"/>
      <c r="F46"/>
      <c r="G46"/>
      <c r="H46"/>
      <c r="I46"/>
      <c r="J46" s="46"/>
      <c r="K46"/>
      <c r="L46" s="47" t="s">
        <v>14</v>
      </c>
      <c r="M46" s="44"/>
      <c r="N46" s="61">
        <v>0</v>
      </c>
      <c r="O46" s="44"/>
      <c r="P46" s="44">
        <v>0</v>
      </c>
      <c r="Q46" s="44"/>
      <c r="R46" s="61">
        <v>0</v>
      </c>
      <c r="S46" s="44"/>
      <c r="T46" s="44"/>
      <c r="U46" s="44"/>
      <c r="V46" s="44"/>
      <c r="X46" s="44"/>
      <c r="Z46" s="44"/>
      <c r="AB46" s="44"/>
      <c r="AD46" s="44"/>
      <c r="AI46"/>
      <c r="AK46"/>
      <c r="AM46"/>
      <c r="AY46" s="44">
        <f t="shared" si="4"/>
        <v>0</v>
      </c>
      <c r="AZ46" s="44"/>
      <c r="BA46" s="44"/>
      <c r="BB46" s="44"/>
      <c r="BC46" s="44">
        <f t="shared" si="5"/>
        <v>0</v>
      </c>
      <c r="BE46" s="44">
        <f t="shared" si="6"/>
        <v>0</v>
      </c>
      <c r="BG46" s="44">
        <f t="shared" si="7"/>
        <v>0</v>
      </c>
      <c r="BH46" s="44"/>
    </row>
    <row r="47" spans="1:60">
      <c r="A47" s="50"/>
      <c r="B47" s="60"/>
      <c r="C47"/>
      <c r="D47"/>
      <c r="E47"/>
      <c r="F47"/>
      <c r="G47"/>
      <c r="H47"/>
      <c r="I47"/>
      <c r="J47" s="46"/>
      <c r="K47"/>
      <c r="L47" s="47"/>
      <c r="M47" s="44"/>
      <c r="N47" s="48"/>
      <c r="O47" s="44"/>
      <c r="P47" s="44">
        <v>0</v>
      </c>
      <c r="Q47" s="44"/>
      <c r="S47" s="44"/>
      <c r="T47" s="44"/>
      <c r="U47" s="44"/>
      <c r="V47" s="44"/>
      <c r="X47" s="44"/>
      <c r="Z47" s="44"/>
      <c r="AB47" s="44"/>
      <c r="AD47" s="44"/>
      <c r="AI47"/>
      <c r="AK47"/>
      <c r="AM47"/>
      <c r="AY47" s="44">
        <f t="shared" si="4"/>
        <v>0</v>
      </c>
      <c r="AZ47" s="44"/>
      <c r="BA47" s="44">
        <v>0</v>
      </c>
      <c r="BB47" s="44"/>
      <c r="BC47" s="44">
        <f t="shared" si="5"/>
        <v>0</v>
      </c>
      <c r="BE47" s="44">
        <f t="shared" si="6"/>
        <v>0</v>
      </c>
      <c r="BH47" s="44"/>
    </row>
    <row r="48" spans="1:60" s="63" customFormat="1">
      <c r="A48" s="200"/>
      <c r="B48" s="62" t="s">
        <v>53</v>
      </c>
      <c r="J48" s="64"/>
      <c r="L48" s="65" t="s">
        <v>14</v>
      </c>
      <c r="M48" s="66"/>
      <c r="N48" s="90">
        <f>SUM(N40:N47)</f>
        <v>6209396</v>
      </c>
      <c r="O48" s="66"/>
      <c r="P48" s="66">
        <v>0</v>
      </c>
      <c r="Q48" s="66"/>
      <c r="R48" s="90">
        <f t="shared" ref="R48:BG48" si="8">SUM(R40:R47)</f>
        <v>6209396</v>
      </c>
      <c r="S48" s="66">
        <f t="shared" si="8"/>
        <v>0</v>
      </c>
      <c r="T48" s="66">
        <f t="shared" si="8"/>
        <v>0</v>
      </c>
      <c r="U48" s="66">
        <f t="shared" si="8"/>
        <v>0</v>
      </c>
      <c r="V48" s="66">
        <f t="shared" si="8"/>
        <v>0</v>
      </c>
      <c r="W48" s="66">
        <f t="shared" si="8"/>
        <v>0</v>
      </c>
      <c r="X48" s="66">
        <f t="shared" si="8"/>
        <v>0</v>
      </c>
      <c r="Y48" s="66">
        <f t="shared" si="8"/>
        <v>0</v>
      </c>
      <c r="Z48" s="66">
        <f t="shared" si="8"/>
        <v>0</v>
      </c>
      <c r="AA48" s="66">
        <f t="shared" si="8"/>
        <v>0</v>
      </c>
      <c r="AB48" s="66">
        <f t="shared" si="8"/>
        <v>0</v>
      </c>
      <c r="AC48" s="66">
        <f t="shared" si="8"/>
        <v>0</v>
      </c>
      <c r="AD48" s="66">
        <f t="shared" si="8"/>
        <v>0</v>
      </c>
      <c r="AE48" s="66">
        <f t="shared" si="8"/>
        <v>0</v>
      </c>
      <c r="AF48" s="66">
        <f t="shared" si="8"/>
        <v>0</v>
      </c>
      <c r="AG48" s="66">
        <f t="shared" si="8"/>
        <v>0</v>
      </c>
      <c r="AH48" s="66">
        <f t="shared" si="8"/>
        <v>0</v>
      </c>
      <c r="AI48" s="66">
        <f t="shared" si="8"/>
        <v>0</v>
      </c>
      <c r="AJ48" s="66">
        <f t="shared" si="8"/>
        <v>0</v>
      </c>
      <c r="AK48" s="66">
        <f t="shared" si="8"/>
        <v>0</v>
      </c>
      <c r="AL48" s="66">
        <f t="shared" si="8"/>
        <v>0</v>
      </c>
      <c r="AM48" s="66">
        <f t="shared" si="8"/>
        <v>0</v>
      </c>
      <c r="AN48" s="66">
        <f t="shared" si="8"/>
        <v>0</v>
      </c>
      <c r="AO48" s="66">
        <f t="shared" si="8"/>
        <v>0</v>
      </c>
      <c r="AP48" s="66">
        <f t="shared" si="8"/>
        <v>0</v>
      </c>
      <c r="AQ48" s="66">
        <f t="shared" si="8"/>
        <v>0</v>
      </c>
      <c r="AR48" s="66">
        <f t="shared" si="8"/>
        <v>0</v>
      </c>
      <c r="AS48" s="66">
        <f t="shared" si="8"/>
        <v>0</v>
      </c>
      <c r="AT48" s="66">
        <f t="shared" si="8"/>
        <v>0</v>
      </c>
      <c r="AU48" s="66">
        <f t="shared" si="8"/>
        <v>0</v>
      </c>
      <c r="AV48" s="66">
        <f t="shared" si="8"/>
        <v>0</v>
      </c>
      <c r="AW48" s="66">
        <f t="shared" si="8"/>
        <v>0</v>
      </c>
      <c r="AX48" s="66">
        <f t="shared" si="8"/>
        <v>0</v>
      </c>
      <c r="AY48" s="66">
        <f t="shared" si="8"/>
        <v>0</v>
      </c>
      <c r="AZ48" s="66">
        <f t="shared" si="8"/>
        <v>0</v>
      </c>
      <c r="BA48" s="66">
        <f t="shared" si="8"/>
        <v>0</v>
      </c>
      <c r="BB48" s="66">
        <f t="shared" si="8"/>
        <v>0</v>
      </c>
      <c r="BC48" s="66">
        <f t="shared" si="8"/>
        <v>6209396</v>
      </c>
      <c r="BD48" s="66">
        <f t="shared" si="8"/>
        <v>0</v>
      </c>
      <c r="BE48" s="66">
        <f t="shared" si="8"/>
        <v>6209396</v>
      </c>
      <c r="BF48" s="66">
        <f t="shared" si="8"/>
        <v>0</v>
      </c>
      <c r="BG48" s="66">
        <f t="shared" si="8"/>
        <v>0</v>
      </c>
      <c r="BH48" s="66"/>
    </row>
    <row r="49" spans="1:62">
      <c r="A49" s="50"/>
      <c r="B49" s="67"/>
      <c r="C49"/>
      <c r="D49"/>
      <c r="E49"/>
      <c r="F49"/>
      <c r="G49"/>
      <c r="H49"/>
      <c r="I49"/>
      <c r="J49" s="46"/>
      <c r="K49"/>
      <c r="L49" s="47"/>
      <c r="M49" s="44"/>
      <c r="N49" s="48"/>
      <c r="O49" s="44"/>
      <c r="Q49" s="44"/>
      <c r="S49" s="44"/>
      <c r="T49" s="44"/>
      <c r="U49" s="44"/>
      <c r="V49" s="44"/>
      <c r="X49" s="44"/>
      <c r="Z49" s="44"/>
      <c r="AB49" s="44"/>
      <c r="AD49" s="44"/>
      <c r="AI49"/>
      <c r="AK49"/>
      <c r="AM49"/>
      <c r="AZ49" s="44"/>
      <c r="BA49" s="44"/>
      <c r="BB49" s="44"/>
      <c r="BH49" s="44"/>
    </row>
    <row r="50" spans="1:62">
      <c r="B50" s="91" t="s">
        <v>54</v>
      </c>
      <c r="C50"/>
      <c r="D50"/>
      <c r="E50"/>
      <c r="F50"/>
      <c r="G50"/>
      <c r="H50"/>
      <c r="I50"/>
      <c r="J50" s="46"/>
      <c r="K50"/>
      <c r="L50" s="47"/>
      <c r="M50" s="44"/>
      <c r="N50" s="48"/>
      <c r="O50" s="44"/>
      <c r="Q50" s="44"/>
      <c r="S50" s="44"/>
      <c r="T50" s="44"/>
      <c r="U50" s="44"/>
      <c r="V50" s="44"/>
      <c r="X50" s="44"/>
      <c r="Z50" s="44"/>
      <c r="AB50" s="44"/>
      <c r="AD50" s="44"/>
      <c r="AI50"/>
      <c r="AK50"/>
      <c r="AM50"/>
      <c r="AY50" s="44">
        <f>SUM(T50:AX50)</f>
        <v>0</v>
      </c>
      <c r="AZ50" s="44"/>
      <c r="BA50" s="44"/>
      <c r="BB50" s="44"/>
      <c r="BH50" s="44"/>
    </row>
    <row r="51" spans="1:62">
      <c r="A51" s="51"/>
      <c r="B51" s="60" t="s">
        <v>55</v>
      </c>
      <c r="C51"/>
      <c r="D51"/>
      <c r="E51"/>
      <c r="F51"/>
      <c r="G51"/>
      <c r="H51"/>
      <c r="I51"/>
      <c r="J51" s="46" t="s">
        <v>46</v>
      </c>
      <c r="K51"/>
      <c r="L51" s="47"/>
      <c r="M51" s="44"/>
      <c r="N51" s="61">
        <v>0</v>
      </c>
      <c r="O51" s="44"/>
      <c r="Q51" s="44"/>
      <c r="R51" s="61">
        <v>0</v>
      </c>
      <c r="S51" s="44"/>
      <c r="T51" s="44"/>
      <c r="U51" s="44"/>
      <c r="V51" s="44"/>
      <c r="X51" s="44"/>
      <c r="Z51" s="44"/>
      <c r="AB51" s="44"/>
      <c r="AD51" s="44"/>
      <c r="AI51"/>
      <c r="AK51"/>
      <c r="AM51"/>
      <c r="AY51" s="44">
        <f>SUM(T51:AX51)</f>
        <v>0</v>
      </c>
      <c r="AZ51" s="44"/>
      <c r="BA51" s="44"/>
      <c r="BB51" s="44"/>
      <c r="BC51" s="44">
        <f>IF(+R51-AY51+BA51&gt;0,R51-AY51+BA51,0)</f>
        <v>0</v>
      </c>
      <c r="BE51" s="44">
        <f>+AY51+BC51</f>
        <v>0</v>
      </c>
      <c r="BG51" s="44">
        <f>+R51-BE51</f>
        <v>0</v>
      </c>
      <c r="BH51" s="44"/>
    </row>
    <row r="52" spans="1:62">
      <c r="A52" s="51"/>
      <c r="B52" s="60" t="s">
        <v>56</v>
      </c>
      <c r="C52"/>
      <c r="D52"/>
      <c r="E52"/>
      <c r="F52"/>
      <c r="G52"/>
      <c r="H52"/>
      <c r="I52"/>
      <c r="J52" s="46" t="s">
        <v>46</v>
      </c>
      <c r="K52"/>
      <c r="L52" s="47"/>
      <c r="M52" s="44"/>
      <c r="N52" s="61">
        <v>0</v>
      </c>
      <c r="O52" s="44"/>
      <c r="Q52" s="44"/>
      <c r="R52" s="61">
        <v>0</v>
      </c>
      <c r="S52" s="44"/>
      <c r="T52" s="44"/>
      <c r="U52" s="44"/>
      <c r="V52" s="44"/>
      <c r="X52" s="44"/>
      <c r="Z52" s="44"/>
      <c r="AB52" s="44"/>
      <c r="AD52" s="44"/>
      <c r="AI52"/>
      <c r="AK52"/>
      <c r="AM52"/>
      <c r="AY52" s="44">
        <f>SUM(T52:AX52)</f>
        <v>0</v>
      </c>
      <c r="AZ52" s="44"/>
      <c r="BA52" s="44"/>
      <c r="BB52" s="44"/>
      <c r="BC52" s="44">
        <f>IF(+R52-AY52+BA52&gt;0,R52-AY52+BA52,0)</f>
        <v>0</v>
      </c>
      <c r="BE52" s="44">
        <f>+AY52+BC52</f>
        <v>0</v>
      </c>
      <c r="BG52" s="44">
        <f>+R52-BE52</f>
        <v>0</v>
      </c>
      <c r="BH52" s="44"/>
    </row>
    <row r="53" spans="1:62">
      <c r="A53" s="51"/>
      <c r="B53" s="60" t="s">
        <v>57</v>
      </c>
      <c r="C53"/>
      <c r="D53"/>
      <c r="E53"/>
      <c r="F53"/>
      <c r="G53"/>
      <c r="H53"/>
      <c r="I53"/>
      <c r="J53" s="46" t="s">
        <v>46</v>
      </c>
      <c r="K53"/>
      <c r="L53" s="47"/>
      <c r="M53" s="44"/>
      <c r="N53" s="61">
        <v>0</v>
      </c>
      <c r="O53" s="44"/>
      <c r="Q53" s="44"/>
      <c r="R53" s="61">
        <v>0</v>
      </c>
      <c r="S53" s="44"/>
      <c r="T53" s="44"/>
      <c r="U53" s="44"/>
      <c r="V53" s="44"/>
      <c r="X53" s="44"/>
      <c r="Z53" s="44"/>
      <c r="AB53" s="44"/>
      <c r="AD53" s="44"/>
      <c r="AI53"/>
      <c r="AK53"/>
      <c r="AM53"/>
      <c r="AY53" s="44">
        <f>SUM(T53:AX53)</f>
        <v>0</v>
      </c>
      <c r="AZ53" s="44"/>
      <c r="BA53" s="44"/>
      <c r="BB53" s="44"/>
      <c r="BC53" s="44">
        <f>IF(+R53-AY53+BA53&gt;0,R53-AY53+BA53,0)</f>
        <v>0</v>
      </c>
      <c r="BE53" s="44">
        <f>+AY53+BC53</f>
        <v>0</v>
      </c>
      <c r="BG53" s="44">
        <f>+R53-BE53</f>
        <v>0</v>
      </c>
      <c r="BH53" s="44"/>
    </row>
    <row r="54" spans="1:62">
      <c r="A54" s="51"/>
      <c r="B54" s="60" t="s">
        <v>58</v>
      </c>
      <c r="C54"/>
      <c r="D54"/>
      <c r="E54"/>
      <c r="F54"/>
      <c r="G54"/>
      <c r="H54"/>
      <c r="I54"/>
      <c r="J54" s="46" t="s">
        <v>46</v>
      </c>
      <c r="K54"/>
      <c r="L54" s="47"/>
      <c r="M54" s="44"/>
      <c r="N54" s="210">
        <f>12025339+2902357</f>
        <v>14927696</v>
      </c>
      <c r="O54" s="44"/>
      <c r="Q54" s="44"/>
      <c r="R54" s="210">
        <f>12025339+2902357</f>
        <v>14927696</v>
      </c>
      <c r="S54" s="44"/>
      <c r="T54" s="44"/>
      <c r="U54" s="44"/>
      <c r="V54" s="44"/>
      <c r="X54" s="44"/>
      <c r="Z54" s="44"/>
      <c r="AB54" s="44"/>
      <c r="AD54" s="44"/>
      <c r="AI54"/>
      <c r="AK54"/>
      <c r="AM54"/>
      <c r="AY54" s="44">
        <f>SUM(T54:AX54)</f>
        <v>0</v>
      </c>
      <c r="AZ54" s="44"/>
      <c r="BA54" s="44"/>
      <c r="BB54" s="44"/>
      <c r="BC54" s="44">
        <f>IF(+R54-AY54+BA54&gt;0,R54-AY54+BA54,0)</f>
        <v>14927696</v>
      </c>
      <c r="BE54" s="44">
        <f>+AY54+BC54</f>
        <v>14927696</v>
      </c>
      <c r="BG54" s="44">
        <f>+R54-BE54</f>
        <v>0</v>
      </c>
      <c r="BH54" s="44"/>
    </row>
    <row r="55" spans="1:62" ht="4.5" customHeight="1">
      <c r="A55" s="51"/>
      <c r="B55" s="60"/>
      <c r="C55"/>
      <c r="D55"/>
      <c r="E55"/>
      <c r="F55"/>
      <c r="G55"/>
      <c r="H55"/>
      <c r="I55"/>
      <c r="J55" s="46"/>
      <c r="K55"/>
      <c r="L55" s="47"/>
      <c r="M55" s="44"/>
      <c r="N55" s="61"/>
      <c r="O55" s="44"/>
      <c r="Q55" s="44"/>
      <c r="R55" s="61"/>
      <c r="S55" s="44"/>
      <c r="T55" s="44"/>
      <c r="U55" s="44"/>
      <c r="V55" s="44"/>
      <c r="X55" s="44"/>
      <c r="Z55" s="44"/>
      <c r="AB55" s="44"/>
      <c r="AD55" s="44"/>
      <c r="AI55"/>
      <c r="AK55"/>
      <c r="AM55"/>
      <c r="AZ55" s="44"/>
      <c r="BA55" s="44"/>
      <c r="BB55" s="44"/>
      <c r="BH55" s="44"/>
    </row>
    <row r="56" spans="1:62" s="63" customFormat="1">
      <c r="A56" s="91"/>
      <c r="B56" s="62" t="s">
        <v>59</v>
      </c>
      <c r="J56" s="64"/>
      <c r="L56" s="65" t="s">
        <v>14</v>
      </c>
      <c r="M56" s="66"/>
      <c r="N56" s="90">
        <f>SUM(N51:N54)</f>
        <v>14927696</v>
      </c>
      <c r="O56" s="66"/>
      <c r="P56" s="66">
        <v>0</v>
      </c>
      <c r="Q56" s="66"/>
      <c r="R56" s="90">
        <f t="shared" ref="R56:BG56" si="9">SUM(R51:R54)</f>
        <v>14927696</v>
      </c>
      <c r="S56" s="66">
        <f t="shared" si="9"/>
        <v>0</v>
      </c>
      <c r="T56" s="66">
        <f t="shared" si="9"/>
        <v>0</v>
      </c>
      <c r="U56" s="66">
        <f t="shared" si="9"/>
        <v>0</v>
      </c>
      <c r="V56" s="66">
        <f t="shared" si="9"/>
        <v>0</v>
      </c>
      <c r="W56" s="66">
        <f t="shared" si="9"/>
        <v>0</v>
      </c>
      <c r="X56" s="66">
        <f t="shared" si="9"/>
        <v>0</v>
      </c>
      <c r="Y56" s="66">
        <f t="shared" si="9"/>
        <v>0</v>
      </c>
      <c r="Z56" s="66">
        <f t="shared" si="9"/>
        <v>0</v>
      </c>
      <c r="AA56" s="66">
        <f t="shared" si="9"/>
        <v>0</v>
      </c>
      <c r="AB56" s="66">
        <f t="shared" si="9"/>
        <v>0</v>
      </c>
      <c r="AC56" s="66">
        <f t="shared" si="9"/>
        <v>0</v>
      </c>
      <c r="AD56" s="66">
        <f t="shared" si="9"/>
        <v>0</v>
      </c>
      <c r="AE56" s="66">
        <f t="shared" si="9"/>
        <v>0</v>
      </c>
      <c r="AF56" s="66">
        <f t="shared" si="9"/>
        <v>0</v>
      </c>
      <c r="AG56" s="66">
        <f t="shared" si="9"/>
        <v>0</v>
      </c>
      <c r="AH56" s="66">
        <f t="shared" si="9"/>
        <v>0</v>
      </c>
      <c r="AI56" s="66">
        <f t="shared" si="9"/>
        <v>0</v>
      </c>
      <c r="AJ56" s="66">
        <f t="shared" si="9"/>
        <v>0</v>
      </c>
      <c r="AK56" s="66">
        <f t="shared" si="9"/>
        <v>0</v>
      </c>
      <c r="AL56" s="66">
        <f t="shared" si="9"/>
        <v>0</v>
      </c>
      <c r="AM56" s="66">
        <f t="shared" si="9"/>
        <v>0</v>
      </c>
      <c r="AN56" s="66">
        <f t="shared" si="9"/>
        <v>0</v>
      </c>
      <c r="AO56" s="66">
        <f t="shared" si="9"/>
        <v>0</v>
      </c>
      <c r="AP56" s="66">
        <f t="shared" si="9"/>
        <v>0</v>
      </c>
      <c r="AQ56" s="66">
        <f t="shared" si="9"/>
        <v>0</v>
      </c>
      <c r="AR56" s="66">
        <f t="shared" si="9"/>
        <v>0</v>
      </c>
      <c r="AS56" s="66">
        <f t="shared" si="9"/>
        <v>0</v>
      </c>
      <c r="AT56" s="66">
        <f t="shared" si="9"/>
        <v>0</v>
      </c>
      <c r="AU56" s="66">
        <f t="shared" si="9"/>
        <v>0</v>
      </c>
      <c r="AV56" s="66">
        <f t="shared" si="9"/>
        <v>0</v>
      </c>
      <c r="AW56" s="66">
        <f t="shared" si="9"/>
        <v>0</v>
      </c>
      <c r="AX56" s="66">
        <f t="shared" si="9"/>
        <v>0</v>
      </c>
      <c r="AY56" s="66">
        <f t="shared" si="9"/>
        <v>0</v>
      </c>
      <c r="AZ56" s="66">
        <f t="shared" si="9"/>
        <v>0</v>
      </c>
      <c r="BA56" s="66">
        <f t="shared" si="9"/>
        <v>0</v>
      </c>
      <c r="BB56" s="66">
        <f t="shared" si="9"/>
        <v>0</v>
      </c>
      <c r="BC56" s="66">
        <f t="shared" si="9"/>
        <v>14927696</v>
      </c>
      <c r="BD56" s="66">
        <f t="shared" si="9"/>
        <v>0</v>
      </c>
      <c r="BE56" s="66">
        <f t="shared" si="9"/>
        <v>14927696</v>
      </c>
      <c r="BF56" s="66">
        <f t="shared" si="9"/>
        <v>0</v>
      </c>
      <c r="BG56" s="66">
        <f t="shared" si="9"/>
        <v>0</v>
      </c>
      <c r="BH56" s="66"/>
    </row>
    <row r="57" spans="1:62" s="63" customFormat="1">
      <c r="A57" s="91"/>
      <c r="B57" s="62"/>
      <c r="J57" s="64"/>
      <c r="L57" s="65"/>
      <c r="M57" s="66"/>
      <c r="N57" s="90"/>
      <c r="O57" s="66"/>
      <c r="P57" s="66"/>
      <c r="Q57" s="66"/>
      <c r="R57" s="90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J57" s="66"/>
      <c r="AL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6"/>
      <c r="BE57" s="66"/>
      <c r="BF57" s="66"/>
      <c r="BG57" s="66"/>
      <c r="BH57" s="66"/>
    </row>
    <row r="58" spans="1:62" s="63" customFormat="1">
      <c r="A58" s="91"/>
      <c r="B58" s="59" t="s">
        <v>60</v>
      </c>
      <c r="J58" s="64"/>
      <c r="L58" s="65"/>
      <c r="M58" s="66"/>
      <c r="N58" s="90"/>
      <c r="O58" s="66"/>
      <c r="P58" s="66"/>
      <c r="Q58" s="66"/>
      <c r="R58" s="90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J58" s="66"/>
      <c r="AL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6"/>
      <c r="BG58" s="66"/>
      <c r="BH58" s="66"/>
    </row>
    <row r="59" spans="1:62" s="63" customFormat="1">
      <c r="A59" s="91"/>
      <c r="B59" s="60" t="s">
        <v>108</v>
      </c>
      <c r="J59" s="64"/>
      <c r="L59" s="65"/>
      <c r="M59" s="66"/>
      <c r="N59" s="61">
        <v>404846</v>
      </c>
      <c r="O59" s="66"/>
      <c r="P59" s="66"/>
      <c r="Q59" s="66"/>
      <c r="R59" s="61">
        <v>404846</v>
      </c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J59" s="66"/>
      <c r="AL59" s="66"/>
      <c r="AN59" s="66"/>
      <c r="AO59" s="66"/>
      <c r="AP59" s="66"/>
      <c r="AQ59" s="66"/>
      <c r="AR59" s="66"/>
      <c r="AS59" s="66"/>
      <c r="AT59" s="44"/>
      <c r="AU59" s="66"/>
      <c r="AV59" s="66"/>
      <c r="AW59" s="66"/>
      <c r="AX59" s="44"/>
      <c r="AY59" s="44">
        <f t="shared" ref="AY59:AY73" si="10">SUM(T59:AX59)</f>
        <v>0</v>
      </c>
      <c r="AZ59" s="66"/>
      <c r="BA59" s="44"/>
      <c r="BB59" s="66"/>
      <c r="BC59" s="44">
        <f t="shared" ref="BC59:BC73" si="11">IF(+R59-AY59+BA59&gt;0,R59-AY59+BA59,0)</f>
        <v>404846</v>
      </c>
      <c r="BD59" s="44"/>
      <c r="BE59" s="44">
        <f t="shared" ref="BE59:BE73" si="12">+AY59+BC59</f>
        <v>404846</v>
      </c>
      <c r="BF59" s="44"/>
      <c r="BG59" s="44">
        <f t="shared" ref="BG59:BG73" si="13">+R59-BE59</f>
        <v>0</v>
      </c>
      <c r="BH59" s="66"/>
    </row>
    <row r="60" spans="1:62" s="63" customFormat="1">
      <c r="A60" s="91"/>
      <c r="B60" s="60" t="s">
        <v>109</v>
      </c>
      <c r="J60" s="64"/>
      <c r="L60" s="65"/>
      <c r="M60" s="66"/>
      <c r="N60" s="61">
        <v>469736</v>
      </c>
      <c r="O60" s="66"/>
      <c r="P60" s="66"/>
      <c r="Q60" s="66"/>
      <c r="R60" s="61">
        <v>469736</v>
      </c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J60" s="66"/>
      <c r="AL60" s="66"/>
      <c r="AN60" s="66"/>
      <c r="AO60" s="66"/>
      <c r="AP60" s="44"/>
      <c r="AQ60" s="66"/>
      <c r="AR60" s="66"/>
      <c r="AS60" s="66"/>
      <c r="AT60" s="44"/>
      <c r="AU60" s="66"/>
      <c r="AV60" s="66"/>
      <c r="AW60" s="66"/>
      <c r="AX60" s="44"/>
      <c r="AY60" s="44">
        <f t="shared" si="10"/>
        <v>0</v>
      </c>
      <c r="AZ60" s="44">
        <f>SUM(U60:AY60)</f>
        <v>0</v>
      </c>
      <c r="BA60" s="44"/>
      <c r="BB60" s="44">
        <f>SUM(W60:BA60)</f>
        <v>0</v>
      </c>
      <c r="BC60" s="44">
        <f t="shared" si="11"/>
        <v>469736</v>
      </c>
      <c r="BD60" s="44">
        <f>SUM(Y60:BC60)</f>
        <v>469736</v>
      </c>
      <c r="BE60" s="44">
        <f t="shared" si="12"/>
        <v>469736</v>
      </c>
      <c r="BF60" s="44">
        <f>SUM(AA60:BE60)</f>
        <v>1409208</v>
      </c>
      <c r="BG60" s="44">
        <f t="shared" si="13"/>
        <v>0</v>
      </c>
      <c r="BH60" s="66"/>
    </row>
    <row r="61" spans="1:62" s="63" customFormat="1">
      <c r="A61" s="91"/>
      <c r="B61" s="60" t="s">
        <v>110</v>
      </c>
      <c r="J61" s="64"/>
      <c r="L61" s="65"/>
      <c r="M61" s="66"/>
      <c r="N61" s="61">
        <v>317869</v>
      </c>
      <c r="O61" s="66"/>
      <c r="P61" s="66"/>
      <c r="Q61" s="66"/>
      <c r="R61" s="61">
        <v>317869</v>
      </c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J61" s="66"/>
      <c r="AL61" s="66"/>
      <c r="AN61" s="66"/>
      <c r="AO61" s="66"/>
      <c r="AP61" s="44"/>
      <c r="AQ61" s="66"/>
      <c r="AR61" s="66"/>
      <c r="AS61" s="66"/>
      <c r="AT61" s="44"/>
      <c r="AU61" s="66"/>
      <c r="AV61" s="66"/>
      <c r="AW61" s="66"/>
      <c r="AX61" s="44"/>
      <c r="AY61" s="44">
        <f t="shared" si="10"/>
        <v>0</v>
      </c>
      <c r="AZ61" s="66"/>
      <c r="BA61" s="44"/>
      <c r="BB61" s="66"/>
      <c r="BC61" s="44">
        <f t="shared" si="11"/>
        <v>317869</v>
      </c>
      <c r="BD61" s="44"/>
      <c r="BE61" s="44">
        <f t="shared" si="12"/>
        <v>317869</v>
      </c>
      <c r="BF61" s="44"/>
      <c r="BG61" s="44">
        <f t="shared" si="13"/>
        <v>0</v>
      </c>
      <c r="BH61" s="66"/>
    </row>
    <row r="62" spans="1:62" s="63" customFormat="1">
      <c r="A62" s="91"/>
      <c r="B62" s="60" t="s">
        <v>111</v>
      </c>
      <c r="J62" s="64"/>
      <c r="L62" s="65"/>
      <c r="M62" s="66"/>
      <c r="N62" s="61">
        <v>752981</v>
      </c>
      <c r="O62" s="66"/>
      <c r="P62" s="66"/>
      <c r="Q62" s="66"/>
      <c r="R62" s="61">
        <v>752981</v>
      </c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J62" s="66"/>
      <c r="AL62" s="66"/>
      <c r="AN62" s="66"/>
      <c r="AO62" s="66"/>
      <c r="AP62" s="44"/>
      <c r="AQ62" s="66"/>
      <c r="AR62" s="66"/>
      <c r="AS62" s="66"/>
      <c r="AT62" s="44"/>
      <c r="AU62" s="66"/>
      <c r="AV62" s="66"/>
      <c r="AW62" s="66"/>
      <c r="AX62" s="44"/>
      <c r="AY62" s="44">
        <f t="shared" si="10"/>
        <v>0</v>
      </c>
      <c r="AZ62" s="66"/>
      <c r="BA62" s="44"/>
      <c r="BB62" s="66"/>
      <c r="BC62" s="44">
        <f t="shared" si="11"/>
        <v>752981</v>
      </c>
      <c r="BD62" s="44"/>
      <c r="BE62" s="44">
        <f t="shared" si="12"/>
        <v>752981</v>
      </c>
      <c r="BF62" s="44"/>
      <c r="BG62" s="44">
        <f t="shared" si="13"/>
        <v>0</v>
      </c>
      <c r="BH62" s="66"/>
    </row>
    <row r="63" spans="1:62" s="63" customFormat="1">
      <c r="A63" s="91"/>
      <c r="B63" s="60" t="s">
        <v>112</v>
      </c>
      <c r="J63" s="64"/>
      <c r="L63" s="65"/>
      <c r="M63" s="66"/>
      <c r="N63" s="61">
        <v>41482</v>
      </c>
      <c r="O63" s="66"/>
      <c r="P63" s="66"/>
      <c r="Q63" s="66"/>
      <c r="R63" s="61">
        <v>41482</v>
      </c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J63" s="66"/>
      <c r="AL63" s="66"/>
      <c r="AN63" s="66"/>
      <c r="AO63" s="66"/>
      <c r="AP63" s="44"/>
      <c r="AQ63" s="66"/>
      <c r="AR63" s="66"/>
      <c r="AS63" s="66"/>
      <c r="AT63" s="44"/>
      <c r="AU63" s="66"/>
      <c r="AV63" s="66"/>
      <c r="AW63" s="66"/>
      <c r="AX63" s="44"/>
      <c r="AY63" s="44">
        <f t="shared" si="10"/>
        <v>0</v>
      </c>
      <c r="AZ63" s="44">
        <f>SUM(U63:AY63)</f>
        <v>0</v>
      </c>
      <c r="BA63" s="44"/>
      <c r="BB63" s="44">
        <f>SUM(W63:BA63)</f>
        <v>0</v>
      </c>
      <c r="BC63" s="44">
        <f t="shared" si="11"/>
        <v>41482</v>
      </c>
      <c r="BD63" s="44">
        <f>SUM(Y63:BC63)</f>
        <v>41482</v>
      </c>
      <c r="BE63" s="44">
        <f t="shared" si="12"/>
        <v>41482</v>
      </c>
      <c r="BF63" s="44">
        <f>SUM(AA63:BE63)</f>
        <v>124446</v>
      </c>
      <c r="BG63" s="44">
        <f t="shared" si="13"/>
        <v>0</v>
      </c>
      <c r="BH63" s="44">
        <f>SUM(AC63:BG63)</f>
        <v>248892</v>
      </c>
      <c r="BI63" s="44">
        <f>SUM(AD63:BH63)</f>
        <v>497784</v>
      </c>
      <c r="BJ63" s="44">
        <f>SUM(AE63:BI63)</f>
        <v>995568</v>
      </c>
    </row>
    <row r="64" spans="1:62" s="63" customFormat="1">
      <c r="A64" s="91"/>
      <c r="B64" s="60" t="s">
        <v>113</v>
      </c>
      <c r="J64" s="64"/>
      <c r="L64" s="65"/>
      <c r="M64" s="66"/>
      <c r="N64" s="61">
        <v>44805</v>
      </c>
      <c r="O64" s="66"/>
      <c r="P64" s="66"/>
      <c r="Q64" s="66"/>
      <c r="R64" s="61">
        <v>44805</v>
      </c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J64" s="66"/>
      <c r="AL64" s="66"/>
      <c r="AN64" s="66"/>
      <c r="AO64" s="66"/>
      <c r="AP64" s="44"/>
      <c r="AQ64" s="66"/>
      <c r="AR64" s="66"/>
      <c r="AS64" s="66"/>
      <c r="AT64" s="44"/>
      <c r="AU64" s="66"/>
      <c r="AV64" s="66"/>
      <c r="AW64" s="66"/>
      <c r="AX64" s="44"/>
      <c r="AY64" s="44">
        <f t="shared" si="10"/>
        <v>0</v>
      </c>
      <c r="AZ64" s="66"/>
      <c r="BA64" s="44"/>
      <c r="BB64" s="66"/>
      <c r="BC64" s="44">
        <f t="shared" si="11"/>
        <v>44805</v>
      </c>
      <c r="BD64" s="44"/>
      <c r="BE64" s="44">
        <f t="shared" si="12"/>
        <v>44805</v>
      </c>
      <c r="BF64" s="44"/>
      <c r="BG64" s="44">
        <f t="shared" si="13"/>
        <v>0</v>
      </c>
      <c r="BH64" s="66"/>
    </row>
    <row r="65" spans="1:60" s="63" customFormat="1">
      <c r="A65" s="91"/>
      <c r="B65" s="60" t="s">
        <v>114</v>
      </c>
      <c r="J65" s="64"/>
      <c r="L65" s="65"/>
      <c r="M65" s="66"/>
      <c r="N65" s="61">
        <v>2724</v>
      </c>
      <c r="O65" s="66"/>
      <c r="P65" s="66"/>
      <c r="Q65" s="66"/>
      <c r="R65" s="61">
        <v>2724</v>
      </c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J65" s="66"/>
      <c r="AL65" s="66"/>
      <c r="AN65" s="66"/>
      <c r="AO65" s="66"/>
      <c r="AP65" s="44"/>
      <c r="AQ65" s="66"/>
      <c r="AR65" s="66"/>
      <c r="AS65" s="66"/>
      <c r="AT65" s="44"/>
      <c r="AU65" s="66"/>
      <c r="AV65" s="66"/>
      <c r="AW65" s="66"/>
      <c r="AX65" s="44"/>
      <c r="AY65" s="44">
        <f t="shared" si="10"/>
        <v>0</v>
      </c>
      <c r="AZ65" s="66"/>
      <c r="BA65" s="66"/>
      <c r="BB65" s="66"/>
      <c r="BC65" s="44">
        <f t="shared" si="11"/>
        <v>2724</v>
      </c>
      <c r="BD65" s="44"/>
      <c r="BE65" s="44">
        <f t="shared" si="12"/>
        <v>2724</v>
      </c>
      <c r="BF65" s="44"/>
      <c r="BG65" s="44">
        <f t="shared" si="13"/>
        <v>0</v>
      </c>
      <c r="BH65" s="66"/>
    </row>
    <row r="66" spans="1:60" s="63" customFormat="1">
      <c r="A66" s="91"/>
      <c r="B66" s="60" t="s">
        <v>115</v>
      </c>
      <c r="J66" s="64"/>
      <c r="L66" s="65"/>
      <c r="M66" s="66"/>
      <c r="N66" s="61">
        <v>105033</v>
      </c>
      <c r="O66" s="66"/>
      <c r="P66" s="66"/>
      <c r="Q66" s="66"/>
      <c r="R66" s="61">
        <v>105033</v>
      </c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J66" s="66"/>
      <c r="AL66" s="66"/>
      <c r="AN66" s="66"/>
      <c r="AO66" s="66"/>
      <c r="AP66" s="44"/>
      <c r="AQ66" s="66"/>
      <c r="AR66" s="66"/>
      <c r="AS66" s="66"/>
      <c r="AT66" s="44"/>
      <c r="AU66" s="66"/>
      <c r="AV66" s="66"/>
      <c r="AW66" s="66"/>
      <c r="AX66" s="44"/>
      <c r="AY66" s="44">
        <f t="shared" si="10"/>
        <v>0</v>
      </c>
      <c r="AZ66" s="66"/>
      <c r="BA66" s="66"/>
      <c r="BB66" s="66"/>
      <c r="BC66" s="44">
        <f t="shared" si="11"/>
        <v>105033</v>
      </c>
      <c r="BD66" s="44"/>
      <c r="BE66" s="44">
        <f t="shared" si="12"/>
        <v>105033</v>
      </c>
      <c r="BF66" s="44"/>
      <c r="BG66" s="44">
        <f t="shared" si="13"/>
        <v>0</v>
      </c>
      <c r="BH66" s="66"/>
    </row>
    <row r="67" spans="1:60" s="63" customFormat="1">
      <c r="A67" s="91"/>
      <c r="B67" s="60" t="s">
        <v>116</v>
      </c>
      <c r="J67" s="64"/>
      <c r="L67" s="65"/>
      <c r="M67" s="66"/>
      <c r="N67" s="61">
        <v>1095979</v>
      </c>
      <c r="O67" s="66"/>
      <c r="P67" s="66"/>
      <c r="Q67" s="66"/>
      <c r="R67" s="61">
        <v>1095979</v>
      </c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J67" s="66"/>
      <c r="AL67" s="66"/>
      <c r="AN67" s="66"/>
      <c r="AO67" s="66"/>
      <c r="AP67" s="44"/>
      <c r="AQ67" s="66"/>
      <c r="AR67" s="66"/>
      <c r="AS67" s="66"/>
      <c r="AT67" s="44"/>
      <c r="AU67" s="66"/>
      <c r="AV67" s="66"/>
      <c r="AW67" s="66"/>
      <c r="AX67" s="44"/>
      <c r="AY67" s="44">
        <f t="shared" si="10"/>
        <v>0</v>
      </c>
      <c r="AZ67" s="66"/>
      <c r="BA67" s="44"/>
      <c r="BB67" s="66"/>
      <c r="BC67" s="44">
        <f t="shared" si="11"/>
        <v>1095979</v>
      </c>
      <c r="BD67" s="44"/>
      <c r="BE67" s="44">
        <f t="shared" si="12"/>
        <v>1095979</v>
      </c>
      <c r="BF67" s="44"/>
      <c r="BG67" s="44">
        <f t="shared" si="13"/>
        <v>0</v>
      </c>
      <c r="BH67" s="66"/>
    </row>
    <row r="68" spans="1:60" s="63" customFormat="1">
      <c r="A68" s="91"/>
      <c r="B68" s="60" t="s">
        <v>117</v>
      </c>
      <c r="J68" s="64"/>
      <c r="L68" s="65"/>
      <c r="M68" s="66"/>
      <c r="N68" s="61">
        <v>804952</v>
      </c>
      <c r="O68" s="66"/>
      <c r="P68" s="66"/>
      <c r="Q68" s="66"/>
      <c r="R68" s="61">
        <v>804952</v>
      </c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J68" s="66"/>
      <c r="AL68" s="66"/>
      <c r="AN68" s="66"/>
      <c r="AO68" s="66"/>
      <c r="AP68" s="44"/>
      <c r="AQ68" s="66"/>
      <c r="AR68" s="66"/>
      <c r="AS68" s="66"/>
      <c r="AT68" s="44"/>
      <c r="AU68" s="66"/>
      <c r="AV68" s="66"/>
      <c r="AW68" s="66"/>
      <c r="AX68" s="44"/>
      <c r="AY68" s="44">
        <f t="shared" si="10"/>
        <v>0</v>
      </c>
      <c r="AZ68" s="66"/>
      <c r="BA68" s="44"/>
      <c r="BB68" s="66"/>
      <c r="BC68" s="44">
        <f t="shared" si="11"/>
        <v>804952</v>
      </c>
      <c r="BD68" s="44"/>
      <c r="BE68" s="44">
        <f t="shared" si="12"/>
        <v>804952</v>
      </c>
      <c r="BF68" s="44"/>
      <c r="BG68" s="44">
        <f t="shared" si="13"/>
        <v>0</v>
      </c>
      <c r="BH68" s="66"/>
    </row>
    <row r="69" spans="1:60" s="63" customFormat="1">
      <c r="A69" s="91"/>
      <c r="B69" s="60" t="s">
        <v>118</v>
      </c>
      <c r="J69" s="64"/>
      <c r="L69" s="65"/>
      <c r="M69" s="66"/>
      <c r="N69" s="61">
        <v>155089</v>
      </c>
      <c r="O69" s="66"/>
      <c r="P69" s="66"/>
      <c r="Q69" s="66"/>
      <c r="R69" s="61">
        <v>155089</v>
      </c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J69" s="66"/>
      <c r="AL69" s="66"/>
      <c r="AN69" s="66"/>
      <c r="AO69" s="66"/>
      <c r="AP69" s="44"/>
      <c r="AQ69" s="66"/>
      <c r="AR69" s="66"/>
      <c r="AS69" s="66"/>
      <c r="AT69" s="44"/>
      <c r="AU69" s="66"/>
      <c r="AV69" s="66"/>
      <c r="AW69" s="66"/>
      <c r="AX69" s="44"/>
      <c r="AY69" s="44">
        <f t="shared" si="10"/>
        <v>0</v>
      </c>
      <c r="AZ69" s="66"/>
      <c r="BA69" s="44"/>
      <c r="BB69" s="66"/>
      <c r="BC69" s="44">
        <f t="shared" si="11"/>
        <v>155089</v>
      </c>
      <c r="BD69" s="44"/>
      <c r="BE69" s="44">
        <f t="shared" si="12"/>
        <v>155089</v>
      </c>
      <c r="BF69" s="44"/>
      <c r="BG69" s="44">
        <f t="shared" si="13"/>
        <v>0</v>
      </c>
      <c r="BH69" s="66"/>
    </row>
    <row r="70" spans="1:60" s="63" customFormat="1">
      <c r="A70" s="91"/>
      <c r="B70" s="60" t="s">
        <v>119</v>
      </c>
      <c r="J70" s="64"/>
      <c r="L70" s="65"/>
      <c r="M70" s="66"/>
      <c r="N70" s="61">
        <f>164407+20209</f>
        <v>184616</v>
      </c>
      <c r="O70" s="66"/>
      <c r="P70" s="66"/>
      <c r="Q70" s="66"/>
      <c r="R70" s="61">
        <f>164407+20209</f>
        <v>184616</v>
      </c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J70" s="66"/>
      <c r="AL70" s="66"/>
      <c r="AN70" s="66"/>
      <c r="AO70" s="66"/>
      <c r="AP70" s="44"/>
      <c r="AQ70" s="66"/>
      <c r="AR70" s="66"/>
      <c r="AS70" s="66"/>
      <c r="AT70" s="44"/>
      <c r="AU70" s="66"/>
      <c r="AV70" s="66"/>
      <c r="AW70" s="66"/>
      <c r="AX70" s="44"/>
      <c r="AY70" s="44">
        <f t="shared" si="10"/>
        <v>0</v>
      </c>
      <c r="AZ70" s="66"/>
      <c r="BA70" s="66"/>
      <c r="BB70" s="66"/>
      <c r="BC70" s="44">
        <f t="shared" si="11"/>
        <v>184616</v>
      </c>
      <c r="BD70" s="44"/>
      <c r="BE70" s="44">
        <f t="shared" si="12"/>
        <v>184616</v>
      </c>
      <c r="BF70" s="44"/>
      <c r="BG70" s="44">
        <f t="shared" si="13"/>
        <v>0</v>
      </c>
      <c r="BH70" s="66"/>
    </row>
    <row r="71" spans="1:60" s="63" customFormat="1">
      <c r="A71" s="91"/>
      <c r="B71" s="60" t="s">
        <v>121</v>
      </c>
      <c r="J71" s="64"/>
      <c r="L71" s="65"/>
      <c r="M71" s="66"/>
      <c r="N71" s="61">
        <v>672551</v>
      </c>
      <c r="O71" s="66"/>
      <c r="P71" s="66"/>
      <c r="Q71" s="66"/>
      <c r="R71" s="61">
        <v>672551</v>
      </c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J71" s="66"/>
      <c r="AL71" s="66"/>
      <c r="AN71" s="66"/>
      <c r="AO71" s="66"/>
      <c r="AP71" s="44"/>
      <c r="AQ71" s="66"/>
      <c r="AR71" s="66"/>
      <c r="AS71" s="66"/>
      <c r="AT71" s="44"/>
      <c r="AU71" s="66"/>
      <c r="AV71" s="66"/>
      <c r="AW71" s="66"/>
      <c r="AX71" s="44"/>
      <c r="AY71" s="44">
        <f t="shared" si="10"/>
        <v>0</v>
      </c>
      <c r="AZ71" s="66"/>
      <c r="BA71" s="44"/>
      <c r="BB71" s="66"/>
      <c r="BC71" s="44">
        <f t="shared" si="11"/>
        <v>672551</v>
      </c>
      <c r="BD71" s="44"/>
      <c r="BE71" s="44">
        <f t="shared" si="12"/>
        <v>672551</v>
      </c>
      <c r="BF71" s="44"/>
      <c r="BG71" s="44">
        <f t="shared" si="13"/>
        <v>0</v>
      </c>
      <c r="BH71" s="66"/>
    </row>
    <row r="72" spans="1:60" s="63" customFormat="1">
      <c r="A72" s="91"/>
      <c r="B72" s="60" t="s">
        <v>120</v>
      </c>
      <c r="J72" s="64"/>
      <c r="L72" s="65"/>
      <c r="M72" s="66"/>
      <c r="N72" s="61">
        <v>838916</v>
      </c>
      <c r="O72" s="66"/>
      <c r="P72" s="66"/>
      <c r="Q72" s="66"/>
      <c r="R72" s="61">
        <v>838916</v>
      </c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J72" s="66"/>
      <c r="AL72" s="66"/>
      <c r="AN72" s="66"/>
      <c r="AO72" s="66"/>
      <c r="AP72" s="44"/>
      <c r="AQ72" s="66"/>
      <c r="AR72" s="66"/>
      <c r="AS72" s="66"/>
      <c r="AT72" s="44"/>
      <c r="AU72" s="66"/>
      <c r="AV72" s="66"/>
      <c r="AW72" s="66"/>
      <c r="AX72" s="44"/>
      <c r="AY72" s="44">
        <f t="shared" si="10"/>
        <v>0</v>
      </c>
      <c r="AZ72" s="66"/>
      <c r="BA72" s="44"/>
      <c r="BB72" s="66"/>
      <c r="BC72" s="44">
        <f t="shared" si="11"/>
        <v>838916</v>
      </c>
      <c r="BD72" s="44"/>
      <c r="BE72" s="44">
        <f t="shared" si="12"/>
        <v>838916</v>
      </c>
      <c r="BF72" s="44"/>
      <c r="BG72" s="44">
        <f t="shared" si="13"/>
        <v>0</v>
      </c>
      <c r="BH72" s="66"/>
    </row>
    <row r="73" spans="1:60" s="63" customFormat="1">
      <c r="A73" s="91"/>
      <c r="B73" s="60" t="s">
        <v>161</v>
      </c>
      <c r="J73" s="64"/>
      <c r="L73" s="65"/>
      <c r="M73" s="66"/>
      <c r="N73" s="211">
        <v>0</v>
      </c>
      <c r="O73" s="66"/>
      <c r="P73" s="209">
        <f>R73-N73</f>
        <v>125000</v>
      </c>
      <c r="Q73" s="66"/>
      <c r="R73" s="209">
        <f>75000+50000</f>
        <v>125000</v>
      </c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J73" s="66"/>
      <c r="AL73" s="66"/>
      <c r="AN73" s="66"/>
      <c r="AO73" s="66"/>
      <c r="AP73" s="66"/>
      <c r="AQ73" s="66"/>
      <c r="AR73" s="66"/>
      <c r="AS73" s="66"/>
      <c r="AT73" s="44"/>
      <c r="AU73" s="66"/>
      <c r="AV73" s="66"/>
      <c r="AW73" s="66"/>
      <c r="AX73" s="44"/>
      <c r="AY73" s="44">
        <f t="shared" si="10"/>
        <v>0</v>
      </c>
      <c r="AZ73" s="66"/>
      <c r="BA73" s="44">
        <v>0</v>
      </c>
      <c r="BB73" s="66"/>
      <c r="BC73" s="44">
        <f t="shared" si="11"/>
        <v>125000</v>
      </c>
      <c r="BD73" s="44"/>
      <c r="BE73" s="44">
        <f t="shared" si="12"/>
        <v>125000</v>
      </c>
      <c r="BF73" s="44"/>
      <c r="BG73" s="44">
        <f t="shared" si="13"/>
        <v>0</v>
      </c>
      <c r="BH73" s="66"/>
    </row>
    <row r="74" spans="1:60" s="63" customFormat="1" ht="8.25" customHeight="1">
      <c r="A74" s="91"/>
      <c r="B74" s="68"/>
      <c r="J74" s="64"/>
      <c r="L74" s="65"/>
      <c r="M74" s="66"/>
      <c r="N74" s="90"/>
      <c r="O74" s="66"/>
      <c r="P74" s="66"/>
      <c r="Q74" s="66"/>
      <c r="R74" s="90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J74" s="66"/>
      <c r="AL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44"/>
      <c r="AY74" s="66"/>
      <c r="AZ74" s="66"/>
      <c r="BA74" s="66"/>
      <c r="BB74" s="66"/>
      <c r="BC74" s="66"/>
      <c r="BD74" s="66"/>
      <c r="BE74" s="66"/>
      <c r="BF74" s="66"/>
      <c r="BG74" s="66"/>
      <c r="BH74" s="66"/>
    </row>
    <row r="75" spans="1:60" s="63" customFormat="1">
      <c r="A75" s="91"/>
      <c r="B75" s="62" t="s">
        <v>61</v>
      </c>
      <c r="J75" s="64"/>
      <c r="L75" s="65"/>
      <c r="M75" s="66"/>
      <c r="N75" s="90">
        <f>SUM(N59:N74)</f>
        <v>5891579</v>
      </c>
      <c r="O75" s="66"/>
      <c r="P75" s="90">
        <f>SUM(P59:P74)</f>
        <v>125000</v>
      </c>
      <c r="Q75" s="66"/>
      <c r="R75" s="90">
        <f t="shared" ref="R75:BH75" si="14">SUM(R59:R74)</f>
        <v>6016579</v>
      </c>
      <c r="S75" s="66">
        <f t="shared" si="14"/>
        <v>0</v>
      </c>
      <c r="T75" s="66">
        <f t="shared" si="14"/>
        <v>0</v>
      </c>
      <c r="U75" s="66">
        <f t="shared" si="14"/>
        <v>0</v>
      </c>
      <c r="V75" s="66">
        <f t="shared" si="14"/>
        <v>0</v>
      </c>
      <c r="W75" s="66">
        <f t="shared" si="14"/>
        <v>0</v>
      </c>
      <c r="X75" s="66">
        <f t="shared" si="14"/>
        <v>0</v>
      </c>
      <c r="Y75" s="66">
        <f t="shared" si="14"/>
        <v>0</v>
      </c>
      <c r="Z75" s="66">
        <f t="shared" si="14"/>
        <v>0</v>
      </c>
      <c r="AA75" s="66">
        <f t="shared" si="14"/>
        <v>0</v>
      </c>
      <c r="AB75" s="66">
        <f t="shared" si="14"/>
        <v>0</v>
      </c>
      <c r="AC75" s="66">
        <f t="shared" si="14"/>
        <v>0</v>
      </c>
      <c r="AD75" s="66">
        <f t="shared" si="14"/>
        <v>0</v>
      </c>
      <c r="AE75" s="66">
        <f t="shared" si="14"/>
        <v>0</v>
      </c>
      <c r="AF75" s="66">
        <f t="shared" si="14"/>
        <v>0</v>
      </c>
      <c r="AG75" s="66">
        <f t="shared" si="14"/>
        <v>0</v>
      </c>
      <c r="AH75" s="66">
        <f t="shared" si="14"/>
        <v>0</v>
      </c>
      <c r="AI75" s="66">
        <f t="shared" si="14"/>
        <v>0</v>
      </c>
      <c r="AJ75" s="66">
        <f t="shared" si="14"/>
        <v>0</v>
      </c>
      <c r="AK75" s="66">
        <f t="shared" si="14"/>
        <v>0</v>
      </c>
      <c r="AL75" s="66">
        <f t="shared" si="14"/>
        <v>0</v>
      </c>
      <c r="AM75" s="66">
        <f t="shared" si="14"/>
        <v>0</v>
      </c>
      <c r="AN75" s="66">
        <f t="shared" si="14"/>
        <v>0</v>
      </c>
      <c r="AO75" s="66">
        <f t="shared" si="14"/>
        <v>0</v>
      </c>
      <c r="AP75" s="66">
        <f t="shared" si="14"/>
        <v>0</v>
      </c>
      <c r="AQ75" s="66">
        <f t="shared" si="14"/>
        <v>0</v>
      </c>
      <c r="AR75" s="66">
        <f t="shared" si="14"/>
        <v>0</v>
      </c>
      <c r="AS75" s="66">
        <f t="shared" si="14"/>
        <v>0</v>
      </c>
      <c r="AT75" s="66">
        <f t="shared" si="14"/>
        <v>0</v>
      </c>
      <c r="AU75" s="66">
        <f t="shared" si="14"/>
        <v>0</v>
      </c>
      <c r="AV75" s="66">
        <f t="shared" si="14"/>
        <v>0</v>
      </c>
      <c r="AW75" s="66">
        <f t="shared" si="14"/>
        <v>0</v>
      </c>
      <c r="AX75" s="66">
        <f t="shared" si="14"/>
        <v>0</v>
      </c>
      <c r="AY75" s="66">
        <f t="shared" si="14"/>
        <v>0</v>
      </c>
      <c r="AZ75" s="66">
        <f t="shared" si="14"/>
        <v>0</v>
      </c>
      <c r="BA75" s="66">
        <f t="shared" si="14"/>
        <v>0</v>
      </c>
      <c r="BB75" s="66">
        <f t="shared" si="14"/>
        <v>0</v>
      </c>
      <c r="BC75" s="66">
        <f t="shared" si="14"/>
        <v>6016579</v>
      </c>
      <c r="BD75" s="66">
        <f t="shared" si="14"/>
        <v>511218</v>
      </c>
      <c r="BE75" s="66">
        <f t="shared" si="14"/>
        <v>6016579</v>
      </c>
      <c r="BF75" s="66">
        <f t="shared" si="14"/>
        <v>1533654</v>
      </c>
      <c r="BG75" s="66">
        <f t="shared" si="14"/>
        <v>0</v>
      </c>
      <c r="BH75" s="66">
        <f t="shared" si="14"/>
        <v>248892</v>
      </c>
    </row>
    <row r="76" spans="1:60" s="63" customFormat="1">
      <c r="A76" s="91"/>
      <c r="B76" s="62"/>
      <c r="J76" s="64"/>
      <c r="L76" s="65"/>
      <c r="M76" s="66"/>
      <c r="N76" s="90"/>
      <c r="O76" s="66"/>
      <c r="P76" s="66"/>
      <c r="Q76" s="66"/>
      <c r="R76" s="90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J76" s="66"/>
      <c r="AL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  <c r="BF76" s="66"/>
      <c r="BG76" s="66"/>
      <c r="BH76" s="66"/>
    </row>
    <row r="77" spans="1:60" s="63" customFormat="1">
      <c r="A77" s="91"/>
      <c r="B77" s="69" t="s">
        <v>62</v>
      </c>
      <c r="J77" s="64"/>
      <c r="L77" s="65"/>
      <c r="M77" s="66"/>
      <c r="N77" s="90">
        <v>0</v>
      </c>
      <c r="O77" s="66"/>
      <c r="P77" s="66"/>
      <c r="Q77" s="66"/>
      <c r="R77" s="90">
        <v>0</v>
      </c>
      <c r="S77" s="66" t="e">
        <f>SUM(#REF!)</f>
        <v>#REF!</v>
      </c>
      <c r="T77" s="66"/>
      <c r="U77" s="66" t="e">
        <f>SUM(#REF!)</f>
        <v>#REF!</v>
      </c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44"/>
      <c r="AZ77" s="66" t="e">
        <f>SUM(#REF!)</f>
        <v>#REF!</v>
      </c>
      <c r="BA77" s="66">
        <f>SUM(BA61:BA76)</f>
        <v>0</v>
      </c>
      <c r="BB77" s="66" t="e">
        <f>SUM(#REF!)</f>
        <v>#REF!</v>
      </c>
      <c r="BC77" s="44">
        <f>IF(+R77-AY77+BA77&gt;0,R77-AY77+BA77,0)</f>
        <v>0</v>
      </c>
      <c r="BD77" s="66" t="e">
        <f>SUM(#REF!)</f>
        <v>#REF!</v>
      </c>
      <c r="BE77" s="44">
        <f>+AY77+BC77</f>
        <v>0</v>
      </c>
      <c r="BF77" s="66" t="e">
        <f>SUM(#REF!)</f>
        <v>#REF!</v>
      </c>
      <c r="BG77" s="44">
        <f>+R77-BE77</f>
        <v>0</v>
      </c>
      <c r="BH77" s="66"/>
    </row>
    <row r="78" spans="1:60" s="63" customFormat="1" ht="9" customHeight="1">
      <c r="A78" s="91"/>
      <c r="B78" s="62"/>
      <c r="J78" s="64"/>
      <c r="L78" s="65"/>
      <c r="M78" s="66"/>
      <c r="N78" s="90"/>
      <c r="O78" s="66"/>
      <c r="P78" s="66"/>
      <c r="Q78" s="66"/>
      <c r="R78" s="90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J78" s="66"/>
      <c r="AL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/>
      <c r="BC78" s="66"/>
      <c r="BD78" s="66"/>
      <c r="BE78" s="66"/>
      <c r="BF78" s="66"/>
      <c r="BG78" s="66"/>
      <c r="BH78" s="66"/>
    </row>
    <row r="79" spans="1:60" s="71" customFormat="1">
      <c r="A79" s="97"/>
      <c r="B79" s="70" t="s">
        <v>63</v>
      </c>
      <c r="J79" s="72"/>
      <c r="L79" s="73"/>
      <c r="M79" s="74"/>
      <c r="N79" s="75">
        <f>N77+N75+N56+N48</f>
        <v>27028671</v>
      </c>
      <c r="O79" s="74"/>
      <c r="P79" s="75">
        <f>P75</f>
        <v>125000</v>
      </c>
      <c r="Q79" s="74"/>
      <c r="R79" s="75">
        <f t="shared" ref="R79:BG79" si="15">R77+R75+R56+R48</f>
        <v>27153671</v>
      </c>
      <c r="S79" s="75" t="e">
        <f t="shared" si="15"/>
        <v>#REF!</v>
      </c>
      <c r="T79" s="75">
        <f t="shared" si="15"/>
        <v>0</v>
      </c>
      <c r="U79" s="75" t="e">
        <f t="shared" si="15"/>
        <v>#REF!</v>
      </c>
      <c r="V79" s="75">
        <f t="shared" si="15"/>
        <v>0</v>
      </c>
      <c r="W79" s="75">
        <f t="shared" si="15"/>
        <v>0</v>
      </c>
      <c r="X79" s="75">
        <f t="shared" si="15"/>
        <v>0</v>
      </c>
      <c r="Y79" s="75">
        <f t="shared" si="15"/>
        <v>0</v>
      </c>
      <c r="Z79" s="75">
        <f t="shared" si="15"/>
        <v>0</v>
      </c>
      <c r="AA79" s="75">
        <f t="shared" si="15"/>
        <v>0</v>
      </c>
      <c r="AB79" s="75">
        <f t="shared" si="15"/>
        <v>0</v>
      </c>
      <c r="AC79" s="75">
        <f t="shared" si="15"/>
        <v>0</v>
      </c>
      <c r="AD79" s="75">
        <f t="shared" si="15"/>
        <v>0</v>
      </c>
      <c r="AE79" s="75">
        <f t="shared" si="15"/>
        <v>0</v>
      </c>
      <c r="AF79" s="75">
        <f t="shared" si="15"/>
        <v>0</v>
      </c>
      <c r="AG79" s="75">
        <f t="shared" si="15"/>
        <v>0</v>
      </c>
      <c r="AH79" s="75">
        <f t="shared" si="15"/>
        <v>0</v>
      </c>
      <c r="AI79" s="75">
        <f t="shared" si="15"/>
        <v>0</v>
      </c>
      <c r="AJ79" s="75">
        <f t="shared" si="15"/>
        <v>0</v>
      </c>
      <c r="AK79" s="75">
        <f t="shared" si="15"/>
        <v>0</v>
      </c>
      <c r="AL79" s="75">
        <f t="shared" si="15"/>
        <v>0</v>
      </c>
      <c r="AM79" s="75">
        <f t="shared" si="15"/>
        <v>0</v>
      </c>
      <c r="AN79" s="75">
        <f t="shared" si="15"/>
        <v>0</v>
      </c>
      <c r="AO79" s="75">
        <f t="shared" si="15"/>
        <v>0</v>
      </c>
      <c r="AP79" s="75">
        <f t="shared" si="15"/>
        <v>0</v>
      </c>
      <c r="AQ79" s="75">
        <f t="shared" si="15"/>
        <v>0</v>
      </c>
      <c r="AR79" s="75">
        <f t="shared" si="15"/>
        <v>0</v>
      </c>
      <c r="AS79" s="75">
        <f t="shared" si="15"/>
        <v>0</v>
      </c>
      <c r="AT79" s="75">
        <f t="shared" si="15"/>
        <v>0</v>
      </c>
      <c r="AU79" s="75">
        <f t="shared" si="15"/>
        <v>0</v>
      </c>
      <c r="AV79" s="75">
        <f t="shared" si="15"/>
        <v>0</v>
      </c>
      <c r="AW79" s="75">
        <f t="shared" si="15"/>
        <v>0</v>
      </c>
      <c r="AX79" s="75">
        <f t="shared" si="15"/>
        <v>0</v>
      </c>
      <c r="AY79" s="75">
        <f t="shared" si="15"/>
        <v>0</v>
      </c>
      <c r="AZ79" s="75" t="e">
        <f t="shared" si="15"/>
        <v>#REF!</v>
      </c>
      <c r="BA79" s="75">
        <f t="shared" si="15"/>
        <v>0</v>
      </c>
      <c r="BB79" s="75" t="e">
        <f t="shared" si="15"/>
        <v>#REF!</v>
      </c>
      <c r="BC79" s="75">
        <f t="shared" si="15"/>
        <v>27153671</v>
      </c>
      <c r="BD79" s="75" t="e">
        <f t="shared" si="15"/>
        <v>#REF!</v>
      </c>
      <c r="BE79" s="75">
        <f t="shared" si="15"/>
        <v>27153671</v>
      </c>
      <c r="BF79" s="75" t="e">
        <f t="shared" si="15"/>
        <v>#REF!</v>
      </c>
      <c r="BG79" s="75">
        <f t="shared" si="15"/>
        <v>0</v>
      </c>
      <c r="BH79" s="75" t="e">
        <f>BH77+BH75+BH56+BH48+#REF!</f>
        <v>#REF!</v>
      </c>
    </row>
    <row r="80" spans="1:60">
      <c r="A80" s="50"/>
      <c r="B80" s="39"/>
      <c r="C80"/>
      <c r="D80"/>
      <c r="E80"/>
      <c r="F80"/>
      <c r="G80"/>
      <c r="H80"/>
      <c r="I80"/>
      <c r="J80" s="46"/>
      <c r="K80"/>
      <c r="L80" s="47"/>
      <c r="M80" s="44"/>
      <c r="N80" s="48"/>
      <c r="O80" s="44"/>
      <c r="Q80" s="44"/>
      <c r="S80" s="44"/>
      <c r="T80" s="44"/>
      <c r="U80" s="44"/>
      <c r="V80" s="44"/>
      <c r="X80" s="44"/>
      <c r="Z80" s="44"/>
      <c r="AB80" s="44"/>
      <c r="AD80" s="44"/>
      <c r="AZ80" s="44"/>
      <c r="BA80" s="44"/>
      <c r="BB80" s="44"/>
      <c r="BH80" s="44"/>
    </row>
    <row r="81" spans="1:60">
      <c r="A81" s="88" t="s">
        <v>64</v>
      </c>
      <c r="C81"/>
      <c r="D81"/>
      <c r="E81"/>
      <c r="F81"/>
      <c r="G81"/>
      <c r="H81"/>
      <c r="I81"/>
      <c r="J81" s="46"/>
      <c r="K81"/>
      <c r="L81" s="47"/>
      <c r="M81" s="44"/>
      <c r="N81" s="48"/>
      <c r="O81" s="44"/>
      <c r="Q81" s="44"/>
      <c r="S81" s="44"/>
      <c r="T81" s="44"/>
      <c r="U81" s="44"/>
      <c r="V81" s="44"/>
      <c r="X81" s="44"/>
      <c r="Z81" s="44"/>
      <c r="AB81" s="44"/>
      <c r="AD81" s="44"/>
      <c r="AZ81" s="44"/>
      <c r="BA81" s="44"/>
      <c r="BB81" s="44"/>
      <c r="BH81" s="44"/>
    </row>
    <row r="82" spans="1:60">
      <c r="A82" s="39"/>
      <c r="B82" s="39" t="s">
        <v>151</v>
      </c>
      <c r="C82"/>
      <c r="D82"/>
      <c r="E82"/>
      <c r="F82"/>
      <c r="G82"/>
      <c r="H82"/>
      <c r="I82"/>
      <c r="J82" s="46" t="s">
        <v>65</v>
      </c>
      <c r="K82"/>
      <c r="L82" s="47" t="s">
        <v>14</v>
      </c>
      <c r="M82" s="44"/>
      <c r="N82" s="48">
        <v>0</v>
      </c>
      <c r="O82" s="44"/>
      <c r="P82" s="44">
        <f>R82-N82</f>
        <v>500000</v>
      </c>
      <c r="Q82" s="44"/>
      <c r="R82" s="48">
        <f>500000</f>
        <v>500000</v>
      </c>
      <c r="S82" s="44"/>
      <c r="T82" s="44"/>
      <c r="U82" s="45"/>
      <c r="V82" s="44"/>
      <c r="W82" s="45"/>
      <c r="X82" s="44">
        <v>31282</v>
      </c>
      <c r="Y82" s="45"/>
      <c r="Z82" s="44"/>
      <c r="AA82" s="45"/>
      <c r="AB82" s="44"/>
      <c r="AC82" s="45"/>
      <c r="AD82" s="44"/>
      <c r="AE82" s="45"/>
      <c r="AG82" s="45"/>
      <c r="AI82" s="45"/>
      <c r="AK82" s="45"/>
      <c r="AM82" s="45"/>
      <c r="AO82" s="45"/>
      <c r="AQ82" s="45"/>
      <c r="AS82" s="45"/>
      <c r="AY82" s="44">
        <f t="shared" ref="AY82:AY87" si="16">SUM(T82:AX82)</f>
        <v>31282</v>
      </c>
      <c r="AZ82" s="44"/>
      <c r="BA82" s="44">
        <v>0</v>
      </c>
      <c r="BB82" s="44"/>
      <c r="BC82" s="44">
        <f t="shared" ref="BC82:BC88" si="17">IF(+R82-AY82+BA82&gt;0,R82-AY82+BA82,0)</f>
        <v>468718</v>
      </c>
      <c r="BE82" s="44">
        <f t="shared" ref="BE82:BE87" si="18">+AY82+BC82</f>
        <v>500000</v>
      </c>
      <c r="BG82" s="44">
        <f t="shared" ref="BG82:BG88" si="19">+R82-BE82</f>
        <v>0</v>
      </c>
      <c r="BH82" s="44"/>
    </row>
    <row r="83" spans="1:60">
      <c r="A83" s="39"/>
      <c r="B83" s="39" t="s">
        <v>66</v>
      </c>
      <c r="C83"/>
      <c r="D83"/>
      <c r="E83"/>
      <c r="F83"/>
      <c r="G83"/>
      <c r="H83"/>
      <c r="I83"/>
      <c r="J83" s="46" t="s">
        <v>66</v>
      </c>
      <c r="K83"/>
      <c r="L83" s="47" t="s">
        <v>14</v>
      </c>
      <c r="M83" s="44"/>
      <c r="N83" s="48">
        <v>1701329</v>
      </c>
      <c r="O83" s="44"/>
      <c r="P83" s="44">
        <f>R83-N83</f>
        <v>0</v>
      </c>
      <c r="Q83" s="44"/>
      <c r="R83" s="48">
        <v>1701329</v>
      </c>
      <c r="S83" s="44"/>
      <c r="T83" s="44"/>
      <c r="U83" s="45"/>
      <c r="V83" s="44"/>
      <c r="W83" s="45"/>
      <c r="X83" s="44"/>
      <c r="Y83" s="45"/>
      <c r="Z83" s="44"/>
      <c r="AA83" s="45"/>
      <c r="AB83" s="44"/>
      <c r="AC83" s="45"/>
      <c r="AD83" s="44"/>
      <c r="AE83" s="45"/>
      <c r="AG83" s="45"/>
      <c r="AI83" s="45"/>
      <c r="AK83" s="45"/>
      <c r="AM83" s="45"/>
      <c r="AO83" s="45"/>
      <c r="AQ83" s="45"/>
      <c r="AS83" s="45"/>
      <c r="AY83" s="44">
        <f t="shared" si="16"/>
        <v>0</v>
      </c>
      <c r="AZ83" s="44"/>
      <c r="BA83" s="44">
        <v>0</v>
      </c>
      <c r="BB83" s="44"/>
      <c r="BC83" s="44">
        <f t="shared" si="17"/>
        <v>1701329</v>
      </c>
      <c r="BE83" s="44">
        <f t="shared" si="18"/>
        <v>1701329</v>
      </c>
      <c r="BG83" s="44">
        <f t="shared" si="19"/>
        <v>0</v>
      </c>
      <c r="BH83" s="44"/>
    </row>
    <row r="84" spans="1:60">
      <c r="A84" s="39"/>
      <c r="B84" s="39" t="s">
        <v>67</v>
      </c>
      <c r="C84"/>
      <c r="D84"/>
      <c r="E84"/>
      <c r="F84"/>
      <c r="G84"/>
      <c r="H84"/>
      <c r="I84"/>
      <c r="J84" s="46" t="s">
        <v>65</v>
      </c>
      <c r="K84"/>
      <c r="L84" s="47" t="s">
        <v>14</v>
      </c>
      <c r="M84" s="44"/>
      <c r="N84" s="48">
        <v>0</v>
      </c>
      <c r="O84" s="44"/>
      <c r="P84" s="44">
        <v>0</v>
      </c>
      <c r="Q84" s="44"/>
      <c r="R84" s="48">
        <v>0</v>
      </c>
      <c r="S84" s="44"/>
      <c r="T84" s="44">
        <v>0</v>
      </c>
      <c r="U84" s="45"/>
      <c r="V84" s="44">
        <v>0</v>
      </c>
      <c r="W84" s="45"/>
      <c r="X84" s="44">
        <v>0</v>
      </c>
      <c r="Y84" s="45"/>
      <c r="Z84" s="44">
        <v>0</v>
      </c>
      <c r="AA84" s="45"/>
      <c r="AB84" s="44">
        <v>0</v>
      </c>
      <c r="AC84" s="45"/>
      <c r="AD84" s="44">
        <v>0</v>
      </c>
      <c r="AE84" s="45"/>
      <c r="AF84" s="44">
        <v>0</v>
      </c>
      <c r="AG84" s="45"/>
      <c r="AH84" s="44">
        <v>0</v>
      </c>
      <c r="AI84" s="45"/>
      <c r="AJ84" s="44">
        <v>0</v>
      </c>
      <c r="AK84" s="45"/>
      <c r="AL84" s="44">
        <v>0</v>
      </c>
      <c r="AM84" s="45"/>
      <c r="AN84" s="44">
        <v>0</v>
      </c>
      <c r="AO84" s="45"/>
      <c r="AP84" s="44">
        <v>0</v>
      </c>
      <c r="AQ84" s="45"/>
      <c r="AR84" s="44">
        <v>0</v>
      </c>
      <c r="AS84" s="45"/>
      <c r="AT84" s="44">
        <v>0</v>
      </c>
      <c r="AV84" s="44">
        <v>0</v>
      </c>
      <c r="AX84" s="44">
        <v>0</v>
      </c>
      <c r="AY84" s="44">
        <f t="shared" si="16"/>
        <v>0</v>
      </c>
      <c r="AZ84" s="44"/>
      <c r="BA84" s="44">
        <v>0</v>
      </c>
      <c r="BB84" s="44"/>
      <c r="BC84" s="44">
        <f t="shared" si="17"/>
        <v>0</v>
      </c>
      <c r="BE84" s="44">
        <f t="shared" si="18"/>
        <v>0</v>
      </c>
      <c r="BG84" s="44">
        <f t="shared" si="19"/>
        <v>0</v>
      </c>
      <c r="BH84" s="44"/>
    </row>
    <row r="85" spans="1:60">
      <c r="A85" s="39"/>
      <c r="B85" s="39" t="s">
        <v>68</v>
      </c>
      <c r="C85"/>
      <c r="D85"/>
      <c r="E85"/>
      <c r="F85"/>
      <c r="G85"/>
      <c r="H85"/>
      <c r="I85"/>
      <c r="J85" s="46" t="s">
        <v>65</v>
      </c>
      <c r="K85"/>
      <c r="L85" s="47" t="s">
        <v>14</v>
      </c>
      <c r="M85" s="44"/>
      <c r="N85" s="48">
        <v>0</v>
      </c>
      <c r="O85" s="48"/>
      <c r="P85" s="48">
        <v>0</v>
      </c>
      <c r="Q85" s="48"/>
      <c r="R85" s="48">
        <v>0</v>
      </c>
      <c r="S85" s="48"/>
      <c r="T85" s="48">
        <v>0</v>
      </c>
      <c r="U85" s="76"/>
      <c r="V85" s="48">
        <v>0</v>
      </c>
      <c r="W85" s="76"/>
      <c r="X85" s="48">
        <v>0</v>
      </c>
      <c r="Y85" s="76"/>
      <c r="Z85" s="48">
        <v>0</v>
      </c>
      <c r="AA85" s="76"/>
      <c r="AB85" s="48">
        <v>0</v>
      </c>
      <c r="AC85" s="76"/>
      <c r="AD85" s="48">
        <v>0</v>
      </c>
      <c r="AE85" s="76"/>
      <c r="AF85" s="48">
        <v>0</v>
      </c>
      <c r="AG85" s="76"/>
      <c r="AH85" s="48">
        <v>0</v>
      </c>
      <c r="AI85" s="76"/>
      <c r="AJ85" s="48">
        <v>0</v>
      </c>
      <c r="AK85" s="76"/>
      <c r="AL85" s="48">
        <v>0</v>
      </c>
      <c r="AM85" s="76"/>
      <c r="AN85" s="48">
        <v>0</v>
      </c>
      <c r="AO85" s="76"/>
      <c r="AP85" s="48">
        <v>0</v>
      </c>
      <c r="AQ85" s="76"/>
      <c r="AR85" s="48">
        <v>0</v>
      </c>
      <c r="AS85" s="76"/>
      <c r="AT85" s="48">
        <v>0</v>
      </c>
      <c r="AU85" s="48"/>
      <c r="AV85" s="48">
        <v>0</v>
      </c>
      <c r="AW85" s="48"/>
      <c r="AX85" s="48">
        <v>0</v>
      </c>
      <c r="AY85" s="48">
        <f t="shared" si="16"/>
        <v>0</v>
      </c>
      <c r="AZ85" s="44"/>
      <c r="BA85" s="48">
        <v>0</v>
      </c>
      <c r="BB85" s="44"/>
      <c r="BC85" s="44">
        <f t="shared" si="17"/>
        <v>0</v>
      </c>
      <c r="BD85" s="48"/>
      <c r="BE85" s="44">
        <f t="shared" si="18"/>
        <v>0</v>
      </c>
      <c r="BF85" s="48"/>
      <c r="BG85" s="44">
        <f t="shared" si="19"/>
        <v>0</v>
      </c>
      <c r="BH85" s="48"/>
    </row>
    <row r="86" spans="1:60" s="52" customFormat="1">
      <c r="A86" s="39"/>
      <c r="B86" s="39" t="s">
        <v>69</v>
      </c>
      <c r="C86" s="51"/>
      <c r="D86" s="51"/>
      <c r="E86" s="51"/>
      <c r="F86" s="51"/>
      <c r="G86" s="51"/>
      <c r="H86" s="51"/>
      <c r="I86" s="51"/>
      <c r="J86" s="77" t="s">
        <v>65</v>
      </c>
      <c r="K86" s="51"/>
      <c r="L86" s="47" t="s">
        <v>14</v>
      </c>
      <c r="M86" s="48"/>
      <c r="N86" s="48">
        <v>0</v>
      </c>
      <c r="O86" s="48"/>
      <c r="P86" s="48">
        <v>0</v>
      </c>
      <c r="Q86" s="48"/>
      <c r="R86" s="48">
        <v>0</v>
      </c>
      <c r="S86" s="48"/>
      <c r="T86" s="48">
        <v>0</v>
      </c>
      <c r="U86" s="76"/>
      <c r="V86" s="48">
        <v>0</v>
      </c>
      <c r="W86" s="76"/>
      <c r="X86" s="48">
        <v>0</v>
      </c>
      <c r="Y86" s="76"/>
      <c r="Z86" s="48">
        <v>0</v>
      </c>
      <c r="AA86" s="76"/>
      <c r="AB86" s="48">
        <v>0</v>
      </c>
      <c r="AC86" s="76"/>
      <c r="AD86" s="48">
        <v>0</v>
      </c>
      <c r="AE86" s="76"/>
      <c r="AF86" s="48">
        <v>0</v>
      </c>
      <c r="AG86" s="76"/>
      <c r="AH86" s="48">
        <v>0</v>
      </c>
      <c r="AI86" s="76"/>
      <c r="AJ86" s="48">
        <v>0</v>
      </c>
      <c r="AK86" s="76"/>
      <c r="AL86" s="48">
        <v>0</v>
      </c>
      <c r="AM86" s="76"/>
      <c r="AN86" s="48">
        <v>0</v>
      </c>
      <c r="AO86" s="76"/>
      <c r="AP86" s="48">
        <v>0</v>
      </c>
      <c r="AQ86" s="76"/>
      <c r="AR86" s="48">
        <v>0</v>
      </c>
      <c r="AS86" s="76"/>
      <c r="AT86" s="48">
        <v>0</v>
      </c>
      <c r="AU86" s="48"/>
      <c r="AV86" s="48">
        <v>0</v>
      </c>
      <c r="AW86" s="48"/>
      <c r="AX86" s="48">
        <v>0</v>
      </c>
      <c r="AY86" s="48">
        <f t="shared" si="16"/>
        <v>0</v>
      </c>
      <c r="AZ86" s="48"/>
      <c r="BA86" s="48">
        <v>0</v>
      </c>
      <c r="BB86" s="48"/>
      <c r="BC86" s="44">
        <f t="shared" si="17"/>
        <v>0</v>
      </c>
      <c r="BD86" s="48"/>
      <c r="BE86" s="44">
        <f t="shared" si="18"/>
        <v>0</v>
      </c>
      <c r="BF86" s="48"/>
      <c r="BG86" s="44">
        <f t="shared" si="19"/>
        <v>0</v>
      </c>
      <c r="BH86" s="48"/>
    </row>
    <row r="87" spans="1:60">
      <c r="A87" s="39"/>
      <c r="B87" s="39" t="s">
        <v>96</v>
      </c>
      <c r="C87"/>
      <c r="D87"/>
      <c r="E87"/>
      <c r="F87"/>
      <c r="G87"/>
      <c r="H87"/>
      <c r="I87"/>
      <c r="J87" s="46"/>
      <c r="K87"/>
      <c r="L87" s="47" t="s">
        <v>14</v>
      </c>
      <c r="M87" s="44"/>
      <c r="N87" s="48">
        <v>25000</v>
      </c>
      <c r="O87" s="48"/>
      <c r="P87" s="48">
        <v>0</v>
      </c>
      <c r="Q87" s="48"/>
      <c r="R87" s="48">
        <v>25000</v>
      </c>
      <c r="S87" s="48"/>
      <c r="T87" s="48">
        <v>0</v>
      </c>
      <c r="U87" s="76"/>
      <c r="V87" s="48">
        <v>0</v>
      </c>
      <c r="W87" s="76"/>
      <c r="X87" s="48">
        <v>0</v>
      </c>
      <c r="Y87" s="76"/>
      <c r="Z87" s="48">
        <v>0</v>
      </c>
      <c r="AA87" s="76"/>
      <c r="AB87" s="48">
        <v>0</v>
      </c>
      <c r="AC87" s="76"/>
      <c r="AD87" s="48">
        <v>0</v>
      </c>
      <c r="AE87" s="76"/>
      <c r="AF87" s="48">
        <v>0</v>
      </c>
      <c r="AG87" s="76"/>
      <c r="AH87" s="48">
        <v>0</v>
      </c>
      <c r="AI87" s="76"/>
      <c r="AJ87" s="48">
        <v>0</v>
      </c>
      <c r="AK87" s="76"/>
      <c r="AL87" s="48">
        <v>0</v>
      </c>
      <c r="AM87" s="76"/>
      <c r="AN87" s="48">
        <v>0</v>
      </c>
      <c r="AO87" s="76"/>
      <c r="AP87" s="48">
        <v>0</v>
      </c>
      <c r="AQ87" s="76"/>
      <c r="AR87" s="48">
        <v>0</v>
      </c>
      <c r="AS87" s="76"/>
      <c r="AT87" s="48">
        <v>0</v>
      </c>
      <c r="AU87" s="48"/>
      <c r="AV87" s="48">
        <v>0</v>
      </c>
      <c r="AW87" s="48"/>
      <c r="AX87" s="48">
        <v>0</v>
      </c>
      <c r="AY87" s="48">
        <f t="shared" si="16"/>
        <v>0</v>
      </c>
      <c r="AZ87" s="44"/>
      <c r="BA87" s="48">
        <v>0</v>
      </c>
      <c r="BB87" s="44"/>
      <c r="BC87" s="44">
        <f t="shared" si="17"/>
        <v>25000</v>
      </c>
      <c r="BD87" s="48"/>
      <c r="BE87" s="44">
        <f t="shared" si="18"/>
        <v>25000</v>
      </c>
      <c r="BF87" s="48"/>
      <c r="BG87" s="44">
        <f t="shared" si="19"/>
        <v>0</v>
      </c>
      <c r="BH87" s="48"/>
    </row>
    <row r="88" spans="1:60">
      <c r="A88" s="39"/>
      <c r="B88" s="39"/>
      <c r="C88"/>
      <c r="D88"/>
      <c r="E88"/>
      <c r="F88"/>
      <c r="G88"/>
      <c r="H88"/>
      <c r="I88"/>
      <c r="J88" s="46"/>
      <c r="K88"/>
      <c r="L88" s="47"/>
      <c r="M88" s="44"/>
      <c r="N88" s="209"/>
      <c r="O88" s="48"/>
      <c r="P88" s="48"/>
      <c r="Q88" s="48"/>
      <c r="R88" s="209"/>
      <c r="S88" s="48"/>
      <c r="T88" s="48"/>
      <c r="U88" s="76"/>
      <c r="V88" s="48"/>
      <c r="W88" s="76"/>
      <c r="X88" s="48"/>
      <c r="Y88" s="76"/>
      <c r="Z88" s="48"/>
      <c r="AA88" s="76"/>
      <c r="AB88" s="48"/>
      <c r="AC88" s="76"/>
      <c r="AD88" s="48"/>
      <c r="AE88" s="76"/>
      <c r="AF88" s="48"/>
      <c r="AG88" s="76"/>
      <c r="AH88" s="48"/>
      <c r="AI88" s="76"/>
      <c r="AJ88" s="48"/>
      <c r="AK88" s="76"/>
      <c r="AL88" s="48"/>
      <c r="AM88" s="76"/>
      <c r="AN88" s="48"/>
      <c r="AO88" s="76"/>
      <c r="AP88" s="48"/>
      <c r="AQ88" s="76"/>
      <c r="AR88" s="48"/>
      <c r="AS88" s="76"/>
      <c r="AT88" s="48"/>
      <c r="AU88" s="48"/>
      <c r="AV88" s="48"/>
      <c r="AW88" s="48"/>
      <c r="AX88" s="48"/>
      <c r="AY88" s="48"/>
      <c r="AZ88" s="44"/>
      <c r="BA88" s="48"/>
      <c r="BB88" s="44"/>
      <c r="BC88" s="44">
        <f t="shared" si="17"/>
        <v>0</v>
      </c>
      <c r="BD88" s="48"/>
      <c r="BE88" s="48"/>
      <c r="BF88" s="48"/>
      <c r="BG88" s="44">
        <f t="shared" si="19"/>
        <v>0</v>
      </c>
      <c r="BH88" s="48"/>
    </row>
    <row r="89" spans="1:60" s="54" customFormat="1">
      <c r="A89" s="199"/>
      <c r="B89" s="53" t="s">
        <v>70</v>
      </c>
      <c r="J89" s="55"/>
      <c r="L89" s="56"/>
      <c r="M89" s="57"/>
      <c r="N89" s="78">
        <f>SUM(N82:N88)</f>
        <v>1726329</v>
      </c>
      <c r="O89" s="57"/>
      <c r="P89" s="78">
        <f>SUM(P82:P88)</f>
        <v>500000</v>
      </c>
      <c r="Q89" s="57"/>
      <c r="R89" s="78">
        <f>SUM(R82:R88)</f>
        <v>2226329</v>
      </c>
      <c r="S89" s="57"/>
      <c r="T89" s="78">
        <f>SUM(T82:T88)</f>
        <v>0</v>
      </c>
      <c r="U89" s="57"/>
      <c r="V89" s="78">
        <f>SUM(V82:V88)</f>
        <v>0</v>
      </c>
      <c r="W89" s="57"/>
      <c r="X89" s="78">
        <f>SUM(X82:X88)</f>
        <v>31282</v>
      </c>
      <c r="Y89" s="57"/>
      <c r="Z89" s="78">
        <f>SUM(Z82:Z88)</f>
        <v>0</v>
      </c>
      <c r="AA89" s="57"/>
      <c r="AB89" s="78">
        <f>SUM(AB82:AB88)</f>
        <v>0</v>
      </c>
      <c r="AC89" s="57"/>
      <c r="AD89" s="78">
        <f>SUM(AD82:AD88)</f>
        <v>0</v>
      </c>
      <c r="AE89" s="57"/>
      <c r="AF89" s="78">
        <f>SUM(AF82:AF88)</f>
        <v>0</v>
      </c>
      <c r="AG89" s="57"/>
      <c r="AH89" s="78">
        <f>SUM(AH82:AH88)</f>
        <v>0</v>
      </c>
      <c r="AI89" s="57"/>
      <c r="AJ89" s="78">
        <f>SUM(AJ82:AJ88)</f>
        <v>0</v>
      </c>
      <c r="AK89" s="57"/>
      <c r="AL89" s="78">
        <f>SUM(AL82:AL88)</f>
        <v>0</v>
      </c>
      <c r="AM89" s="57"/>
      <c r="AN89" s="78">
        <f>SUM(AN82:AN88)</f>
        <v>0</v>
      </c>
      <c r="AO89" s="57"/>
      <c r="AP89" s="78">
        <f>SUM(AP82:AP88)</f>
        <v>0</v>
      </c>
      <c r="AQ89" s="57"/>
      <c r="AR89" s="78">
        <f>SUM(AR82:AR88)</f>
        <v>0</v>
      </c>
      <c r="AS89" s="57"/>
      <c r="AT89" s="78">
        <f>SUM(AT82:AT88)</f>
        <v>0</v>
      </c>
      <c r="AU89" s="79"/>
      <c r="AV89" s="78">
        <f>SUM(AV82:AV88)</f>
        <v>0</v>
      </c>
      <c r="AW89" s="79"/>
      <c r="AX89" s="78">
        <f>SUM(AX82:AX88)</f>
        <v>0</v>
      </c>
      <c r="AY89" s="78">
        <f>SUM(AY82:AY88)</f>
        <v>31282</v>
      </c>
      <c r="AZ89" s="57"/>
      <c r="BA89" s="78">
        <f>SUM(BA82:BA88)</f>
        <v>0</v>
      </c>
      <c r="BB89" s="57"/>
      <c r="BC89" s="78">
        <f>SUM(BC82:BC88)</f>
        <v>2195047</v>
      </c>
      <c r="BD89" s="57"/>
      <c r="BE89" s="78">
        <f>SUM(BE82:BE88)</f>
        <v>2226329</v>
      </c>
      <c r="BF89" s="57"/>
      <c r="BG89" s="78">
        <f>SUM(BG82:BG88)</f>
        <v>0</v>
      </c>
      <c r="BH89" s="79"/>
    </row>
    <row r="90" spans="1:60" customFormat="1">
      <c r="A90" s="51"/>
      <c r="B90" s="51"/>
      <c r="R90" s="51"/>
    </row>
    <row r="91" spans="1:60" s="80" customFormat="1">
      <c r="A91" s="81" t="s">
        <v>97</v>
      </c>
      <c r="B91" s="39"/>
      <c r="C91"/>
      <c r="D91"/>
      <c r="E91"/>
      <c r="F91"/>
      <c r="G91"/>
      <c r="H91"/>
      <c r="I91"/>
      <c r="J91" s="46"/>
      <c r="K91"/>
      <c r="L91" s="47"/>
      <c r="M91" s="45"/>
      <c r="N91" s="45"/>
      <c r="O91" s="45"/>
      <c r="P91" s="45"/>
      <c r="Q91" s="45"/>
      <c r="R91" s="76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</row>
    <row r="92" spans="1:60" s="80" customFormat="1">
      <c r="A92" s="81"/>
      <c r="B92" s="39" t="s">
        <v>25</v>
      </c>
      <c r="C92"/>
      <c r="D92"/>
      <c r="E92"/>
      <c r="F92"/>
      <c r="G92"/>
      <c r="H92"/>
      <c r="I92"/>
      <c r="J92" s="46" t="s">
        <v>4</v>
      </c>
      <c r="K92"/>
      <c r="L92" s="47" t="s">
        <v>14</v>
      </c>
      <c r="M92" s="45"/>
      <c r="N92" s="48">
        <v>668000</v>
      </c>
      <c r="O92" s="45"/>
      <c r="P92" s="44">
        <f>R92-N92</f>
        <v>0</v>
      </c>
      <c r="Q92" s="45"/>
      <c r="R92" s="48">
        <v>668000</v>
      </c>
      <c r="S92" s="45"/>
      <c r="T92" s="45">
        <v>0</v>
      </c>
      <c r="U92" s="45"/>
      <c r="V92" s="45">
        <v>0</v>
      </c>
      <c r="W92" s="45"/>
      <c r="X92" s="45">
        <v>0</v>
      </c>
      <c r="Y92" s="45"/>
      <c r="Z92" s="45">
        <v>0</v>
      </c>
      <c r="AA92" s="45"/>
      <c r="AB92" s="45">
        <v>0</v>
      </c>
      <c r="AC92" s="45"/>
      <c r="AD92" s="45">
        <v>0</v>
      </c>
      <c r="AE92" s="45"/>
      <c r="AF92" s="45">
        <v>0</v>
      </c>
      <c r="AG92" s="45"/>
      <c r="AH92" s="45">
        <v>0</v>
      </c>
      <c r="AI92" s="45"/>
      <c r="AJ92" s="45">
        <v>0</v>
      </c>
      <c r="AK92" s="45"/>
      <c r="AL92" s="45">
        <v>0</v>
      </c>
      <c r="AM92" s="45"/>
      <c r="AN92" s="45">
        <v>0</v>
      </c>
      <c r="AO92" s="45"/>
      <c r="AP92" s="45">
        <v>0</v>
      </c>
      <c r="AQ92" s="45"/>
      <c r="AR92" s="45">
        <v>0</v>
      </c>
      <c r="AS92" s="45"/>
      <c r="AT92" s="45">
        <v>0</v>
      </c>
      <c r="AU92" s="45"/>
      <c r="AV92" s="45">
        <v>0</v>
      </c>
      <c r="AW92" s="45"/>
      <c r="AX92" s="45">
        <v>0</v>
      </c>
      <c r="AY92" s="45">
        <f>SUM(T92:AX92)</f>
        <v>0</v>
      </c>
      <c r="AZ92" s="45"/>
      <c r="BA92" s="45">
        <v>0</v>
      </c>
      <c r="BB92" s="45"/>
      <c r="BC92" s="44">
        <f>IF(+R92-AY92+BA92&gt;0,R92-AY92+BA92,0)</f>
        <v>668000</v>
      </c>
      <c r="BD92" s="45"/>
      <c r="BE92" s="44">
        <f>+AY92+BC92</f>
        <v>668000</v>
      </c>
      <c r="BF92" s="45"/>
      <c r="BG92" s="44">
        <f>+R92-BE92</f>
        <v>0</v>
      </c>
      <c r="BH92" s="45"/>
    </row>
    <row r="93" spans="1:60" s="80" customFormat="1" ht="8.25" customHeight="1">
      <c r="A93" s="50"/>
      <c r="B93" s="39"/>
      <c r="C93"/>
      <c r="D93"/>
      <c r="E93"/>
      <c r="F93"/>
      <c r="G93"/>
      <c r="H93"/>
      <c r="I93"/>
      <c r="J93" s="46"/>
      <c r="K93"/>
      <c r="L93" s="47"/>
      <c r="M93" s="45"/>
      <c r="N93" s="76"/>
      <c r="O93" s="45"/>
      <c r="P93" s="76"/>
      <c r="Q93" s="45"/>
      <c r="R93" s="213"/>
      <c r="S93" s="45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45"/>
      <c r="BA93" s="76"/>
      <c r="BB93" s="45"/>
      <c r="BC93" s="76"/>
      <c r="BD93" s="45"/>
      <c r="BE93" s="76"/>
      <c r="BF93" s="45"/>
      <c r="BG93" s="44">
        <f>+R93-BE93</f>
        <v>0</v>
      </c>
      <c r="BH93" s="76"/>
    </row>
    <row r="94" spans="1:60" s="85" customFormat="1">
      <c r="A94" s="94"/>
      <c r="B94" s="40" t="s">
        <v>71</v>
      </c>
      <c r="C94" s="63"/>
      <c r="D94" s="63"/>
      <c r="E94" s="63"/>
      <c r="F94" s="63"/>
      <c r="G94" s="63"/>
      <c r="H94" s="63"/>
      <c r="I94" s="63"/>
      <c r="J94" s="64"/>
      <c r="K94" s="63"/>
      <c r="L94" s="65"/>
      <c r="M94" s="82"/>
      <c r="N94" s="83">
        <f>SUM(N92:N93)</f>
        <v>668000</v>
      </c>
      <c r="O94" s="82"/>
      <c r="P94" s="83">
        <f>SUM(P92:P93)</f>
        <v>0</v>
      </c>
      <c r="Q94" s="82"/>
      <c r="R94" s="212">
        <f>SUM(R92:R93)</f>
        <v>668000</v>
      </c>
      <c r="S94" s="82"/>
      <c r="T94" s="83">
        <f>SUM(T92:T93)</f>
        <v>0</v>
      </c>
      <c r="U94" s="82"/>
      <c r="V94" s="83">
        <f>SUM(V92:V93)</f>
        <v>0</v>
      </c>
      <c r="W94" s="82"/>
      <c r="X94" s="83">
        <f>SUM(X92:X93)</f>
        <v>0</v>
      </c>
      <c r="Y94" s="82"/>
      <c r="Z94" s="83">
        <f>SUM(Z92:Z93)</f>
        <v>0</v>
      </c>
      <c r="AA94" s="82"/>
      <c r="AB94" s="83">
        <f>SUM(AB92:AB93)</f>
        <v>0</v>
      </c>
      <c r="AC94" s="82"/>
      <c r="AD94" s="83">
        <f>SUM(AD92:AD93)</f>
        <v>0</v>
      </c>
      <c r="AE94" s="82"/>
      <c r="AF94" s="83">
        <f>SUM(AF92:AF93)</f>
        <v>0</v>
      </c>
      <c r="AG94" s="82"/>
      <c r="AH94" s="83">
        <f>SUM(AH92:AH93)</f>
        <v>0</v>
      </c>
      <c r="AI94" s="82"/>
      <c r="AJ94" s="83">
        <f>SUM(AJ92:AJ93)</f>
        <v>0</v>
      </c>
      <c r="AK94" s="82"/>
      <c r="AL94" s="83">
        <f>SUM(AL92:AL93)</f>
        <v>0</v>
      </c>
      <c r="AM94" s="82"/>
      <c r="AN94" s="83">
        <f>SUM(AN92:AN93)</f>
        <v>0</v>
      </c>
      <c r="AO94" s="82"/>
      <c r="AP94" s="83">
        <f>SUM(AP92:AP93)</f>
        <v>0</v>
      </c>
      <c r="AQ94" s="82"/>
      <c r="AR94" s="83">
        <f>SUM(AR92:AR93)</f>
        <v>0</v>
      </c>
      <c r="AS94" s="82"/>
      <c r="AT94" s="83">
        <f>SUM(AT92:AT93)</f>
        <v>0</v>
      </c>
      <c r="AU94" s="84"/>
      <c r="AV94" s="83">
        <f>SUM(AV92:AV93)</f>
        <v>0</v>
      </c>
      <c r="AW94" s="84"/>
      <c r="AX94" s="83">
        <f>SUM(AX92:AX93)</f>
        <v>0</v>
      </c>
      <c r="AY94" s="83">
        <f>SUM(AY92:AY93)</f>
        <v>0</v>
      </c>
      <c r="AZ94" s="82"/>
      <c r="BA94" s="83">
        <f>SUM(BA92:BA93)</f>
        <v>0</v>
      </c>
      <c r="BB94" s="82"/>
      <c r="BC94" s="83">
        <f>SUM(BC92:BC93)</f>
        <v>668000</v>
      </c>
      <c r="BD94" s="82"/>
      <c r="BE94" s="83">
        <f>SUM(BE92:BE93)</f>
        <v>668000</v>
      </c>
      <c r="BF94" s="82"/>
      <c r="BG94" s="83">
        <f>SUM(BG92:BG93)</f>
        <v>0</v>
      </c>
      <c r="BH94" s="82"/>
    </row>
    <row r="95" spans="1:60" s="80" customFormat="1">
      <c r="A95" s="50"/>
      <c r="B95" s="39"/>
      <c r="C95"/>
      <c r="D95"/>
      <c r="E95"/>
      <c r="F95"/>
      <c r="G95"/>
      <c r="H95"/>
      <c r="I95"/>
      <c r="J95" s="46"/>
      <c r="K95"/>
      <c r="L95" s="47"/>
      <c r="M95" s="45"/>
      <c r="N95" s="45"/>
      <c r="O95" s="45"/>
      <c r="P95" s="45"/>
      <c r="Q95" s="45"/>
      <c r="R95" s="76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</row>
    <row r="96" spans="1:60" s="71" customFormat="1">
      <c r="A96" s="70" t="s">
        <v>154</v>
      </c>
      <c r="B96" s="86"/>
      <c r="J96" s="72"/>
      <c r="L96" s="73"/>
      <c r="M96" s="74"/>
      <c r="N96" s="98">
        <f>N94+N89+N79+N34</f>
        <v>88300000</v>
      </c>
      <c r="O96" s="74"/>
      <c r="P96" s="98">
        <f>P94+P89+P79+P34</f>
        <v>625000</v>
      </c>
      <c r="Q96" s="74"/>
      <c r="R96" s="98">
        <f>R94+R89+R79+R34</f>
        <v>88925000</v>
      </c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74"/>
      <c r="AS96" s="74"/>
      <c r="AT96" s="74"/>
      <c r="AU96" s="74"/>
      <c r="AV96" s="74"/>
      <c r="AW96" s="74"/>
      <c r="AX96" s="74"/>
      <c r="AY96" s="74"/>
      <c r="AZ96" s="74"/>
      <c r="BA96" s="74"/>
      <c r="BB96" s="74"/>
      <c r="BC96" s="74"/>
      <c r="BD96" s="74"/>
      <c r="BE96" s="74"/>
      <c r="BF96" s="74"/>
      <c r="BG96" s="74"/>
      <c r="BH96" s="74"/>
    </row>
    <row r="97" spans="1:60" s="80" customFormat="1">
      <c r="A97" s="201"/>
      <c r="B97" s="87"/>
      <c r="C97"/>
      <c r="D97"/>
      <c r="E97"/>
      <c r="F97"/>
      <c r="G97"/>
      <c r="H97"/>
      <c r="I97"/>
      <c r="J97" s="46"/>
      <c r="K97"/>
      <c r="L97" s="47"/>
      <c r="M97" s="45"/>
      <c r="N97" s="45"/>
      <c r="O97" s="45"/>
      <c r="P97" s="45"/>
      <c r="Q97" s="45"/>
      <c r="R97" s="76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</row>
    <row r="98" spans="1:60">
      <c r="A98" s="88" t="s">
        <v>72</v>
      </c>
      <c r="B98" s="88"/>
      <c r="C98"/>
      <c r="D98"/>
      <c r="E98"/>
      <c r="F98"/>
      <c r="G98"/>
      <c r="H98"/>
      <c r="I98"/>
      <c r="J98" s="46"/>
      <c r="K98"/>
      <c r="L98" s="47"/>
      <c r="M98" s="45"/>
      <c r="O98" s="45"/>
      <c r="Q98" s="45"/>
      <c r="S98" s="45"/>
      <c r="T98" s="44"/>
      <c r="U98" s="44"/>
      <c r="V98" s="44"/>
      <c r="X98" s="44"/>
      <c r="Z98" s="44"/>
      <c r="AB98" s="44"/>
      <c r="AD98" s="44"/>
      <c r="AZ98" s="44"/>
      <c r="BA98" s="44"/>
      <c r="BB98" s="44"/>
      <c r="BD98" s="45"/>
      <c r="BF98" s="45"/>
      <c r="BH98" s="44"/>
    </row>
    <row r="99" spans="1:60">
      <c r="A99" s="39"/>
      <c r="B99" s="39" t="s">
        <v>73</v>
      </c>
      <c r="E99" s="41"/>
      <c r="G99" s="41"/>
      <c r="I99" s="41"/>
      <c r="J99" s="42" t="s">
        <v>4</v>
      </c>
      <c r="L99" s="47" t="s">
        <v>14</v>
      </c>
      <c r="M99" s="45"/>
      <c r="N99" s="44">
        <v>0</v>
      </c>
      <c r="O99" s="45"/>
      <c r="P99" s="44">
        <v>0</v>
      </c>
      <c r="Q99" s="45"/>
      <c r="R99" s="48">
        <v>0</v>
      </c>
      <c r="S99" s="45"/>
      <c r="T99" s="44"/>
      <c r="U99" s="44"/>
      <c r="V99" s="44"/>
      <c r="X99" s="44"/>
      <c r="Z99" s="44"/>
      <c r="AB99" s="44"/>
      <c r="AD99" s="44"/>
      <c r="AY99" s="44">
        <f>SUM(T99:AX99)</f>
        <v>0</v>
      </c>
      <c r="AZ99" s="44"/>
      <c r="BA99" s="44">
        <v>0</v>
      </c>
      <c r="BB99" s="44"/>
      <c r="BC99" s="44">
        <f>IF(+R99-AY99+BA99&gt;0,R99-AY99+BA99,0)</f>
        <v>0</v>
      </c>
      <c r="BD99" s="45"/>
      <c r="BE99" s="44">
        <f>+AY99+BC99</f>
        <v>0</v>
      </c>
      <c r="BF99" s="45"/>
      <c r="BG99" s="44">
        <f>+R99-BE99</f>
        <v>0</v>
      </c>
      <c r="BH99" s="44"/>
    </row>
    <row r="100" spans="1:60">
      <c r="A100" s="39"/>
      <c r="B100" s="39" t="s">
        <v>74</v>
      </c>
      <c r="E100" s="41"/>
      <c r="G100" s="41"/>
      <c r="I100" s="41"/>
      <c r="L100" s="47" t="s">
        <v>14</v>
      </c>
      <c r="M100" s="45"/>
      <c r="N100" s="44">
        <v>0</v>
      </c>
      <c r="O100" s="45"/>
      <c r="P100" s="44">
        <v>0</v>
      </c>
      <c r="Q100" s="45"/>
      <c r="R100" s="48">
        <v>0</v>
      </c>
      <c r="S100" s="45"/>
      <c r="T100" s="44"/>
      <c r="U100" s="44"/>
      <c r="V100" s="44"/>
      <c r="X100" s="44"/>
      <c r="Z100" s="44"/>
      <c r="AB100" s="44"/>
      <c r="AD100" s="44"/>
      <c r="AY100" s="44">
        <f>SUM(T100:AX100)</f>
        <v>0</v>
      </c>
      <c r="AZ100" s="44"/>
      <c r="BA100" s="44">
        <v>0</v>
      </c>
      <c r="BB100" s="44"/>
      <c r="BC100" s="44">
        <f>+R100-AY100+BA100</f>
        <v>0</v>
      </c>
      <c r="BD100" s="45"/>
      <c r="BE100" s="44">
        <f>+AY100+BC100</f>
        <v>0</v>
      </c>
      <c r="BF100" s="45"/>
      <c r="BG100" s="44">
        <f>+R100-BE100</f>
        <v>0</v>
      </c>
      <c r="BH100" s="44"/>
    </row>
    <row r="101" spans="1:60" hidden="1">
      <c r="A101" s="39"/>
      <c r="B101" s="39" t="s">
        <v>25</v>
      </c>
      <c r="E101" s="41"/>
      <c r="G101" s="41"/>
      <c r="I101" s="41"/>
      <c r="L101" s="47" t="s">
        <v>14</v>
      </c>
      <c r="M101" s="45"/>
      <c r="N101" s="44">
        <v>0</v>
      </c>
      <c r="O101" s="45"/>
      <c r="P101" s="44">
        <v>0</v>
      </c>
      <c r="Q101" s="45"/>
      <c r="R101" s="48">
        <v>0</v>
      </c>
      <c r="S101" s="45"/>
      <c r="T101" s="44">
        <v>0</v>
      </c>
      <c r="U101" s="44"/>
      <c r="V101" s="44">
        <v>0</v>
      </c>
      <c r="X101" s="44">
        <v>0</v>
      </c>
      <c r="Z101" s="44">
        <v>0</v>
      </c>
      <c r="AB101" s="44">
        <v>0</v>
      </c>
      <c r="AD101" s="44">
        <v>0</v>
      </c>
      <c r="AF101" s="44">
        <v>0</v>
      </c>
      <c r="AH101" s="44">
        <v>0</v>
      </c>
      <c r="AJ101" s="44">
        <v>0</v>
      </c>
      <c r="AL101" s="44">
        <v>0</v>
      </c>
      <c r="AN101" s="44">
        <v>0</v>
      </c>
      <c r="AP101" s="44">
        <v>0</v>
      </c>
      <c r="AR101" s="44">
        <v>0</v>
      </c>
      <c r="AT101" s="44">
        <v>0</v>
      </c>
      <c r="AV101" s="44">
        <v>0</v>
      </c>
      <c r="AX101" s="44">
        <v>0</v>
      </c>
      <c r="AY101" s="44">
        <f>SUM(T101:AX101)</f>
        <v>0</v>
      </c>
      <c r="AZ101" s="44"/>
      <c r="BA101" s="44">
        <v>0</v>
      </c>
      <c r="BB101" s="44"/>
      <c r="BC101" s="44">
        <f>+R101-AY101+BA101</f>
        <v>0</v>
      </c>
      <c r="BD101" s="45"/>
      <c r="BE101" s="44">
        <f>+AY101+BC101</f>
        <v>0</v>
      </c>
      <c r="BF101" s="45"/>
      <c r="BG101" s="44">
        <f>+R101-BE101</f>
        <v>0</v>
      </c>
      <c r="BH101" s="44"/>
    </row>
    <row r="102" spans="1:60" s="63" customFormat="1">
      <c r="A102" s="88"/>
      <c r="B102" s="88" t="s">
        <v>75</v>
      </c>
      <c r="J102" s="64"/>
      <c r="L102" s="65"/>
      <c r="M102" s="82"/>
      <c r="N102" s="89">
        <f>SUM(N99:N101)</f>
        <v>0</v>
      </c>
      <c r="O102" s="82"/>
      <c r="P102" s="89">
        <f>SUM(P99:P101)</f>
        <v>0</v>
      </c>
      <c r="Q102" s="82"/>
      <c r="R102" s="89">
        <f>SUM(R99:R101)</f>
        <v>0</v>
      </c>
      <c r="S102" s="82"/>
      <c r="T102" s="89">
        <f>SUM(T99:T101)</f>
        <v>0</v>
      </c>
      <c r="U102" s="66"/>
      <c r="V102" s="89">
        <f>SUM(V99:V101)</f>
        <v>0</v>
      </c>
      <c r="W102" s="66"/>
      <c r="X102" s="89">
        <f>SUM(X99:X101)</f>
        <v>0</v>
      </c>
      <c r="Y102" s="66"/>
      <c r="Z102" s="89">
        <f>SUM(Z99:Z101)</f>
        <v>0</v>
      </c>
      <c r="AA102" s="66"/>
      <c r="AB102" s="89">
        <f>SUM(AB99:AB101)</f>
        <v>0</v>
      </c>
      <c r="AC102" s="66"/>
      <c r="AD102" s="89">
        <f>SUM(AD99:AD101)</f>
        <v>0</v>
      </c>
      <c r="AE102" s="66"/>
      <c r="AF102" s="89">
        <f>SUM(AF99:AF101)</f>
        <v>0</v>
      </c>
      <c r="AG102" s="66"/>
      <c r="AH102" s="89">
        <f>SUM(AH99:AH101)</f>
        <v>0</v>
      </c>
      <c r="AI102" s="66"/>
      <c r="AJ102" s="89">
        <f>SUM(AJ99:AJ101)</f>
        <v>0</v>
      </c>
      <c r="AK102" s="66"/>
      <c r="AL102" s="89">
        <f>SUM(AL99:AL101)</f>
        <v>0</v>
      </c>
      <c r="AM102" s="66"/>
      <c r="AN102" s="89">
        <f>SUM(AN99:AN101)</f>
        <v>0</v>
      </c>
      <c r="AO102" s="66"/>
      <c r="AP102" s="89">
        <f>SUM(AP99:AP101)</f>
        <v>0</v>
      </c>
      <c r="AQ102" s="66"/>
      <c r="AR102" s="89">
        <f>SUM(AR99:AR101)</f>
        <v>0</v>
      </c>
      <c r="AS102" s="66"/>
      <c r="AT102" s="89">
        <f>SUM(AT99:AT101)</f>
        <v>0</v>
      </c>
      <c r="AU102" s="90"/>
      <c r="AV102" s="89">
        <f>SUM(AV99:AV101)</f>
        <v>0</v>
      </c>
      <c r="AW102" s="90"/>
      <c r="AX102" s="89">
        <f>SUM(AX99:AX101)</f>
        <v>0</v>
      </c>
      <c r="AY102" s="89">
        <f>SUM(AY99:AY101)</f>
        <v>0</v>
      </c>
      <c r="AZ102" s="66"/>
      <c r="BA102" s="89">
        <f>SUM(BA99:BA101)</f>
        <v>0</v>
      </c>
      <c r="BB102" s="66"/>
      <c r="BC102" s="89">
        <f>SUM(BC99:BC101)</f>
        <v>0</v>
      </c>
      <c r="BD102" s="82"/>
      <c r="BE102" s="89">
        <f>SUM(BE99:BE101)</f>
        <v>0</v>
      </c>
      <c r="BF102" s="82"/>
      <c r="BG102" s="89">
        <f>SUM(BG99:BG101)</f>
        <v>0</v>
      </c>
      <c r="BH102" s="66"/>
    </row>
    <row r="103" spans="1:60" s="63" customFormat="1">
      <c r="A103" s="88"/>
      <c r="B103" s="88"/>
      <c r="J103" s="64"/>
      <c r="L103" s="65"/>
      <c r="M103" s="82"/>
      <c r="N103" s="90"/>
      <c r="O103" s="82"/>
      <c r="P103" s="90"/>
      <c r="Q103" s="82"/>
      <c r="R103" s="90"/>
      <c r="S103" s="82"/>
      <c r="T103" s="90"/>
      <c r="U103" s="66"/>
      <c r="V103" s="90"/>
      <c r="W103" s="66"/>
      <c r="X103" s="90"/>
      <c r="Y103" s="66"/>
      <c r="Z103" s="90"/>
      <c r="AA103" s="66"/>
      <c r="AB103" s="90"/>
      <c r="AC103" s="66"/>
      <c r="AD103" s="90"/>
      <c r="AE103" s="66"/>
      <c r="AF103" s="90"/>
      <c r="AG103" s="66"/>
      <c r="AH103" s="90"/>
      <c r="AI103" s="66"/>
      <c r="AJ103" s="90"/>
      <c r="AK103" s="66"/>
      <c r="AL103" s="90"/>
      <c r="AM103" s="66"/>
      <c r="AN103" s="90"/>
      <c r="AO103" s="66"/>
      <c r="AP103" s="90"/>
      <c r="AQ103" s="66"/>
      <c r="AR103" s="90"/>
      <c r="AS103" s="66"/>
      <c r="AT103" s="90"/>
      <c r="AU103" s="90"/>
      <c r="AV103" s="90"/>
      <c r="AW103" s="90"/>
      <c r="AX103" s="90"/>
      <c r="AY103" s="90"/>
      <c r="AZ103" s="66"/>
      <c r="BA103" s="90"/>
      <c r="BB103" s="66"/>
      <c r="BC103" s="90"/>
      <c r="BD103" s="82"/>
      <c r="BE103" s="90"/>
      <c r="BF103" s="82"/>
      <c r="BG103" s="90"/>
      <c r="BH103" s="66"/>
    </row>
    <row r="104" spans="1:60" s="91" customFormat="1" ht="15" customHeight="1">
      <c r="A104" s="88" t="s">
        <v>76</v>
      </c>
      <c r="J104" s="92" t="s">
        <v>4</v>
      </c>
      <c r="L104" s="93" t="s">
        <v>14</v>
      </c>
      <c r="M104" s="90"/>
      <c r="N104" s="90">
        <v>0</v>
      </c>
      <c r="O104" s="90"/>
      <c r="P104" s="90">
        <v>0</v>
      </c>
      <c r="Q104" s="90"/>
      <c r="R104" s="90">
        <v>0</v>
      </c>
      <c r="S104" s="90"/>
      <c r="T104" s="90">
        <v>0</v>
      </c>
      <c r="U104" s="90"/>
      <c r="V104" s="90">
        <v>0</v>
      </c>
      <c r="W104" s="90"/>
      <c r="X104" s="90">
        <v>0</v>
      </c>
      <c r="Y104" s="90"/>
      <c r="Z104" s="90">
        <v>0</v>
      </c>
      <c r="AA104" s="90"/>
      <c r="AB104" s="90">
        <v>0</v>
      </c>
      <c r="AC104" s="90"/>
      <c r="AD104" s="90">
        <v>0</v>
      </c>
      <c r="AE104" s="90"/>
      <c r="AF104" s="90">
        <v>0</v>
      </c>
      <c r="AG104" s="90"/>
      <c r="AH104" s="90">
        <v>0</v>
      </c>
      <c r="AI104" s="90"/>
      <c r="AJ104" s="90">
        <v>0</v>
      </c>
      <c r="AK104" s="90"/>
      <c r="AL104" s="90">
        <v>0</v>
      </c>
      <c r="AM104" s="90"/>
      <c r="AN104" s="90">
        <v>0</v>
      </c>
      <c r="AO104" s="90"/>
      <c r="AP104" s="90">
        <v>0</v>
      </c>
      <c r="AQ104" s="90"/>
      <c r="AR104" s="90">
        <v>0</v>
      </c>
      <c r="AS104" s="90"/>
      <c r="AT104" s="90">
        <v>0</v>
      </c>
      <c r="AU104" s="90"/>
      <c r="AV104" s="90">
        <v>0</v>
      </c>
      <c r="AW104" s="90"/>
      <c r="AX104" s="90">
        <v>0</v>
      </c>
      <c r="AY104" s="90">
        <f>SUM(T104:AX104)</f>
        <v>0</v>
      </c>
      <c r="AZ104" s="90"/>
      <c r="BA104" s="90">
        <v>0</v>
      </c>
      <c r="BB104" s="90"/>
      <c r="BC104" s="44">
        <f>IF(+R104-AY104+BA104&gt;0,R104-AY104+BA104,0)</f>
        <v>0</v>
      </c>
      <c r="BD104" s="90"/>
      <c r="BE104" s="66">
        <f>+AY104+BC104</f>
        <v>0</v>
      </c>
      <c r="BF104" s="90"/>
      <c r="BG104" s="66">
        <f>+R104-BE104</f>
        <v>0</v>
      </c>
      <c r="BH104" s="90"/>
    </row>
    <row r="105" spans="1:60" s="63" customFormat="1">
      <c r="A105" s="88"/>
      <c r="B105" s="91"/>
      <c r="J105" s="64"/>
      <c r="L105" s="47"/>
      <c r="M105" s="66"/>
      <c r="N105" s="66"/>
      <c r="O105" s="66"/>
      <c r="P105" s="66"/>
      <c r="Q105" s="66"/>
      <c r="R105" s="90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  <c r="BC105" s="66"/>
      <c r="BD105" s="66"/>
      <c r="BE105" s="66"/>
      <c r="BF105" s="66"/>
      <c r="BG105" s="66"/>
      <c r="BH105" s="66"/>
    </row>
    <row r="106" spans="1:60" s="63" customFormat="1">
      <c r="A106" s="88" t="s">
        <v>26</v>
      </c>
      <c r="B106" s="88"/>
      <c r="J106" s="64" t="s">
        <v>4</v>
      </c>
      <c r="L106" s="47" t="s">
        <v>14</v>
      </c>
      <c r="M106" s="82"/>
      <c r="N106" s="66">
        <v>0</v>
      </c>
      <c r="O106" s="82"/>
      <c r="P106" s="66">
        <v>0</v>
      </c>
      <c r="Q106" s="82"/>
      <c r="R106" s="90">
        <v>0</v>
      </c>
      <c r="S106" s="82"/>
      <c r="T106" s="66">
        <v>0</v>
      </c>
      <c r="U106" s="66"/>
      <c r="V106" s="66">
        <v>0</v>
      </c>
      <c r="W106" s="66"/>
      <c r="X106" s="66">
        <v>0</v>
      </c>
      <c r="Y106" s="66"/>
      <c r="Z106" s="66">
        <v>0</v>
      </c>
      <c r="AA106" s="66"/>
      <c r="AB106" s="66">
        <v>0</v>
      </c>
      <c r="AC106" s="66"/>
      <c r="AD106" s="66">
        <v>0</v>
      </c>
      <c r="AE106" s="66"/>
      <c r="AF106" s="66">
        <v>0</v>
      </c>
      <c r="AG106" s="66"/>
      <c r="AH106" s="66">
        <v>0</v>
      </c>
      <c r="AI106" s="66"/>
      <c r="AJ106" s="66">
        <v>0</v>
      </c>
      <c r="AK106" s="66"/>
      <c r="AL106" s="66">
        <v>0</v>
      </c>
      <c r="AM106" s="66"/>
      <c r="AN106" s="66">
        <v>0</v>
      </c>
      <c r="AO106" s="66"/>
      <c r="AP106" s="66">
        <v>0</v>
      </c>
      <c r="AQ106" s="66"/>
      <c r="AR106" s="66">
        <v>0</v>
      </c>
      <c r="AS106" s="66"/>
      <c r="AT106" s="66">
        <v>0</v>
      </c>
      <c r="AU106" s="66"/>
      <c r="AV106" s="66">
        <v>0</v>
      </c>
      <c r="AW106" s="66"/>
      <c r="AX106" s="66">
        <v>0</v>
      </c>
      <c r="AY106" s="66">
        <f>SUM(T106:AX106)</f>
        <v>0</v>
      </c>
      <c r="AZ106" s="66"/>
      <c r="BA106" s="66">
        <v>0</v>
      </c>
      <c r="BB106" s="66"/>
      <c r="BC106" s="44">
        <f>IF(+R106-AY106+BA106&gt;0,R106-AY106+BA106,0)</f>
        <v>0</v>
      </c>
      <c r="BD106" s="82"/>
      <c r="BE106" s="66">
        <f>+AY106+BC106</f>
        <v>0</v>
      </c>
      <c r="BF106" s="82"/>
      <c r="BG106" s="66">
        <f>+R106-BE106</f>
        <v>0</v>
      </c>
      <c r="BH106" s="66"/>
    </row>
    <row r="107" spans="1:60" s="63" customFormat="1">
      <c r="A107" s="88"/>
      <c r="B107" s="91"/>
      <c r="J107" s="64"/>
      <c r="L107" s="47"/>
      <c r="M107" s="66"/>
      <c r="N107" s="66"/>
      <c r="O107" s="66"/>
      <c r="P107" s="66"/>
      <c r="Q107" s="66"/>
      <c r="R107" s="90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6"/>
      <c r="BE107" s="66"/>
      <c r="BF107" s="66"/>
      <c r="BG107" s="66"/>
      <c r="BH107" s="66"/>
    </row>
    <row r="108" spans="1:60">
      <c r="A108" s="88" t="s">
        <v>101</v>
      </c>
      <c r="C108"/>
      <c r="D108"/>
      <c r="E108"/>
      <c r="F108"/>
      <c r="G108"/>
      <c r="H108"/>
      <c r="I108"/>
      <c r="J108" s="46"/>
      <c r="K108"/>
      <c r="L108" s="47"/>
      <c r="M108" s="44"/>
      <c r="O108" s="44"/>
      <c r="Q108" s="44"/>
      <c r="S108" s="44"/>
      <c r="T108" s="44"/>
      <c r="U108" s="44"/>
      <c r="V108" s="44"/>
      <c r="X108" s="44"/>
      <c r="Z108" s="44"/>
      <c r="AB108" s="44"/>
      <c r="AD108" s="44"/>
      <c r="AZ108" s="44"/>
      <c r="BA108" s="44"/>
      <c r="BB108" s="44"/>
      <c r="BH108" s="44"/>
    </row>
    <row r="109" spans="1:60">
      <c r="A109" s="88"/>
      <c r="B109" s="52" t="s">
        <v>149</v>
      </c>
      <c r="C109"/>
      <c r="D109"/>
      <c r="E109"/>
      <c r="F109"/>
      <c r="G109"/>
      <c r="H109"/>
      <c r="I109"/>
      <c r="J109" s="46"/>
      <c r="K109"/>
      <c r="L109" s="47" t="s">
        <v>77</v>
      </c>
      <c r="M109" s="44"/>
      <c r="N109" s="44">
        <v>0</v>
      </c>
      <c r="O109" s="44"/>
      <c r="P109" s="44">
        <f>R109-N109</f>
        <v>20000</v>
      </c>
      <c r="Q109" s="44"/>
      <c r="R109" s="48">
        <v>20000</v>
      </c>
      <c r="S109" s="44"/>
      <c r="T109" s="44">
        <v>0</v>
      </c>
      <c r="U109" s="44"/>
      <c r="V109" s="44">
        <v>403</v>
      </c>
      <c r="X109" s="44">
        <v>0</v>
      </c>
      <c r="Z109" s="44">
        <v>6406</v>
      </c>
      <c r="AB109" s="44">
        <v>0</v>
      </c>
      <c r="AD109" s="44"/>
      <c r="AF109" s="44">
        <v>0</v>
      </c>
      <c r="AH109" s="44">
        <v>0</v>
      </c>
      <c r="AJ109" s="44">
        <v>0</v>
      </c>
      <c r="AL109" s="44">
        <v>0</v>
      </c>
      <c r="AN109" s="44">
        <v>0</v>
      </c>
      <c r="AP109" s="44">
        <v>0</v>
      </c>
      <c r="AR109" s="44">
        <v>0</v>
      </c>
      <c r="AT109" s="44">
        <v>0</v>
      </c>
      <c r="AV109" s="44">
        <v>0</v>
      </c>
      <c r="AX109" s="44">
        <v>0</v>
      </c>
      <c r="AY109" s="44">
        <f>SUM(T109:AX109)</f>
        <v>6809</v>
      </c>
      <c r="AZ109" s="44"/>
      <c r="BA109" s="44">
        <v>0</v>
      </c>
      <c r="BB109" s="44"/>
      <c r="BC109" s="44">
        <f>IF(+R109-AY109+BA109&gt;0,R109-AY109+BA109,0)</f>
        <v>13191</v>
      </c>
      <c r="BE109" s="44">
        <f>+AY109+BC109</f>
        <v>20000</v>
      </c>
      <c r="BG109" s="44">
        <f>+R109-BE109</f>
        <v>0</v>
      </c>
      <c r="BH109" s="44"/>
    </row>
    <row r="110" spans="1:60">
      <c r="A110" s="50"/>
      <c r="B110" s="39" t="s">
        <v>102</v>
      </c>
      <c r="C110"/>
      <c r="D110"/>
      <c r="E110"/>
      <c r="F110"/>
      <c r="G110"/>
      <c r="H110"/>
      <c r="I110"/>
      <c r="J110" s="46"/>
      <c r="K110"/>
      <c r="L110" s="47" t="s">
        <v>77</v>
      </c>
      <c r="M110" s="44"/>
      <c r="N110" s="44">
        <v>0</v>
      </c>
      <c r="O110" s="44"/>
      <c r="P110" s="44">
        <f>R110-N110</f>
        <v>10000</v>
      </c>
      <c r="Q110" s="44"/>
      <c r="R110" s="48">
        <v>10000</v>
      </c>
      <c r="S110" s="44"/>
      <c r="T110" s="44">
        <v>0</v>
      </c>
      <c r="U110" s="44"/>
      <c r="V110" s="44">
        <v>0</v>
      </c>
      <c r="X110" s="44">
        <v>0</v>
      </c>
      <c r="Z110" s="44">
        <v>0</v>
      </c>
      <c r="AB110" s="44">
        <v>0</v>
      </c>
      <c r="AD110" s="44"/>
      <c r="AF110" s="44">
        <v>0</v>
      </c>
      <c r="AH110" s="44">
        <v>0</v>
      </c>
      <c r="AJ110" s="44">
        <v>0</v>
      </c>
      <c r="AL110" s="44">
        <v>0</v>
      </c>
      <c r="AN110" s="44">
        <v>0</v>
      </c>
      <c r="AP110" s="44">
        <v>0</v>
      </c>
      <c r="AR110" s="44">
        <v>0</v>
      </c>
      <c r="AT110" s="44">
        <v>0</v>
      </c>
      <c r="AV110" s="44">
        <v>0</v>
      </c>
      <c r="AX110" s="44">
        <v>0</v>
      </c>
      <c r="AY110" s="44">
        <f>SUM(T110:AX110)</f>
        <v>0</v>
      </c>
      <c r="AZ110" s="44"/>
      <c r="BA110" s="44">
        <v>0</v>
      </c>
      <c r="BB110" s="44"/>
      <c r="BC110" s="44">
        <f>IF(+R110-AY110+BA110&gt;0,R110-AY110+BA110,0)</f>
        <v>10000</v>
      </c>
      <c r="BE110" s="44">
        <f>+AY110+BC110</f>
        <v>10000</v>
      </c>
      <c r="BG110" s="44">
        <f>+R110-BE110</f>
        <v>0</v>
      </c>
      <c r="BH110" s="44"/>
    </row>
    <row r="111" spans="1:60">
      <c r="A111" s="50"/>
      <c r="B111" s="39" t="s">
        <v>104</v>
      </c>
      <c r="C111"/>
      <c r="D111"/>
      <c r="E111"/>
      <c r="F111"/>
      <c r="G111"/>
      <c r="H111"/>
      <c r="I111"/>
      <c r="J111" s="46"/>
      <c r="K111"/>
      <c r="L111" s="47" t="s">
        <v>77</v>
      </c>
      <c r="M111" s="44"/>
      <c r="O111" s="44"/>
      <c r="P111" s="44">
        <f>R111-N111</f>
        <v>10000</v>
      </c>
      <c r="Q111" s="44"/>
      <c r="R111" s="48">
        <v>10000</v>
      </c>
      <c r="S111" s="44"/>
      <c r="T111" s="44">
        <v>0</v>
      </c>
      <c r="U111" s="44"/>
      <c r="V111" s="44">
        <v>0</v>
      </c>
      <c r="X111" s="44"/>
      <c r="Z111" s="44"/>
      <c r="AB111" s="44"/>
      <c r="AD111" s="44"/>
      <c r="AY111" s="44">
        <f>SUM(T111:AX111)</f>
        <v>0</v>
      </c>
      <c r="AZ111" s="44"/>
      <c r="BA111" s="44">
        <v>0</v>
      </c>
      <c r="BB111" s="44"/>
      <c r="BC111" s="44">
        <f>IF(+R111-AY111+BA111&gt;0,R111-AY111+BA111,0)</f>
        <v>10000</v>
      </c>
      <c r="BE111" s="44">
        <f>+AY111+BC111</f>
        <v>10000</v>
      </c>
      <c r="BG111" s="44">
        <f>+R111-BE111</f>
        <v>0</v>
      </c>
      <c r="BH111" s="44"/>
    </row>
    <row r="112" spans="1:60">
      <c r="A112" s="50"/>
      <c r="B112" s="39" t="s">
        <v>150</v>
      </c>
      <c r="C112"/>
      <c r="D112"/>
      <c r="E112"/>
      <c r="F112"/>
      <c r="G112"/>
      <c r="H112"/>
      <c r="I112"/>
      <c r="J112" s="46"/>
      <c r="K112"/>
      <c r="L112" s="47"/>
      <c r="M112" s="44"/>
      <c r="O112" s="44"/>
      <c r="Q112" s="44"/>
      <c r="S112" s="44"/>
      <c r="T112" s="44"/>
      <c r="U112" s="44"/>
      <c r="V112" s="44"/>
      <c r="X112" s="44"/>
      <c r="Z112" s="44"/>
      <c r="AB112" s="44"/>
      <c r="AD112" s="44"/>
      <c r="AZ112" s="44"/>
      <c r="BA112" s="44"/>
      <c r="BB112" s="44"/>
      <c r="BH112" s="44"/>
    </row>
    <row r="113" spans="1:60" s="63" customFormat="1">
      <c r="A113" s="200"/>
      <c r="B113" s="88" t="s">
        <v>103</v>
      </c>
      <c r="J113" s="64"/>
      <c r="L113" s="65"/>
      <c r="M113" s="66"/>
      <c r="N113" s="89">
        <f>SUM(N109:N112)</f>
        <v>0</v>
      </c>
      <c r="O113" s="66"/>
      <c r="P113" s="89">
        <f>SUM(P109:P112)</f>
        <v>40000</v>
      </c>
      <c r="Q113" s="66"/>
      <c r="R113" s="89">
        <f>SUM(R109:R112)</f>
        <v>40000</v>
      </c>
      <c r="S113" s="66"/>
      <c r="T113" s="89">
        <f>SUM(T109:T112)</f>
        <v>0</v>
      </c>
      <c r="U113" s="66"/>
      <c r="V113" s="89">
        <f>SUM(V109:V112)</f>
        <v>403</v>
      </c>
      <c r="W113" s="66"/>
      <c r="X113" s="89">
        <f>SUM(X109:X112)</f>
        <v>0</v>
      </c>
      <c r="Y113" s="66"/>
      <c r="Z113" s="89">
        <f>SUM(Z109:Z112)</f>
        <v>6406</v>
      </c>
      <c r="AA113" s="66"/>
      <c r="AB113" s="89">
        <f>SUM(AB109:AB112)</f>
        <v>0</v>
      </c>
      <c r="AC113" s="66"/>
      <c r="AD113" s="89">
        <f>SUM(AD109:AD112)</f>
        <v>0</v>
      </c>
      <c r="AE113" s="66"/>
      <c r="AF113" s="89">
        <f>SUM(AF109:AF112)</f>
        <v>0</v>
      </c>
      <c r="AG113" s="66"/>
      <c r="AH113" s="89">
        <f>SUM(AH109:AH112)</f>
        <v>0</v>
      </c>
      <c r="AI113" s="66"/>
      <c r="AJ113" s="89">
        <f>SUM(AJ109:AJ112)</f>
        <v>0</v>
      </c>
      <c r="AK113" s="66"/>
      <c r="AL113" s="89">
        <f>SUM(AL109:AL112)</f>
        <v>0</v>
      </c>
      <c r="AM113" s="66"/>
      <c r="AN113" s="89">
        <f>SUM(AN109:AN112)</f>
        <v>0</v>
      </c>
      <c r="AO113" s="66"/>
      <c r="AP113" s="89">
        <f>SUM(AP109:AP112)</f>
        <v>0</v>
      </c>
      <c r="AQ113" s="66"/>
      <c r="AR113" s="89">
        <f>SUM(AR109:AR112)</f>
        <v>0</v>
      </c>
      <c r="AS113" s="66"/>
      <c r="AT113" s="89">
        <f>SUM(AT109:AT112)</f>
        <v>0</v>
      </c>
      <c r="AU113" s="90"/>
      <c r="AV113" s="89">
        <f>SUM(AV109:AV112)</f>
        <v>0</v>
      </c>
      <c r="AW113" s="90"/>
      <c r="AX113" s="89">
        <f>SUM(AX109:AX112)</f>
        <v>0</v>
      </c>
      <c r="AY113" s="89">
        <f>SUM(AY109:AY112)</f>
        <v>6809</v>
      </c>
      <c r="AZ113" s="66"/>
      <c r="BA113" s="89">
        <f>SUM(BA109:BA112)</f>
        <v>0</v>
      </c>
      <c r="BB113" s="66"/>
      <c r="BC113" s="89">
        <f>SUM(BC109:BC112)</f>
        <v>33191</v>
      </c>
      <c r="BD113" s="66"/>
      <c r="BE113" s="89">
        <f>SUM(BE109:BE112)</f>
        <v>40000</v>
      </c>
      <c r="BF113" s="66"/>
      <c r="BG113" s="89">
        <f>SUM(BG109:BG112)</f>
        <v>0</v>
      </c>
      <c r="BH113" s="66"/>
    </row>
    <row r="114" spans="1:60" s="63" customFormat="1">
      <c r="A114" s="200"/>
      <c r="B114" s="88"/>
      <c r="J114" s="64"/>
      <c r="L114" s="65"/>
      <c r="M114" s="66"/>
      <c r="N114" s="90"/>
      <c r="O114" s="66"/>
      <c r="P114" s="90"/>
      <c r="Q114" s="66"/>
      <c r="R114" s="90"/>
      <c r="S114" s="66"/>
      <c r="T114" s="90"/>
      <c r="U114" s="66"/>
      <c r="V114" s="90"/>
      <c r="W114" s="66"/>
      <c r="X114" s="90"/>
      <c r="Y114" s="66"/>
      <c r="Z114" s="90"/>
      <c r="AA114" s="66"/>
      <c r="AB114" s="90"/>
      <c r="AC114" s="66"/>
      <c r="AD114" s="90"/>
      <c r="AE114" s="66"/>
      <c r="AF114" s="90"/>
      <c r="AG114" s="66"/>
      <c r="AH114" s="90"/>
      <c r="AI114" s="66"/>
      <c r="AJ114" s="90"/>
      <c r="AK114" s="66"/>
      <c r="AL114" s="90"/>
      <c r="AM114" s="66"/>
      <c r="AN114" s="90"/>
      <c r="AO114" s="66"/>
      <c r="AP114" s="90"/>
      <c r="AQ114" s="66"/>
      <c r="AR114" s="90"/>
      <c r="AS114" s="66"/>
      <c r="AT114" s="90"/>
      <c r="AU114" s="90"/>
      <c r="AV114" s="90"/>
      <c r="AW114" s="90"/>
      <c r="AX114" s="90"/>
      <c r="AY114" s="90"/>
      <c r="AZ114" s="66"/>
      <c r="BA114" s="90"/>
      <c r="BB114" s="66"/>
      <c r="BC114" s="90"/>
      <c r="BD114" s="66"/>
      <c r="BE114" s="90"/>
      <c r="BF114" s="66"/>
      <c r="BG114" s="90"/>
      <c r="BH114" s="66"/>
    </row>
    <row r="115" spans="1:60" s="63" customFormat="1">
      <c r="A115" s="88" t="s">
        <v>107</v>
      </c>
      <c r="B115" s="91"/>
      <c r="J115" s="64" t="s">
        <v>4</v>
      </c>
      <c r="L115" s="47" t="s">
        <v>14</v>
      </c>
      <c r="M115" s="66"/>
      <c r="N115" s="66">
        <v>0</v>
      </c>
      <c r="O115" s="66"/>
      <c r="P115" s="66">
        <f>R115-N115</f>
        <v>22000</v>
      </c>
      <c r="Q115" s="66"/>
      <c r="R115" s="84">
        <v>22000</v>
      </c>
      <c r="S115" s="66"/>
      <c r="T115" s="66">
        <v>22000</v>
      </c>
      <c r="U115" s="66"/>
      <c r="V115" s="66">
        <v>0</v>
      </c>
      <c r="W115" s="66"/>
      <c r="X115" s="66">
        <v>0</v>
      </c>
      <c r="Y115" s="66"/>
      <c r="Z115" s="66">
        <v>0</v>
      </c>
      <c r="AA115" s="66"/>
      <c r="AB115" s="66">
        <v>0</v>
      </c>
      <c r="AC115" s="66"/>
      <c r="AD115" s="66">
        <v>0</v>
      </c>
      <c r="AE115" s="66"/>
      <c r="AF115" s="66">
        <v>0</v>
      </c>
      <c r="AG115" s="66"/>
      <c r="AH115" s="66">
        <v>0</v>
      </c>
      <c r="AI115" s="66"/>
      <c r="AJ115" s="66">
        <v>0</v>
      </c>
      <c r="AK115" s="66"/>
      <c r="AL115" s="66"/>
      <c r="AM115" s="66"/>
      <c r="AN115" s="66">
        <v>0</v>
      </c>
      <c r="AO115" s="66"/>
      <c r="AP115" s="66">
        <v>0</v>
      </c>
      <c r="AQ115" s="66"/>
      <c r="AR115" s="66"/>
      <c r="AS115" s="66"/>
      <c r="AT115" s="66"/>
      <c r="AU115" s="66"/>
      <c r="AV115" s="66">
        <v>0</v>
      </c>
      <c r="AW115" s="66"/>
      <c r="AX115" s="66">
        <v>0</v>
      </c>
      <c r="AY115" s="66">
        <f>SUM(T115:AX115)</f>
        <v>22000</v>
      </c>
      <c r="AZ115" s="66"/>
      <c r="BA115" s="66">
        <v>0</v>
      </c>
      <c r="BB115" s="66"/>
      <c r="BC115" s="44">
        <f>IF(+R115-AY115+BA115&gt;0,R115-AY115+BA115,0)</f>
        <v>0</v>
      </c>
      <c r="BD115" s="66"/>
      <c r="BE115" s="66">
        <f>+AY115+BC115</f>
        <v>22000</v>
      </c>
      <c r="BF115" s="66"/>
      <c r="BG115" s="66">
        <f>+R115-BE115</f>
        <v>0</v>
      </c>
      <c r="BH115" s="66"/>
    </row>
    <row r="116" spans="1:60" s="63" customFormat="1">
      <c r="A116" s="200"/>
      <c r="B116" s="88"/>
      <c r="J116" s="64"/>
      <c r="L116" s="65"/>
      <c r="M116" s="66"/>
      <c r="N116" s="90"/>
      <c r="O116" s="66"/>
      <c r="P116" s="90"/>
      <c r="Q116" s="66"/>
      <c r="R116" s="90"/>
      <c r="S116" s="66"/>
      <c r="T116" s="90"/>
      <c r="U116" s="66"/>
      <c r="V116" s="90"/>
      <c r="W116" s="66"/>
      <c r="X116" s="90"/>
      <c r="Y116" s="66"/>
      <c r="Z116" s="90"/>
      <c r="AA116" s="66"/>
      <c r="AB116" s="90"/>
      <c r="AC116" s="66"/>
      <c r="AD116" s="90"/>
      <c r="AE116" s="66"/>
      <c r="AF116" s="90"/>
      <c r="AG116" s="66"/>
      <c r="AH116" s="90"/>
      <c r="AI116" s="66"/>
      <c r="AJ116" s="90"/>
      <c r="AK116" s="66"/>
      <c r="AL116" s="90"/>
      <c r="AM116" s="66"/>
      <c r="AN116" s="90"/>
      <c r="AO116" s="66"/>
      <c r="AP116" s="90"/>
      <c r="AQ116" s="66"/>
      <c r="AR116" s="90"/>
      <c r="AS116" s="66"/>
      <c r="AT116" s="90"/>
      <c r="AU116" s="90"/>
      <c r="AV116" s="90"/>
      <c r="AW116" s="90"/>
      <c r="AX116" s="90"/>
      <c r="AY116" s="90"/>
      <c r="AZ116" s="66"/>
      <c r="BA116" s="90"/>
      <c r="BB116" s="66"/>
      <c r="BC116" s="90"/>
      <c r="BD116" s="66"/>
      <c r="BE116" s="90"/>
      <c r="BF116" s="66"/>
      <c r="BG116" s="90"/>
      <c r="BH116" s="66"/>
    </row>
    <row r="117" spans="1:60" s="63" customFormat="1">
      <c r="A117" s="88" t="s">
        <v>78</v>
      </c>
      <c r="B117" s="91"/>
      <c r="J117" s="64" t="s">
        <v>4</v>
      </c>
      <c r="L117" s="47" t="s">
        <v>14</v>
      </c>
      <c r="M117" s="66"/>
      <c r="N117" s="66">
        <v>0</v>
      </c>
      <c r="O117" s="66"/>
      <c r="P117" s="66">
        <v>0</v>
      </c>
      <c r="Q117" s="66"/>
      <c r="R117" s="84"/>
      <c r="S117" s="66"/>
      <c r="T117" s="66">
        <v>0</v>
      </c>
      <c r="U117" s="66"/>
      <c r="V117" s="66">
        <v>0</v>
      </c>
      <c r="W117" s="66"/>
      <c r="X117" s="66">
        <v>0</v>
      </c>
      <c r="Y117" s="66"/>
      <c r="Z117" s="66">
        <v>0</v>
      </c>
      <c r="AA117" s="66"/>
      <c r="AB117" s="66">
        <v>0</v>
      </c>
      <c r="AC117" s="66"/>
      <c r="AD117" s="66">
        <v>0</v>
      </c>
      <c r="AE117" s="66"/>
      <c r="AF117" s="66">
        <v>0</v>
      </c>
      <c r="AG117" s="66"/>
      <c r="AH117" s="66">
        <v>0</v>
      </c>
      <c r="AI117" s="66"/>
      <c r="AJ117" s="66">
        <v>0</v>
      </c>
      <c r="AK117" s="66"/>
      <c r="AL117" s="66">
        <v>0</v>
      </c>
      <c r="AM117" s="66"/>
      <c r="AN117" s="66">
        <v>0</v>
      </c>
      <c r="AO117" s="66"/>
      <c r="AP117" s="66">
        <v>0</v>
      </c>
      <c r="AQ117" s="66"/>
      <c r="AR117" s="66"/>
      <c r="AS117" s="66"/>
      <c r="AT117" s="66">
        <v>0</v>
      </c>
      <c r="AU117" s="66"/>
      <c r="AV117" s="66">
        <v>0</v>
      </c>
      <c r="AW117" s="66"/>
      <c r="AX117" s="66"/>
      <c r="AY117" s="66">
        <f>SUM(T117:AX117)</f>
        <v>0</v>
      </c>
      <c r="AZ117" s="66"/>
      <c r="BA117" s="66">
        <v>0</v>
      </c>
      <c r="BB117" s="66"/>
      <c r="BC117" s="44">
        <f>IF(+R117-AY117+BA117&gt;0,R117-AY117+BA117,0)</f>
        <v>0</v>
      </c>
      <c r="BD117" s="66"/>
      <c r="BE117" s="66">
        <f>+AY117+BC117</f>
        <v>0</v>
      </c>
      <c r="BF117" s="66"/>
      <c r="BG117" s="66">
        <f>+R117-BE117</f>
        <v>0</v>
      </c>
      <c r="BH117" s="66"/>
    </row>
    <row r="118" spans="1:60" s="63" customFormat="1">
      <c r="A118" s="200"/>
      <c r="B118" s="88"/>
      <c r="J118" s="64"/>
      <c r="L118" s="65"/>
      <c r="M118" s="66"/>
      <c r="N118" s="90"/>
      <c r="O118" s="66"/>
      <c r="P118" s="90"/>
      <c r="Q118" s="66"/>
      <c r="R118" s="90"/>
      <c r="S118" s="66"/>
      <c r="T118" s="90"/>
      <c r="U118" s="66"/>
      <c r="V118" s="90"/>
      <c r="W118" s="66"/>
      <c r="X118" s="90"/>
      <c r="Y118" s="66"/>
      <c r="Z118" s="90"/>
      <c r="AA118" s="66"/>
      <c r="AB118" s="90"/>
      <c r="AC118" s="66"/>
      <c r="AD118" s="90"/>
      <c r="AE118" s="66"/>
      <c r="AF118" s="90"/>
      <c r="AG118" s="66"/>
      <c r="AH118" s="90"/>
      <c r="AI118" s="66"/>
      <c r="AJ118" s="90"/>
      <c r="AK118" s="66"/>
      <c r="AL118" s="90"/>
      <c r="AM118" s="66"/>
      <c r="AN118" s="90"/>
      <c r="AO118" s="66"/>
      <c r="AP118" s="90"/>
      <c r="AQ118" s="66"/>
      <c r="AR118" s="90"/>
      <c r="AS118" s="66"/>
      <c r="AT118" s="90"/>
      <c r="AU118" s="90"/>
      <c r="AV118" s="90"/>
      <c r="AW118" s="90"/>
      <c r="AX118" s="90"/>
      <c r="AY118" s="90"/>
      <c r="AZ118" s="66"/>
      <c r="BA118" s="90"/>
      <c r="BB118" s="66"/>
      <c r="BC118" s="90"/>
      <c r="BD118" s="66"/>
      <c r="BE118" s="90"/>
      <c r="BF118" s="66"/>
      <c r="BG118" s="90"/>
      <c r="BH118" s="66"/>
    </row>
    <row r="119" spans="1:60" s="80" customFormat="1" hidden="1">
      <c r="A119" s="94" t="s">
        <v>79</v>
      </c>
      <c r="B119" s="87"/>
      <c r="C119"/>
      <c r="D119"/>
      <c r="E119"/>
      <c r="F119"/>
      <c r="G119"/>
      <c r="H119"/>
      <c r="I119"/>
      <c r="J119" s="46"/>
      <c r="K119"/>
      <c r="L119" s="47"/>
      <c r="M119" s="45"/>
      <c r="N119" s="45"/>
      <c r="O119" s="45"/>
      <c r="P119" s="45"/>
      <c r="Q119" s="45"/>
      <c r="R119" s="76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  <c r="AY119" s="45"/>
      <c r="AZ119" s="45"/>
      <c r="BA119" s="45"/>
      <c r="BB119" s="45"/>
      <c r="BC119" s="45"/>
      <c r="BD119" s="45"/>
      <c r="BE119" s="45"/>
      <c r="BF119" s="45"/>
      <c r="BG119" s="45"/>
      <c r="BH119" s="45"/>
    </row>
    <row r="120" spans="1:60" s="80" customFormat="1" hidden="1">
      <c r="A120" s="201"/>
      <c r="B120" s="87" t="s">
        <v>80</v>
      </c>
      <c r="C120"/>
      <c r="D120"/>
      <c r="E120"/>
      <c r="F120"/>
      <c r="G120"/>
      <c r="H120"/>
      <c r="I120"/>
      <c r="J120" s="46"/>
      <c r="K120"/>
      <c r="L120" s="47" t="s">
        <v>14</v>
      </c>
      <c r="M120" s="45"/>
      <c r="N120" s="45">
        <v>0</v>
      </c>
      <c r="O120" s="45"/>
      <c r="P120" s="45">
        <v>0</v>
      </c>
      <c r="Q120" s="45"/>
      <c r="R120" s="48">
        <f>+N120+P120</f>
        <v>0</v>
      </c>
      <c r="S120" s="45"/>
      <c r="T120" s="45">
        <v>0</v>
      </c>
      <c r="U120" s="45"/>
      <c r="V120" s="45">
        <v>0</v>
      </c>
      <c r="W120" s="45"/>
      <c r="X120" s="45">
        <v>0</v>
      </c>
      <c r="Y120" s="45"/>
      <c r="Z120" s="45">
        <v>0</v>
      </c>
      <c r="AA120" s="45"/>
      <c r="AB120" s="45">
        <v>0</v>
      </c>
      <c r="AC120" s="45"/>
      <c r="AD120" s="45">
        <v>0</v>
      </c>
      <c r="AE120" s="45"/>
      <c r="AF120" s="45">
        <v>0</v>
      </c>
      <c r="AG120" s="45"/>
      <c r="AH120" s="45">
        <v>0</v>
      </c>
      <c r="AI120" s="45"/>
      <c r="AJ120" s="45">
        <v>0</v>
      </c>
      <c r="AK120" s="45"/>
      <c r="AL120" s="45">
        <v>0</v>
      </c>
      <c r="AM120" s="45"/>
      <c r="AN120" s="45">
        <v>0</v>
      </c>
      <c r="AO120" s="45"/>
      <c r="AP120" s="45">
        <v>0</v>
      </c>
      <c r="AQ120" s="45"/>
      <c r="AR120" s="45">
        <v>0</v>
      </c>
      <c r="AS120" s="45"/>
      <c r="AT120" s="45">
        <v>0</v>
      </c>
      <c r="AU120" s="45"/>
      <c r="AV120" s="45">
        <v>0</v>
      </c>
      <c r="AW120" s="45"/>
      <c r="AX120" s="45">
        <v>0</v>
      </c>
      <c r="AY120" s="45">
        <f>SUM(T120:AX120)</f>
        <v>0</v>
      </c>
      <c r="AZ120" s="45"/>
      <c r="BA120" s="45">
        <v>0</v>
      </c>
      <c r="BB120" s="45"/>
      <c r="BC120" s="45">
        <f>+R120-AY120+BA120</f>
        <v>0</v>
      </c>
      <c r="BD120" s="45"/>
      <c r="BE120" s="44">
        <f>+AY120+BC120</f>
        <v>0</v>
      </c>
      <c r="BF120" s="45"/>
      <c r="BG120" s="44">
        <f>+R120-BE120</f>
        <v>0</v>
      </c>
      <c r="BH120" s="45"/>
    </row>
    <row r="121" spans="1:60" s="80" customFormat="1" hidden="1">
      <c r="A121" s="201"/>
      <c r="B121" s="87" t="s">
        <v>81</v>
      </c>
      <c r="C121"/>
      <c r="D121"/>
      <c r="E121"/>
      <c r="F121"/>
      <c r="G121"/>
      <c r="H121"/>
      <c r="I121"/>
      <c r="J121" s="46"/>
      <c r="K121"/>
      <c r="L121" s="47" t="s">
        <v>14</v>
      </c>
      <c r="M121" s="45"/>
      <c r="N121" s="45">
        <v>0</v>
      </c>
      <c r="O121" s="45"/>
      <c r="P121" s="45">
        <v>0</v>
      </c>
      <c r="Q121" s="45"/>
      <c r="R121" s="48">
        <v>0</v>
      </c>
      <c r="S121" s="45"/>
      <c r="T121" s="45">
        <v>0</v>
      </c>
      <c r="U121" s="45"/>
      <c r="V121" s="45">
        <v>0</v>
      </c>
      <c r="W121" s="45"/>
      <c r="X121" s="45">
        <v>0</v>
      </c>
      <c r="Y121" s="45"/>
      <c r="Z121" s="45">
        <v>0</v>
      </c>
      <c r="AA121" s="45"/>
      <c r="AB121" s="45">
        <v>0</v>
      </c>
      <c r="AC121" s="45"/>
      <c r="AD121" s="45">
        <v>0</v>
      </c>
      <c r="AE121" s="45"/>
      <c r="AF121" s="45">
        <v>0</v>
      </c>
      <c r="AG121" s="45"/>
      <c r="AH121" s="45">
        <v>0</v>
      </c>
      <c r="AI121" s="45"/>
      <c r="AJ121" s="45">
        <v>0</v>
      </c>
      <c r="AK121" s="45"/>
      <c r="AL121" s="45">
        <v>0</v>
      </c>
      <c r="AM121" s="45"/>
      <c r="AN121" s="45">
        <v>0</v>
      </c>
      <c r="AO121" s="45"/>
      <c r="AP121" s="45">
        <v>0</v>
      </c>
      <c r="AQ121" s="45"/>
      <c r="AR121" s="45">
        <v>0</v>
      </c>
      <c r="AS121" s="45"/>
      <c r="AT121" s="45">
        <v>0</v>
      </c>
      <c r="AU121" s="45"/>
      <c r="AV121" s="45">
        <v>0</v>
      </c>
      <c r="AW121" s="45"/>
      <c r="AX121" s="45">
        <v>0</v>
      </c>
      <c r="AY121" s="45">
        <f>SUM(T121:AX121)</f>
        <v>0</v>
      </c>
      <c r="AZ121" s="45"/>
      <c r="BA121" s="45">
        <v>0</v>
      </c>
      <c r="BB121" s="45"/>
      <c r="BC121" s="44">
        <f>IF(+R121-AY121+BA121&gt;0,R121-AY121+BA121,0)</f>
        <v>0</v>
      </c>
      <c r="BD121" s="45"/>
      <c r="BE121" s="44">
        <f>+AY121+BC121</f>
        <v>0</v>
      </c>
      <c r="BF121" s="45"/>
      <c r="BG121" s="44">
        <f>+R121-BE121</f>
        <v>0</v>
      </c>
      <c r="BH121" s="45"/>
    </row>
    <row r="122" spans="1:60" s="80" customFormat="1" hidden="1">
      <c r="A122" s="201"/>
      <c r="B122" s="87" t="s">
        <v>25</v>
      </c>
      <c r="C122"/>
      <c r="D122"/>
      <c r="E122"/>
      <c r="F122"/>
      <c r="G122"/>
      <c r="H122"/>
      <c r="I122"/>
      <c r="J122" s="46"/>
      <c r="K122"/>
      <c r="L122" s="47" t="s">
        <v>14</v>
      </c>
      <c r="M122" s="45"/>
      <c r="N122" s="45">
        <v>0</v>
      </c>
      <c r="O122" s="45"/>
      <c r="P122" s="45">
        <v>0</v>
      </c>
      <c r="Q122" s="45"/>
      <c r="R122" s="48">
        <v>0</v>
      </c>
      <c r="S122" s="45"/>
      <c r="T122" s="45">
        <v>0</v>
      </c>
      <c r="U122" s="45"/>
      <c r="V122" s="45">
        <v>0</v>
      </c>
      <c r="W122" s="45"/>
      <c r="X122" s="45">
        <v>0</v>
      </c>
      <c r="Y122" s="45"/>
      <c r="Z122" s="45">
        <v>0</v>
      </c>
      <c r="AA122" s="45"/>
      <c r="AB122" s="45">
        <v>0</v>
      </c>
      <c r="AC122" s="45"/>
      <c r="AD122" s="45">
        <v>0</v>
      </c>
      <c r="AE122" s="45"/>
      <c r="AF122" s="45">
        <v>0</v>
      </c>
      <c r="AG122" s="45"/>
      <c r="AH122" s="45">
        <v>0</v>
      </c>
      <c r="AI122" s="45"/>
      <c r="AJ122" s="45">
        <v>0</v>
      </c>
      <c r="AK122" s="45"/>
      <c r="AL122" s="45">
        <v>0</v>
      </c>
      <c r="AM122" s="45"/>
      <c r="AN122" s="45">
        <v>0</v>
      </c>
      <c r="AO122" s="45"/>
      <c r="AP122" s="45">
        <v>0</v>
      </c>
      <c r="AQ122" s="45"/>
      <c r="AR122" s="45">
        <v>0</v>
      </c>
      <c r="AS122" s="45"/>
      <c r="AT122" s="45">
        <v>0</v>
      </c>
      <c r="AU122" s="45"/>
      <c r="AV122" s="45">
        <v>0</v>
      </c>
      <c r="AW122" s="45"/>
      <c r="AX122" s="45">
        <v>0</v>
      </c>
      <c r="AY122" s="45">
        <f>SUM(T122:AX122)</f>
        <v>0</v>
      </c>
      <c r="AZ122" s="45"/>
      <c r="BA122" s="45">
        <v>0</v>
      </c>
      <c r="BB122" s="45"/>
      <c r="BC122" s="45">
        <f>+R122-AY122+BA122</f>
        <v>0</v>
      </c>
      <c r="BD122" s="45"/>
      <c r="BE122" s="44">
        <f>+AY122+BC122</f>
        <v>0</v>
      </c>
      <c r="BF122" s="45"/>
      <c r="BG122" s="44">
        <f>+R122-BE122</f>
        <v>0</v>
      </c>
      <c r="BH122" s="45"/>
    </row>
    <row r="123" spans="1:60" s="85" customFormat="1" hidden="1">
      <c r="A123" s="94"/>
      <c r="B123" s="81" t="s">
        <v>82</v>
      </c>
      <c r="C123" s="63"/>
      <c r="D123" s="63"/>
      <c r="E123" s="63"/>
      <c r="F123" s="63"/>
      <c r="G123" s="63"/>
      <c r="H123" s="63"/>
      <c r="I123" s="63"/>
      <c r="J123" s="64"/>
      <c r="K123" s="63"/>
      <c r="L123" s="65"/>
      <c r="M123" s="82"/>
      <c r="N123" s="83">
        <f>SUM(N120:N122)</f>
        <v>0</v>
      </c>
      <c r="O123" s="82"/>
      <c r="P123" s="83">
        <f>SUM(P120:P122)</f>
        <v>0</v>
      </c>
      <c r="Q123" s="82"/>
      <c r="R123" s="83">
        <f>SUM(R120:R122)</f>
        <v>0</v>
      </c>
      <c r="S123" s="82"/>
      <c r="T123" s="83">
        <f>SUM(T120:T122)</f>
        <v>0</v>
      </c>
      <c r="U123" s="82"/>
      <c r="V123" s="83">
        <f>SUM(V120:V122)</f>
        <v>0</v>
      </c>
      <c r="W123" s="82"/>
      <c r="X123" s="83">
        <f>SUM(X120:X122)</f>
        <v>0</v>
      </c>
      <c r="Y123" s="82"/>
      <c r="Z123" s="83">
        <f>SUM(Z120:Z122)</f>
        <v>0</v>
      </c>
      <c r="AA123" s="82"/>
      <c r="AB123" s="83">
        <f>SUM(AB120:AB122)</f>
        <v>0</v>
      </c>
      <c r="AC123" s="82"/>
      <c r="AD123" s="83">
        <f>SUM(AD120:AD122)</f>
        <v>0</v>
      </c>
      <c r="AE123" s="82"/>
      <c r="AF123" s="83">
        <f>SUM(AF120:AF122)</f>
        <v>0</v>
      </c>
      <c r="AG123" s="82"/>
      <c r="AH123" s="83">
        <f>SUM(AH120:AH122)</f>
        <v>0</v>
      </c>
      <c r="AI123" s="82"/>
      <c r="AJ123" s="83">
        <f>SUM(AJ120:AJ122)</f>
        <v>0</v>
      </c>
      <c r="AK123" s="82"/>
      <c r="AL123" s="83">
        <f>SUM(AL120:AL122)</f>
        <v>0</v>
      </c>
      <c r="AM123" s="82"/>
      <c r="AN123" s="83">
        <f>SUM(AN120:AN122)</f>
        <v>0</v>
      </c>
      <c r="AO123" s="82"/>
      <c r="AP123" s="83">
        <f>SUM(AP120:AP122)</f>
        <v>0</v>
      </c>
      <c r="AQ123" s="82"/>
      <c r="AR123" s="83">
        <f>SUM(AR120:AR122)</f>
        <v>0</v>
      </c>
      <c r="AS123" s="82"/>
      <c r="AT123" s="83">
        <f>SUM(AT120:AT122)</f>
        <v>0</v>
      </c>
      <c r="AU123" s="84"/>
      <c r="AV123" s="83">
        <f>SUM(AV120:AV122)</f>
        <v>0</v>
      </c>
      <c r="AW123" s="84"/>
      <c r="AX123" s="83">
        <f>SUM(AX120:AX122)</f>
        <v>0</v>
      </c>
      <c r="AY123" s="83">
        <f>SUM(AY120:AY122)</f>
        <v>0</v>
      </c>
      <c r="AZ123" s="82"/>
      <c r="BA123" s="83">
        <f>SUM(BA120:BA122)</f>
        <v>0</v>
      </c>
      <c r="BB123" s="82"/>
      <c r="BC123" s="83">
        <f>SUM(BC120:BC122)</f>
        <v>0</v>
      </c>
      <c r="BD123" s="82"/>
      <c r="BE123" s="83">
        <f>SUM(BE120:BE122)</f>
        <v>0</v>
      </c>
      <c r="BF123" s="82"/>
      <c r="BG123" s="83">
        <f>SUM(BG120:BG122)</f>
        <v>0</v>
      </c>
      <c r="BH123" s="82"/>
    </row>
    <row r="124" spans="1:60" s="85" customFormat="1" hidden="1">
      <c r="A124" s="94"/>
      <c r="B124" s="81"/>
      <c r="C124" s="63"/>
      <c r="D124" s="63"/>
      <c r="E124" s="63"/>
      <c r="F124" s="63"/>
      <c r="G124" s="63"/>
      <c r="H124" s="63"/>
      <c r="I124" s="63"/>
      <c r="J124" s="64"/>
      <c r="K124" s="63"/>
      <c r="L124" s="65"/>
      <c r="M124" s="82"/>
      <c r="N124" s="84"/>
      <c r="O124" s="82"/>
      <c r="P124" s="84"/>
      <c r="Q124" s="82"/>
      <c r="R124" s="84"/>
      <c r="S124" s="82"/>
      <c r="T124" s="84"/>
      <c r="U124" s="82"/>
      <c r="V124" s="84"/>
      <c r="W124" s="82"/>
      <c r="X124" s="84"/>
      <c r="Y124" s="82"/>
      <c r="Z124" s="84"/>
      <c r="AA124" s="82"/>
      <c r="AB124" s="84"/>
      <c r="AC124" s="82"/>
      <c r="AD124" s="84"/>
      <c r="AE124" s="82"/>
      <c r="AF124" s="84"/>
      <c r="AG124" s="82"/>
      <c r="AH124" s="84"/>
      <c r="AI124" s="82"/>
      <c r="AJ124" s="84"/>
      <c r="AK124" s="82"/>
      <c r="AL124" s="84"/>
      <c r="AM124" s="82"/>
      <c r="AN124" s="84"/>
      <c r="AO124" s="82"/>
      <c r="AP124" s="84"/>
      <c r="AQ124" s="82"/>
      <c r="AR124" s="84"/>
      <c r="AS124" s="82"/>
      <c r="AT124" s="84"/>
      <c r="AU124" s="84"/>
      <c r="AV124" s="84"/>
      <c r="AW124" s="84"/>
      <c r="AX124" s="84"/>
      <c r="AY124" s="84"/>
      <c r="AZ124" s="82"/>
      <c r="BA124" s="84"/>
      <c r="BB124" s="82"/>
      <c r="BC124" s="84"/>
      <c r="BD124" s="82"/>
      <c r="BE124" s="84"/>
      <c r="BF124" s="82"/>
      <c r="BG124" s="84"/>
      <c r="BH124" s="82"/>
    </row>
    <row r="125" spans="1:60" s="91" customFormat="1">
      <c r="A125" s="88" t="s">
        <v>83</v>
      </c>
      <c r="J125" s="92"/>
      <c r="L125" s="93" t="s">
        <v>14</v>
      </c>
      <c r="M125" s="90"/>
      <c r="N125" s="90">
        <v>0</v>
      </c>
      <c r="O125" s="90"/>
      <c r="P125" s="90">
        <v>0</v>
      </c>
      <c r="Q125" s="90"/>
      <c r="R125" s="90"/>
      <c r="S125" s="90"/>
      <c r="T125" s="90">
        <v>0</v>
      </c>
      <c r="U125" s="90"/>
      <c r="V125" s="90">
        <v>0</v>
      </c>
      <c r="W125" s="90"/>
      <c r="X125" s="90">
        <v>0</v>
      </c>
      <c r="Y125" s="90"/>
      <c r="Z125" s="90">
        <v>0</v>
      </c>
      <c r="AA125" s="90"/>
      <c r="AB125" s="90">
        <v>0</v>
      </c>
      <c r="AC125" s="90"/>
      <c r="AD125" s="90">
        <v>0</v>
      </c>
      <c r="AE125" s="90"/>
      <c r="AF125" s="90">
        <v>0</v>
      </c>
      <c r="AG125" s="90"/>
      <c r="AH125" s="90">
        <v>0</v>
      </c>
      <c r="AI125" s="90"/>
      <c r="AJ125" s="90">
        <v>0</v>
      </c>
      <c r="AK125" s="90"/>
      <c r="AL125" s="90">
        <v>0</v>
      </c>
      <c r="AM125" s="90"/>
      <c r="AN125" s="90">
        <v>0</v>
      </c>
      <c r="AO125" s="90"/>
      <c r="AP125" s="90">
        <v>0</v>
      </c>
      <c r="AQ125" s="90"/>
      <c r="AR125" s="90"/>
      <c r="AS125" s="90"/>
      <c r="AT125" s="90">
        <v>0</v>
      </c>
      <c r="AU125" s="90"/>
      <c r="AV125" s="90">
        <v>0</v>
      </c>
      <c r="AW125" s="90"/>
      <c r="AX125" s="90">
        <v>0</v>
      </c>
      <c r="AY125" s="90">
        <f>SUM(T125:AX125)</f>
        <v>0</v>
      </c>
      <c r="AZ125" s="90"/>
      <c r="BA125" s="90">
        <v>0</v>
      </c>
      <c r="BB125" s="90"/>
      <c r="BC125" s="44">
        <f>IF(+R125-AY125+BA125&gt;0,R125-AY125+BA125,0)</f>
        <v>0</v>
      </c>
      <c r="BD125" s="90"/>
      <c r="BE125" s="66">
        <f>+AY125+BC125</f>
        <v>0</v>
      </c>
      <c r="BF125" s="90"/>
      <c r="BG125" s="66">
        <f>+R125-BE125</f>
        <v>0</v>
      </c>
      <c r="BH125" s="90"/>
    </row>
    <row r="126" spans="1:60" s="80" customFormat="1">
      <c r="A126" s="201"/>
      <c r="B126" s="87"/>
      <c r="C126"/>
      <c r="D126"/>
      <c r="E126"/>
      <c r="F126"/>
      <c r="G126"/>
      <c r="H126"/>
      <c r="I126"/>
      <c r="J126" s="46"/>
      <c r="K126"/>
      <c r="L126" s="47"/>
      <c r="M126" s="45"/>
      <c r="N126" s="45"/>
      <c r="O126" s="45"/>
      <c r="P126" s="45"/>
      <c r="Q126" s="45"/>
      <c r="R126" s="76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5"/>
      <c r="BB126" s="45"/>
      <c r="BC126" s="45"/>
      <c r="BD126" s="45"/>
      <c r="BE126" s="45"/>
      <c r="BF126" s="45"/>
      <c r="BG126" s="45"/>
      <c r="BH126" s="45"/>
    </row>
    <row r="127" spans="1:60" s="91" customFormat="1">
      <c r="A127" s="88" t="s">
        <v>84</v>
      </c>
      <c r="J127" s="92"/>
      <c r="L127" s="93" t="s">
        <v>14</v>
      </c>
      <c r="M127" s="90"/>
      <c r="N127" s="90">
        <v>0</v>
      </c>
      <c r="O127" s="90"/>
      <c r="P127" s="90">
        <v>0</v>
      </c>
      <c r="Q127" s="90"/>
      <c r="R127" s="90">
        <v>0</v>
      </c>
      <c r="S127" s="90"/>
      <c r="T127" s="90">
        <v>0</v>
      </c>
      <c r="U127" s="90"/>
      <c r="V127" s="90">
        <v>0</v>
      </c>
      <c r="W127" s="90"/>
      <c r="X127" s="90"/>
      <c r="Y127" s="90"/>
      <c r="Z127" s="90">
        <v>0</v>
      </c>
      <c r="AA127" s="90"/>
      <c r="AB127" s="90"/>
      <c r="AC127" s="90"/>
      <c r="AD127" s="90"/>
      <c r="AE127" s="90"/>
      <c r="AF127" s="90"/>
      <c r="AG127" s="90"/>
      <c r="AH127" s="90"/>
      <c r="AI127" s="90"/>
      <c r="AJ127" s="90"/>
      <c r="AK127" s="90"/>
      <c r="AL127" s="90"/>
      <c r="AM127" s="90"/>
      <c r="AN127" s="90"/>
      <c r="AO127" s="90"/>
      <c r="AP127" s="90"/>
      <c r="AQ127" s="90"/>
      <c r="AR127" s="90"/>
      <c r="AS127" s="90"/>
      <c r="AT127" s="90"/>
      <c r="AU127" s="90"/>
      <c r="AV127" s="90"/>
      <c r="AW127" s="90"/>
      <c r="AX127" s="90"/>
      <c r="AY127" s="90">
        <f>SUM(T127:AX127)</f>
        <v>0</v>
      </c>
      <c r="AZ127" s="90"/>
      <c r="BA127" s="90">
        <v>0</v>
      </c>
      <c r="BB127" s="90"/>
      <c r="BC127" s="44">
        <f>IF(+R127-AY127+BA127&gt;0,R127-AY127+BA127,0)</f>
        <v>0</v>
      </c>
      <c r="BD127" s="90"/>
      <c r="BE127" s="66">
        <f>+AY127+BC127</f>
        <v>0</v>
      </c>
      <c r="BF127" s="90"/>
      <c r="BG127" s="66">
        <f>+R127-BE127</f>
        <v>0</v>
      </c>
      <c r="BH127" s="90"/>
    </row>
    <row r="128" spans="1:60" s="80" customFormat="1">
      <c r="A128" s="201"/>
      <c r="B128" s="87"/>
      <c r="C128"/>
      <c r="D128"/>
      <c r="E128"/>
      <c r="F128"/>
      <c r="G128"/>
      <c r="H128"/>
      <c r="I128"/>
      <c r="J128" s="46"/>
      <c r="K128"/>
      <c r="L128" s="47"/>
      <c r="M128" s="45"/>
      <c r="N128" s="45"/>
      <c r="O128" s="45"/>
      <c r="P128" s="45"/>
      <c r="Q128" s="45"/>
      <c r="R128" s="76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5"/>
      <c r="BB128" s="45"/>
      <c r="BC128" s="45"/>
      <c r="BD128" s="45"/>
      <c r="BE128" s="45"/>
      <c r="BF128" s="45"/>
      <c r="BG128" s="45"/>
      <c r="BH128" s="45"/>
    </row>
    <row r="129" spans="1:109">
      <c r="A129" s="88" t="s">
        <v>85</v>
      </c>
      <c r="C129"/>
      <c r="D129"/>
      <c r="E129"/>
      <c r="F129"/>
      <c r="G129"/>
      <c r="H129"/>
      <c r="I129"/>
      <c r="J129" s="46"/>
      <c r="K129"/>
      <c r="L129" s="47"/>
      <c r="M129" s="44"/>
      <c r="O129" s="44"/>
      <c r="Q129" s="44"/>
      <c r="S129" s="44"/>
      <c r="T129" s="44"/>
      <c r="U129" s="44"/>
      <c r="V129" s="44"/>
      <c r="X129" s="44"/>
      <c r="Z129" s="44"/>
      <c r="AB129" s="44"/>
      <c r="AD129" s="44"/>
      <c r="AZ129" s="44"/>
      <c r="BA129" s="44"/>
      <c r="BB129" s="44"/>
      <c r="BH129" s="44"/>
    </row>
    <row r="130" spans="1:109" s="52" customFormat="1">
      <c r="A130" s="39"/>
      <c r="B130" s="52" t="s">
        <v>86</v>
      </c>
      <c r="J130" s="95"/>
      <c r="L130" s="96" t="s">
        <v>77</v>
      </c>
      <c r="M130" s="48"/>
      <c r="N130" s="48">
        <v>0</v>
      </c>
      <c r="O130" s="48"/>
      <c r="P130" s="44">
        <f t="shared" ref="P130:P136" si="20">R130-N130</f>
        <v>0</v>
      </c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>
        <f t="shared" ref="AY130:AY136" si="21">SUM(T130:AX130)</f>
        <v>0</v>
      </c>
      <c r="AZ130" s="48"/>
      <c r="BA130" s="48">
        <v>0</v>
      </c>
      <c r="BB130" s="48"/>
      <c r="BC130" s="44">
        <f t="shared" ref="BC130:BC136" si="22">IF(+R130-AY130+BA130&gt;0,R130-AY130+BA130,0)</f>
        <v>0</v>
      </c>
      <c r="BD130" s="48"/>
      <c r="BE130" s="44">
        <f t="shared" ref="BE130:BE136" si="23">+AY130+BC130</f>
        <v>0</v>
      </c>
      <c r="BF130" s="48"/>
      <c r="BG130" s="44">
        <f t="shared" ref="BG130:BG136" si="24">+R130-BE130</f>
        <v>0</v>
      </c>
      <c r="BH130" s="48"/>
    </row>
    <row r="131" spans="1:109" s="52" customFormat="1">
      <c r="A131" s="39"/>
      <c r="B131" s="52" t="s">
        <v>87</v>
      </c>
      <c r="J131" s="95"/>
      <c r="L131" s="96" t="s">
        <v>77</v>
      </c>
      <c r="M131" s="48"/>
      <c r="N131" s="48">
        <v>0</v>
      </c>
      <c r="O131" s="48"/>
      <c r="P131" s="44">
        <f t="shared" si="20"/>
        <v>0</v>
      </c>
      <c r="Q131" s="48"/>
      <c r="R131" s="48">
        <v>0</v>
      </c>
      <c r="S131" s="48"/>
      <c r="T131" s="48">
        <v>1627</v>
      </c>
      <c r="U131" s="48"/>
      <c r="V131" s="48">
        <f>1197+1491</f>
        <v>2688</v>
      </c>
      <c r="W131" s="48"/>
      <c r="X131" s="48">
        <v>217</v>
      </c>
      <c r="Y131" s="48"/>
      <c r="Z131" s="48">
        <f>1946+2420</f>
        <v>4366</v>
      </c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>
        <f t="shared" si="21"/>
        <v>8898</v>
      </c>
      <c r="AZ131" s="48"/>
      <c r="BA131" s="48">
        <v>0</v>
      </c>
      <c r="BB131" s="48"/>
      <c r="BC131" s="44">
        <f t="shared" si="22"/>
        <v>0</v>
      </c>
      <c r="BD131" s="48"/>
      <c r="BE131" s="44">
        <f t="shared" si="23"/>
        <v>8898</v>
      </c>
      <c r="BF131" s="48"/>
      <c r="BG131" s="44">
        <f t="shared" si="24"/>
        <v>-8898</v>
      </c>
      <c r="BH131" s="48"/>
    </row>
    <row r="132" spans="1:109" s="52" customFormat="1">
      <c r="A132" s="39"/>
      <c r="B132" s="52" t="s">
        <v>100</v>
      </c>
      <c r="J132" s="95"/>
      <c r="L132" s="96" t="s">
        <v>77</v>
      </c>
      <c r="M132" s="48"/>
      <c r="N132" s="48">
        <v>0</v>
      </c>
      <c r="O132" s="48"/>
      <c r="P132" s="44">
        <f t="shared" si="20"/>
        <v>136000</v>
      </c>
      <c r="Q132" s="48"/>
      <c r="R132" s="48">
        <v>136000</v>
      </c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/>
      <c r="AY132" s="48">
        <f>SUM(T132:AX132)</f>
        <v>0</v>
      </c>
      <c r="AZ132" s="48"/>
      <c r="BA132" s="48">
        <v>0</v>
      </c>
      <c r="BB132" s="48"/>
      <c r="BC132" s="44">
        <f>IF(+R132-AY132+BA132&gt;0,R132-AY132+BA132,0)</f>
        <v>136000</v>
      </c>
      <c r="BD132" s="48"/>
      <c r="BE132" s="44">
        <f>+AY132+BC132</f>
        <v>136000</v>
      </c>
      <c r="BF132" s="48"/>
      <c r="BG132" s="44">
        <f>+R132-BE132</f>
        <v>0</v>
      </c>
      <c r="BH132" s="48"/>
    </row>
    <row r="133" spans="1:109" s="52" customFormat="1">
      <c r="A133" s="39"/>
      <c r="B133" s="52" t="s">
        <v>152</v>
      </c>
      <c r="J133" s="95"/>
      <c r="L133" s="96" t="s">
        <v>77</v>
      </c>
      <c r="M133" s="48"/>
      <c r="N133" s="48">
        <v>0</v>
      </c>
      <c r="O133" s="48"/>
      <c r="P133" s="44">
        <f t="shared" si="20"/>
        <v>209191</v>
      </c>
      <c r="Q133" s="48"/>
      <c r="R133" s="48">
        <v>209191</v>
      </c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48"/>
      <c r="AY133" s="48">
        <f>SUM(T133:AX133)</f>
        <v>0</v>
      </c>
      <c r="AZ133" s="48"/>
      <c r="BA133" s="48">
        <v>0</v>
      </c>
      <c r="BB133" s="48"/>
      <c r="BC133" s="44">
        <f>IF(+R133-AY133+BA133&gt;0,R133-AY133+BA133,0)</f>
        <v>209191</v>
      </c>
      <c r="BD133" s="48"/>
      <c r="BE133" s="44">
        <f>+AY133+BC133</f>
        <v>209191</v>
      </c>
      <c r="BF133" s="48"/>
      <c r="BG133" s="44">
        <f>+R133-BE133</f>
        <v>0</v>
      </c>
      <c r="BH133" s="48"/>
    </row>
    <row r="134" spans="1:109" s="52" customFormat="1">
      <c r="A134" s="39"/>
      <c r="B134" s="52" t="s">
        <v>106</v>
      </c>
      <c r="J134" s="95"/>
      <c r="L134" s="96" t="s">
        <v>77</v>
      </c>
      <c r="M134" s="48"/>
      <c r="N134" s="48">
        <v>0</v>
      </c>
      <c r="O134" s="48"/>
      <c r="P134" s="44">
        <f t="shared" si="20"/>
        <v>65000</v>
      </c>
      <c r="Q134" s="48"/>
      <c r="R134" s="48">
        <v>65000</v>
      </c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>
        <f t="shared" si="21"/>
        <v>0</v>
      </c>
      <c r="AZ134" s="48"/>
      <c r="BA134" s="48">
        <v>0</v>
      </c>
      <c r="BB134" s="48"/>
      <c r="BC134" s="44">
        <f t="shared" si="22"/>
        <v>65000</v>
      </c>
      <c r="BD134" s="48"/>
      <c r="BE134" s="44">
        <f t="shared" si="23"/>
        <v>65000</v>
      </c>
      <c r="BF134" s="48"/>
      <c r="BG134" s="44">
        <f t="shared" si="24"/>
        <v>0</v>
      </c>
      <c r="BH134" s="48"/>
    </row>
    <row r="135" spans="1:109" s="52" customFormat="1">
      <c r="A135" s="39"/>
      <c r="B135" s="52" t="s">
        <v>105</v>
      </c>
      <c r="J135" s="95"/>
      <c r="L135" s="96" t="s">
        <v>77</v>
      </c>
      <c r="M135" s="48"/>
      <c r="N135" s="48"/>
      <c r="O135" s="48"/>
      <c r="P135" s="44">
        <f t="shared" si="20"/>
        <v>10000</v>
      </c>
      <c r="Q135" s="48"/>
      <c r="R135" s="48">
        <v>10000</v>
      </c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  <c r="AX135" s="48"/>
      <c r="AY135" s="48">
        <f t="shared" si="21"/>
        <v>0</v>
      </c>
      <c r="AZ135" s="48"/>
      <c r="BA135" s="48">
        <v>0</v>
      </c>
      <c r="BB135" s="48"/>
      <c r="BC135" s="44">
        <f t="shared" si="22"/>
        <v>10000</v>
      </c>
      <c r="BD135" s="48"/>
      <c r="BE135" s="44">
        <f t="shared" si="23"/>
        <v>10000</v>
      </c>
      <c r="BF135" s="48"/>
      <c r="BG135" s="44">
        <f t="shared" si="24"/>
        <v>0</v>
      </c>
      <c r="BH135" s="48"/>
    </row>
    <row r="136" spans="1:109" s="52" customFormat="1">
      <c r="A136" s="39"/>
      <c r="B136" s="52" t="s">
        <v>25</v>
      </c>
      <c r="J136" s="95"/>
      <c r="L136" s="96"/>
      <c r="M136" s="48"/>
      <c r="N136" s="48"/>
      <c r="O136" s="48"/>
      <c r="P136" s="44">
        <f t="shared" si="20"/>
        <v>0</v>
      </c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/>
      <c r="AY136" s="48">
        <f t="shared" si="21"/>
        <v>0</v>
      </c>
      <c r="AZ136" s="48"/>
      <c r="BA136" s="48"/>
      <c r="BB136" s="48"/>
      <c r="BC136" s="44">
        <f t="shared" si="22"/>
        <v>0</v>
      </c>
      <c r="BD136" s="48"/>
      <c r="BE136" s="44">
        <f t="shared" si="23"/>
        <v>0</v>
      </c>
      <c r="BF136" s="48"/>
      <c r="BG136" s="44">
        <f t="shared" si="24"/>
        <v>0</v>
      </c>
      <c r="BH136" s="48"/>
    </row>
    <row r="137" spans="1:109" s="63" customFormat="1">
      <c r="A137" s="88"/>
      <c r="B137" s="91" t="s">
        <v>88</v>
      </c>
      <c r="J137" s="64"/>
      <c r="L137" s="65"/>
      <c r="M137" s="66"/>
      <c r="N137" s="89">
        <f>SUM(N130:N134)</f>
        <v>0</v>
      </c>
      <c r="O137" s="66"/>
      <c r="P137" s="89">
        <f>SUM(P130:P136)</f>
        <v>420191</v>
      </c>
      <c r="Q137" s="66"/>
      <c r="R137" s="89">
        <f t="shared" ref="R137:BG137" si="25">SUM(R130:R136)</f>
        <v>420191</v>
      </c>
      <c r="S137" s="89">
        <f t="shared" si="25"/>
        <v>0</v>
      </c>
      <c r="T137" s="89">
        <f t="shared" si="25"/>
        <v>1627</v>
      </c>
      <c r="U137" s="89">
        <f t="shared" si="25"/>
        <v>0</v>
      </c>
      <c r="V137" s="89">
        <f t="shared" si="25"/>
        <v>2688</v>
      </c>
      <c r="W137" s="89">
        <f t="shared" si="25"/>
        <v>0</v>
      </c>
      <c r="X137" s="89">
        <f t="shared" si="25"/>
        <v>217</v>
      </c>
      <c r="Y137" s="89">
        <f t="shared" si="25"/>
        <v>0</v>
      </c>
      <c r="Z137" s="89">
        <f t="shared" si="25"/>
        <v>4366</v>
      </c>
      <c r="AA137" s="89">
        <f t="shared" si="25"/>
        <v>0</v>
      </c>
      <c r="AB137" s="89">
        <f t="shared" si="25"/>
        <v>0</v>
      </c>
      <c r="AC137" s="89">
        <f t="shared" si="25"/>
        <v>0</v>
      </c>
      <c r="AD137" s="89">
        <f t="shared" si="25"/>
        <v>0</v>
      </c>
      <c r="AE137" s="89">
        <f t="shared" si="25"/>
        <v>0</v>
      </c>
      <c r="AF137" s="89">
        <f t="shared" si="25"/>
        <v>0</v>
      </c>
      <c r="AG137" s="89">
        <f t="shared" si="25"/>
        <v>0</v>
      </c>
      <c r="AH137" s="89">
        <f t="shared" si="25"/>
        <v>0</v>
      </c>
      <c r="AI137" s="89">
        <f t="shared" si="25"/>
        <v>0</v>
      </c>
      <c r="AJ137" s="89">
        <f t="shared" si="25"/>
        <v>0</v>
      </c>
      <c r="AK137" s="89">
        <f t="shared" si="25"/>
        <v>0</v>
      </c>
      <c r="AL137" s="89">
        <f t="shared" si="25"/>
        <v>0</v>
      </c>
      <c r="AM137" s="89">
        <f t="shared" si="25"/>
        <v>0</v>
      </c>
      <c r="AN137" s="89">
        <f t="shared" si="25"/>
        <v>0</v>
      </c>
      <c r="AO137" s="89">
        <f t="shared" si="25"/>
        <v>0</v>
      </c>
      <c r="AP137" s="89">
        <f t="shared" si="25"/>
        <v>0</v>
      </c>
      <c r="AQ137" s="89">
        <f t="shared" si="25"/>
        <v>0</v>
      </c>
      <c r="AR137" s="89">
        <f t="shared" si="25"/>
        <v>0</v>
      </c>
      <c r="AS137" s="89">
        <f t="shared" si="25"/>
        <v>0</v>
      </c>
      <c r="AT137" s="89">
        <f t="shared" si="25"/>
        <v>0</v>
      </c>
      <c r="AU137" s="89">
        <f t="shared" si="25"/>
        <v>0</v>
      </c>
      <c r="AV137" s="89">
        <f t="shared" si="25"/>
        <v>0</v>
      </c>
      <c r="AW137" s="89">
        <f t="shared" si="25"/>
        <v>0</v>
      </c>
      <c r="AX137" s="89">
        <f t="shared" si="25"/>
        <v>0</v>
      </c>
      <c r="AY137" s="89">
        <f t="shared" si="25"/>
        <v>8898</v>
      </c>
      <c r="AZ137" s="89">
        <f t="shared" si="25"/>
        <v>0</v>
      </c>
      <c r="BA137" s="89">
        <f t="shared" si="25"/>
        <v>0</v>
      </c>
      <c r="BB137" s="89">
        <f t="shared" si="25"/>
        <v>0</v>
      </c>
      <c r="BC137" s="89">
        <f t="shared" si="25"/>
        <v>420191</v>
      </c>
      <c r="BD137" s="89">
        <f t="shared" si="25"/>
        <v>0</v>
      </c>
      <c r="BE137" s="89">
        <f t="shared" si="25"/>
        <v>429089</v>
      </c>
      <c r="BF137" s="89">
        <f t="shared" si="25"/>
        <v>0</v>
      </c>
      <c r="BG137" s="89">
        <f t="shared" si="25"/>
        <v>-8898</v>
      </c>
      <c r="BH137" s="66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</row>
    <row r="138" spans="1:109" s="63" customFormat="1">
      <c r="A138" s="88"/>
      <c r="B138" s="91"/>
      <c r="J138" s="64"/>
      <c r="L138" s="65"/>
      <c r="M138" s="66"/>
      <c r="N138" s="90"/>
      <c r="O138" s="66"/>
      <c r="P138" s="90"/>
      <c r="Q138" s="66"/>
      <c r="R138" s="90"/>
      <c r="S138" s="66"/>
      <c r="T138" s="90"/>
      <c r="U138" s="66"/>
      <c r="V138" s="90"/>
      <c r="W138" s="66"/>
      <c r="X138" s="90"/>
      <c r="Y138" s="66"/>
      <c r="Z138" s="90"/>
      <c r="AA138" s="66"/>
      <c r="AB138" s="90"/>
      <c r="AC138" s="66"/>
      <c r="AD138" s="90"/>
      <c r="AE138" s="66"/>
      <c r="AF138" s="90"/>
      <c r="AG138" s="66"/>
      <c r="AH138" s="90"/>
      <c r="AI138" s="66"/>
      <c r="AJ138" s="90"/>
      <c r="AK138" s="66"/>
      <c r="AL138" s="90"/>
      <c r="AM138" s="66"/>
      <c r="AN138" s="90"/>
      <c r="AO138" s="66"/>
      <c r="AP138" s="90"/>
      <c r="AQ138" s="66"/>
      <c r="AR138" s="90"/>
      <c r="AS138" s="66"/>
      <c r="AT138" s="90"/>
      <c r="AU138" s="90"/>
      <c r="AV138" s="90"/>
      <c r="AW138" s="90"/>
      <c r="AX138" s="90"/>
      <c r="AY138" s="90"/>
      <c r="AZ138" s="66"/>
      <c r="BA138" s="90"/>
      <c r="BB138" s="66"/>
      <c r="BC138" s="90"/>
      <c r="BD138" s="66"/>
      <c r="BE138" s="90"/>
      <c r="BF138" s="66"/>
      <c r="BG138" s="90"/>
      <c r="BH138" s="66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</row>
    <row r="139" spans="1:109">
      <c r="A139" s="88" t="s">
        <v>89</v>
      </c>
      <c r="C139"/>
      <c r="D139"/>
      <c r="E139"/>
      <c r="F139"/>
      <c r="G139"/>
      <c r="H139"/>
      <c r="I139"/>
      <c r="J139" s="46"/>
      <c r="K139"/>
      <c r="L139" s="47"/>
      <c r="M139" s="44"/>
      <c r="O139" s="44"/>
      <c r="Q139" s="44"/>
      <c r="S139" s="44"/>
      <c r="T139" s="44"/>
      <c r="U139" s="48"/>
      <c r="V139" s="44"/>
      <c r="W139" s="48"/>
      <c r="X139" s="44"/>
      <c r="Y139" s="48"/>
      <c r="Z139" s="44"/>
      <c r="AA139" s="48"/>
      <c r="AB139" s="44"/>
      <c r="AC139" s="48"/>
      <c r="AD139" s="44"/>
      <c r="AE139" s="48"/>
      <c r="AG139" s="48"/>
      <c r="AI139" s="48"/>
      <c r="AK139" s="48"/>
      <c r="AM139" s="48"/>
      <c r="AO139" s="48"/>
      <c r="AQ139" s="48"/>
      <c r="AS139" s="48"/>
      <c r="AZ139" s="44"/>
      <c r="BA139" s="44"/>
      <c r="BB139" s="44"/>
      <c r="BH139" s="48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</row>
    <row r="140" spans="1:109" s="52" customFormat="1">
      <c r="A140" s="39"/>
      <c r="B140" s="52" t="s">
        <v>90</v>
      </c>
      <c r="J140" s="95"/>
      <c r="L140" s="96" t="s">
        <v>77</v>
      </c>
      <c r="M140" s="48"/>
      <c r="N140" s="48">
        <v>0</v>
      </c>
      <c r="O140" s="48"/>
      <c r="P140" s="44">
        <f>R140-N140</f>
        <v>0</v>
      </c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>
        <f>SUM(T140:AX140)</f>
        <v>0</v>
      </c>
      <c r="AZ140" s="48"/>
      <c r="BA140" s="48">
        <v>0</v>
      </c>
      <c r="BB140" s="48"/>
      <c r="BC140" s="44">
        <f>IF(+R140-AY140+BA140&gt;0,R140-AY140+BA140,0)</f>
        <v>0</v>
      </c>
      <c r="BD140" s="48"/>
      <c r="BE140" s="44">
        <f>+AY140+BC140</f>
        <v>0</v>
      </c>
      <c r="BF140" s="48"/>
      <c r="BG140" s="44">
        <f>+R140-BE140</f>
        <v>0</v>
      </c>
      <c r="BH140" s="48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</row>
    <row r="141" spans="1:109" s="52" customFormat="1">
      <c r="A141" s="39"/>
      <c r="B141" s="52" t="s">
        <v>123</v>
      </c>
      <c r="J141" s="95"/>
      <c r="L141" s="96"/>
      <c r="M141" s="48"/>
      <c r="N141" s="48"/>
      <c r="O141" s="48"/>
      <c r="P141" s="44">
        <f>R141-N141</f>
        <v>10000</v>
      </c>
      <c r="Q141" s="48"/>
      <c r="R141" s="48">
        <v>10000</v>
      </c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  <c r="AW141" s="48"/>
      <c r="AX141" s="48"/>
      <c r="AY141" s="48">
        <f>SUM(T141:AX141)</f>
        <v>0</v>
      </c>
      <c r="AZ141" s="48"/>
      <c r="BA141" s="48">
        <v>0</v>
      </c>
      <c r="BB141" s="48"/>
      <c r="BC141" s="44">
        <f>IF(+R141-AY141+BA141&gt;0,R141-AY141+BA141,0)</f>
        <v>10000</v>
      </c>
      <c r="BD141" s="48"/>
      <c r="BE141" s="44">
        <f>+AY141+BC141</f>
        <v>10000</v>
      </c>
      <c r="BF141" s="48"/>
      <c r="BG141" s="44">
        <f>+R141-BE141</f>
        <v>0</v>
      </c>
      <c r="BH141" s="48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</row>
    <row r="142" spans="1:109" s="52" customFormat="1">
      <c r="A142" s="39"/>
      <c r="B142" s="52" t="s">
        <v>25</v>
      </c>
      <c r="J142" s="95"/>
      <c r="L142" s="96" t="s">
        <v>77</v>
      </c>
      <c r="M142" s="48"/>
      <c r="N142" s="48">
        <v>0</v>
      </c>
      <c r="O142" s="48"/>
      <c r="P142" s="44">
        <f>R142-N142</f>
        <v>10000</v>
      </c>
      <c r="Q142" s="48"/>
      <c r="R142" s="48">
        <v>10000</v>
      </c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>
        <f>SUM(T142:AX142)</f>
        <v>0</v>
      </c>
      <c r="AZ142" s="48"/>
      <c r="BA142" s="48">
        <v>0</v>
      </c>
      <c r="BB142" s="48"/>
      <c r="BC142" s="44">
        <f>IF(+R142-AY142+BA142&gt;0,R142-AY142+BA142,0)</f>
        <v>10000</v>
      </c>
      <c r="BD142" s="48"/>
      <c r="BE142" s="44">
        <f>+AY142+BC142</f>
        <v>10000</v>
      </c>
      <c r="BF142" s="48"/>
      <c r="BG142" s="44">
        <f>+R142-BE142</f>
        <v>0</v>
      </c>
      <c r="BH142" s="48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</row>
    <row r="143" spans="1:109" s="52" customFormat="1">
      <c r="A143" s="39"/>
      <c r="J143" s="95"/>
      <c r="L143" s="96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  <c r="AX143" s="48"/>
      <c r="AY143" s="48">
        <f>SUM(T143:AX143)</f>
        <v>0</v>
      </c>
      <c r="AZ143" s="48"/>
      <c r="BA143" s="48">
        <v>0</v>
      </c>
      <c r="BB143" s="48"/>
      <c r="BC143" s="44">
        <f>IF(+R143-AY143+BA143&gt;0,R143-AY143+BA143,0)</f>
        <v>0</v>
      </c>
      <c r="BD143" s="48"/>
      <c r="BE143" s="44">
        <f>+AY143+BC143</f>
        <v>0</v>
      </c>
      <c r="BF143" s="48"/>
      <c r="BG143" s="44">
        <f>+R143-BE143</f>
        <v>0</v>
      </c>
      <c r="BH143" s="48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</row>
    <row r="144" spans="1:109" s="63" customFormat="1">
      <c r="A144" s="88"/>
      <c r="B144" s="91" t="s">
        <v>91</v>
      </c>
      <c r="J144" s="64"/>
      <c r="L144" s="65"/>
      <c r="M144" s="66"/>
      <c r="N144" s="89">
        <f>SUM(N140:N143)</f>
        <v>0</v>
      </c>
      <c r="O144" s="89">
        <f>SUM(O140:O143)</f>
        <v>0</v>
      </c>
      <c r="P144" s="89">
        <f>SUM(P140:P143)</f>
        <v>20000</v>
      </c>
      <c r="Q144" s="89">
        <f>SUM(Q140:Q143)</f>
        <v>0</v>
      </c>
      <c r="R144" s="89">
        <f>SUM(R140:R143)</f>
        <v>20000</v>
      </c>
      <c r="S144" s="66"/>
      <c r="T144" s="89">
        <f>SUM(T140:T143)</f>
        <v>0</v>
      </c>
      <c r="U144" s="66"/>
      <c r="V144" s="89">
        <f>SUM(V140:V143)</f>
        <v>0</v>
      </c>
      <c r="W144" s="66"/>
      <c r="X144" s="89">
        <f>SUM(X140:X143)</f>
        <v>0</v>
      </c>
      <c r="Y144" s="66"/>
      <c r="Z144" s="89">
        <f>SUM(Z140:Z143)</f>
        <v>0</v>
      </c>
      <c r="AA144" s="66"/>
      <c r="AB144" s="89">
        <f>SUM(AB140:AB143)</f>
        <v>0</v>
      </c>
      <c r="AC144" s="66"/>
      <c r="AD144" s="89">
        <f>SUM(AD140:AD143)</f>
        <v>0</v>
      </c>
      <c r="AE144" s="66"/>
      <c r="AF144" s="89">
        <f>SUM(AF140:AF143)</f>
        <v>0</v>
      </c>
      <c r="AG144" s="66"/>
      <c r="AH144" s="89">
        <f>SUM(AH140:AH143)</f>
        <v>0</v>
      </c>
      <c r="AI144" s="66"/>
      <c r="AJ144" s="89">
        <f>SUM(AJ140:AJ143)</f>
        <v>0</v>
      </c>
      <c r="AK144" s="66"/>
      <c r="AL144" s="89">
        <f>SUM(AL140:AL143)</f>
        <v>0</v>
      </c>
      <c r="AM144" s="66"/>
      <c r="AN144" s="89">
        <f>SUM(AN140:AN143)</f>
        <v>0</v>
      </c>
      <c r="AO144" s="66"/>
      <c r="AP144" s="89">
        <f>SUM(AP140:AP143)</f>
        <v>0</v>
      </c>
      <c r="AQ144" s="66"/>
      <c r="AR144" s="89">
        <f>SUM(AR140:AR143)</f>
        <v>0</v>
      </c>
      <c r="AS144" s="66"/>
      <c r="AT144" s="89">
        <f>SUM(AT140:AT143)</f>
        <v>0</v>
      </c>
      <c r="AU144" s="90"/>
      <c r="AV144" s="89">
        <f>SUM(AV140:AV143)</f>
        <v>0</v>
      </c>
      <c r="AW144" s="90"/>
      <c r="AX144" s="89">
        <f>SUM(AX140:AX143)</f>
        <v>0</v>
      </c>
      <c r="AY144" s="89">
        <f>SUM(AY140:AY143)</f>
        <v>0</v>
      </c>
      <c r="AZ144" s="66"/>
      <c r="BA144" s="89">
        <f>SUM(BA140:BA143)</f>
        <v>0</v>
      </c>
      <c r="BB144" s="66"/>
      <c r="BC144" s="89">
        <f>SUM(BC140:BC143)</f>
        <v>20000</v>
      </c>
      <c r="BD144" s="66"/>
      <c r="BE144" s="89">
        <f>SUM(BE140:BE143)</f>
        <v>20000</v>
      </c>
      <c r="BF144" s="66"/>
      <c r="BG144" s="89">
        <f>SUM(BG140:BG143)</f>
        <v>0</v>
      </c>
      <c r="BH144" s="66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</row>
    <row r="145" spans="1:109" s="63" customFormat="1">
      <c r="A145" s="88"/>
      <c r="B145" s="91"/>
      <c r="J145" s="64"/>
      <c r="L145" s="65"/>
      <c r="M145" s="66"/>
      <c r="N145" s="90"/>
      <c r="O145" s="90"/>
      <c r="P145" s="90"/>
      <c r="Q145" s="90"/>
      <c r="R145" s="90"/>
      <c r="S145" s="66"/>
      <c r="T145" s="90"/>
      <c r="U145" s="66"/>
      <c r="V145" s="90"/>
      <c r="W145" s="66"/>
      <c r="X145" s="90"/>
      <c r="Y145" s="66"/>
      <c r="Z145" s="90"/>
      <c r="AA145" s="66"/>
      <c r="AB145" s="90"/>
      <c r="AC145" s="66"/>
      <c r="AD145" s="90"/>
      <c r="AE145" s="66"/>
      <c r="AF145" s="90"/>
      <c r="AG145" s="66"/>
      <c r="AH145" s="90"/>
      <c r="AI145" s="66"/>
      <c r="AJ145" s="90"/>
      <c r="AK145" s="66"/>
      <c r="AL145" s="90"/>
      <c r="AM145" s="66"/>
      <c r="AN145" s="90"/>
      <c r="AO145" s="66"/>
      <c r="AP145" s="90"/>
      <c r="AQ145" s="66"/>
      <c r="AR145" s="90"/>
      <c r="AS145" s="66"/>
      <c r="AT145" s="90"/>
      <c r="AU145" s="90"/>
      <c r="AV145" s="90"/>
      <c r="AW145" s="90"/>
      <c r="AX145" s="90"/>
      <c r="AY145" s="90"/>
      <c r="AZ145" s="66"/>
      <c r="BA145" s="90"/>
      <c r="BB145" s="66"/>
      <c r="BC145" s="90"/>
      <c r="BD145" s="66"/>
      <c r="BE145" s="90"/>
      <c r="BF145" s="66"/>
      <c r="BG145" s="90"/>
      <c r="BH145" s="66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</row>
    <row r="146" spans="1:109" s="91" customFormat="1">
      <c r="A146" s="88" t="s">
        <v>92</v>
      </c>
      <c r="J146" s="92"/>
      <c r="L146" s="93" t="s">
        <v>14</v>
      </c>
      <c r="M146" s="90"/>
      <c r="N146" s="90">
        <v>0</v>
      </c>
      <c r="O146" s="90"/>
      <c r="P146" s="90">
        <v>0</v>
      </c>
      <c r="Q146" s="90"/>
      <c r="R146" s="90">
        <v>0</v>
      </c>
      <c r="S146" s="90"/>
      <c r="T146" s="90"/>
      <c r="U146" s="90"/>
      <c r="V146" s="90"/>
      <c r="W146" s="90"/>
      <c r="X146" s="90"/>
      <c r="Y146" s="90"/>
      <c r="Z146" s="90"/>
      <c r="AA146" s="90"/>
      <c r="AB146" s="90"/>
      <c r="AC146" s="90"/>
      <c r="AD146" s="90"/>
      <c r="AE146" s="90"/>
      <c r="AF146" s="90"/>
      <c r="AG146" s="90"/>
      <c r="AH146" s="90"/>
      <c r="AI146" s="90"/>
      <c r="AJ146" s="90"/>
      <c r="AK146" s="90"/>
      <c r="AL146" s="90"/>
      <c r="AM146" s="90"/>
      <c r="AN146" s="90"/>
      <c r="AO146" s="90"/>
      <c r="AP146" s="90"/>
      <c r="AQ146" s="90"/>
      <c r="AR146" s="90"/>
      <c r="AS146" s="90"/>
      <c r="AT146" s="90"/>
      <c r="AU146" s="90"/>
      <c r="AV146" s="90"/>
      <c r="AW146" s="90"/>
      <c r="AX146" s="90"/>
      <c r="AY146" s="90">
        <f>SUM(T146:AX146)</f>
        <v>0</v>
      </c>
      <c r="AZ146" s="90"/>
      <c r="BA146" s="90"/>
      <c r="BB146" s="90"/>
      <c r="BC146" s="44">
        <f>IF(+R146-AY146+BA146&gt;0,R146-AY146+BA146,0)</f>
        <v>0</v>
      </c>
      <c r="BD146" s="90"/>
      <c r="BE146" s="66">
        <f>+AY146+BC146</f>
        <v>0</v>
      </c>
      <c r="BF146" s="90"/>
      <c r="BG146" s="66">
        <f>+R146-BE146</f>
        <v>0</v>
      </c>
      <c r="BH146" s="90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</row>
    <row r="147" spans="1:109" s="63" customFormat="1">
      <c r="A147" s="88"/>
      <c r="B147" s="91"/>
      <c r="J147" s="64"/>
      <c r="L147" s="65"/>
      <c r="M147" s="66"/>
      <c r="N147" s="90"/>
      <c r="O147" s="66"/>
      <c r="P147" s="90"/>
      <c r="Q147" s="66"/>
      <c r="R147" s="90"/>
      <c r="S147" s="66"/>
      <c r="T147" s="90"/>
      <c r="U147" s="66"/>
      <c r="V147" s="90"/>
      <c r="W147" s="66"/>
      <c r="X147" s="90"/>
      <c r="Y147" s="66"/>
      <c r="Z147" s="90"/>
      <c r="AA147" s="66"/>
      <c r="AB147" s="90"/>
      <c r="AC147" s="66"/>
      <c r="AD147" s="90"/>
      <c r="AE147" s="66"/>
      <c r="AF147" s="90"/>
      <c r="AG147" s="66"/>
      <c r="AH147" s="90"/>
      <c r="AI147" s="66"/>
      <c r="AJ147" s="90"/>
      <c r="AK147" s="66"/>
      <c r="AL147" s="90"/>
      <c r="AM147" s="66"/>
      <c r="AN147" s="90"/>
      <c r="AO147" s="66"/>
      <c r="AP147" s="90"/>
      <c r="AQ147" s="66"/>
      <c r="AR147" s="90"/>
      <c r="AS147" s="66"/>
      <c r="AT147" s="90"/>
      <c r="AU147" s="90"/>
      <c r="AV147" s="90"/>
      <c r="AW147" s="90"/>
      <c r="AX147" s="90"/>
      <c r="AY147" s="90"/>
      <c r="AZ147" s="66"/>
      <c r="BA147" s="90"/>
      <c r="BB147" s="66"/>
      <c r="BC147" s="90"/>
      <c r="BD147" s="66"/>
      <c r="BE147" s="90"/>
      <c r="BF147" s="66"/>
      <c r="BG147" s="90"/>
      <c r="BH147" s="66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</row>
    <row r="148" spans="1:109" s="71" customFormat="1">
      <c r="A148" s="86" t="s">
        <v>153</v>
      </c>
      <c r="B148" s="97"/>
      <c r="J148" s="72"/>
      <c r="L148" s="73"/>
      <c r="M148" s="74"/>
      <c r="N148" s="98">
        <f>N146+N137+N127+N125+N123+N117+N115+N113+N106+N104+N102+N144</f>
        <v>0</v>
      </c>
      <c r="O148" s="74"/>
      <c r="P148" s="98">
        <f>P146+P137+P127+P125+P123+P117+P115+P113+P106+P104+P102+P144</f>
        <v>502191</v>
      </c>
      <c r="Q148" s="74"/>
      <c r="R148" s="98">
        <f>R146+R137+R127+R125+R123+R117+R115+R113+R106+R104+R102+R144</f>
        <v>502191</v>
      </c>
      <c r="S148" s="98" t="e">
        <f>S146+S137+S127+S125+S123+S117+S115+S113+#REF!+S106+S104+#REF!+S102+S144</f>
        <v>#REF!</v>
      </c>
      <c r="T148" s="98">
        <f>T146+T137+T127+T125+T123+T117+T115+T113+T106+T104+T102+T144</f>
        <v>23627</v>
      </c>
      <c r="U148" s="98" t="e">
        <f>U146+U137+U127+U125+U123+U117+U115+U113+#REF!+U106+U104+#REF!+U102+U144</f>
        <v>#REF!</v>
      </c>
      <c r="V148" s="98">
        <f>V146+V137+V127+V125+V123+V117+V115+V113+V106+V104+V102+V144</f>
        <v>3091</v>
      </c>
      <c r="W148" s="98" t="e">
        <f>W146+W137+W127+W125+W123+W117+W115+W113+#REF!+W106+W104+#REF!+W102+W144</f>
        <v>#REF!</v>
      </c>
      <c r="X148" s="98">
        <f>X146+X137+X127+X125+X123+X117+X115+X113+X106+X104+X102+X144</f>
        <v>217</v>
      </c>
      <c r="Y148" s="98" t="e">
        <f>Y146+Y137+Y127+Y125+Y123+Y117+Y115+Y113+#REF!+Y106+Y104+#REF!+Y102+Y144</f>
        <v>#REF!</v>
      </c>
      <c r="Z148" s="98">
        <f>Z146+Z137+Z127+Z125+Z123+Z117+Z115+Z113+Z106+Z104+Z102+Z144</f>
        <v>10772</v>
      </c>
      <c r="AA148" s="98" t="e">
        <f>AA146+AA137+AA127+AA125+AA123+AA117+AA115+AA113+#REF!+AA106+AA104+#REF!+AA102+AA144</f>
        <v>#REF!</v>
      </c>
      <c r="AB148" s="98">
        <f>AB146+AB137+AB127+AB125+AB123+AB117+AB115+AB113+AB106+AB104+AB102+AB144</f>
        <v>0</v>
      </c>
      <c r="AC148" s="98" t="e">
        <f>AC146+AC137+AC127+AC125+AC123+AC117+AC115+AC113+#REF!+AC106+AC104+#REF!+AC102+AC144</f>
        <v>#REF!</v>
      </c>
      <c r="AD148" s="98">
        <f>AD146+AD137+AD127+AD125+AD123+AD117+AD115+AD113+AD106+AD104+AD102+AD144</f>
        <v>0</v>
      </c>
      <c r="AE148" s="98" t="e">
        <f>AE146+AE137+AE127+AE125+AE123+AE117+AE115+AE113+#REF!+AE106+AE104+#REF!+AE102+AE144</f>
        <v>#REF!</v>
      </c>
      <c r="AF148" s="98">
        <f>AF146+AF137+AF127+AF125+AF123+AF117+AF115+AF113+AF106+AF104+AF102+AF144</f>
        <v>0</v>
      </c>
      <c r="AG148" s="98" t="e">
        <f>AG146+AG137+AG127+AG125+AG123+AG117+AG115+AG113+#REF!+AG106+AG104+#REF!+AG102+AG144</f>
        <v>#REF!</v>
      </c>
      <c r="AH148" s="98">
        <f>AH146+AH137+AH127+AH125+AH123+AH117+AH115+AH113+AH106+AH104+AH102+AH144</f>
        <v>0</v>
      </c>
      <c r="AI148" s="98" t="e">
        <f>AI146+AI137+AI127+AI125+AI123+AI117+AI115+AI113+#REF!+AI106+AI104+#REF!+AI102+AI144</f>
        <v>#REF!</v>
      </c>
      <c r="AJ148" s="98">
        <f>AJ146+AJ137+AJ127+AJ125+AJ123+AJ117+AJ115+AJ113+AJ106+AJ104+AJ102+AJ144</f>
        <v>0</v>
      </c>
      <c r="AK148" s="98" t="e">
        <f>AK146+AK137+AK127+AK125+AK123+AK117+AK115+AK113+#REF!+AK106+AK104+#REF!+AK102+AK144</f>
        <v>#REF!</v>
      </c>
      <c r="AL148" s="98">
        <f>AL146+AL137+AL127+AL125+AL123+AL117+AL115+AL113+AL106+AL104+AL102+AL144</f>
        <v>0</v>
      </c>
      <c r="AM148" s="98" t="e">
        <f>AM146+AM137+AM127+AM125+AM123+AM117+AM115+AM113+#REF!+AM106+AM104+#REF!+AM102+AM144</f>
        <v>#REF!</v>
      </c>
      <c r="AN148" s="98">
        <f>AN146+AN137+AN127+AN125+AN123+AN117+AN115+AN113+AN106+AN104+AN102+AN144</f>
        <v>0</v>
      </c>
      <c r="AO148" s="98" t="e">
        <f>AO146+AO137+AO127+AO125+AO123+AO117+AO115+AO113+#REF!+AO106+AO104+#REF!+AO102+AO144</f>
        <v>#REF!</v>
      </c>
      <c r="AP148" s="98">
        <f>AP146+AP137+AP127+AP125+AP123+AP117+AP115+AP113+AP106+AP104+AP102+AP144</f>
        <v>0</v>
      </c>
      <c r="AQ148" s="98" t="e">
        <f>AQ146+AQ137+AQ127+AQ125+AQ123+AQ117+AQ115+AQ113+#REF!+AQ106+AQ104+#REF!+AQ102+AQ144</f>
        <v>#REF!</v>
      </c>
      <c r="AR148" s="98">
        <f>AR146+AR137+AR127+AR125+AR123+AR117+AR115+AR113+AR106+AR104+AR102+AR144</f>
        <v>0</v>
      </c>
      <c r="AS148" s="98" t="e">
        <f>AS146+AS137+AS127+AS125+AS123+AS117+AS115+AS113+#REF!+AS106+AS104+#REF!+AS102+AS144</f>
        <v>#REF!</v>
      </c>
      <c r="AT148" s="98">
        <f>AT146+AT137+AT127+AT125+AT123+AT117+AT115+AT113+AT106+AT104+AT102+AT144</f>
        <v>0</v>
      </c>
      <c r="AU148" s="98" t="e">
        <f>AU146+AU137+AU127+AU125+AU123+AU117+AU115+AU113+#REF!+AU106+AU104+#REF!+AU102+AU144</f>
        <v>#REF!</v>
      </c>
      <c r="AV148" s="98">
        <f>AV146+AV137+AV127+AV125+AV123+AV117+AV115+AV113+AV106+AV104+AV102+AV144</f>
        <v>0</v>
      </c>
      <c r="AW148" s="98" t="e">
        <f>AW146+AW137+AW127+AW125+AW123+AW117+AW115+AW113+#REF!+AW106+AW104+#REF!+AW102+AW144</f>
        <v>#REF!</v>
      </c>
      <c r="AX148" s="98">
        <f>AX146+AX137+AX127+AX125+AX123+AX117+AX115+AX113+AX106+AX104+AX102+AX144</f>
        <v>0</v>
      </c>
      <c r="AY148" s="98">
        <f>AY146+AY137+AY127+AY125+AY123+AY117+AY115+AY113+AY106+AY104+AY102+AY144</f>
        <v>37707</v>
      </c>
      <c r="AZ148" s="98" t="e">
        <f>AZ146+AZ137+AZ127+AZ125+AZ123+AZ117+AZ115+AZ113+#REF!+AZ106+AZ104+#REF!+AZ102+AZ144</f>
        <v>#REF!</v>
      </c>
      <c r="BA148" s="98">
        <f>BA146+BA137+BA127+BA125+BA123+BA117+BA115+BA113+BA106+BA104+BA102+BA144</f>
        <v>0</v>
      </c>
      <c r="BB148" s="98" t="e">
        <f>BB146+BB137+BB127+BB125+BB123+BB117+BB115+BB113+#REF!+BB106+BB104+#REF!+BB102+BB144</f>
        <v>#REF!</v>
      </c>
      <c r="BC148" s="98">
        <f>BC146+BC137+BC127+BC125+BC123+BC117+BC115+BC113+BC106+BC104+BC102+BC144</f>
        <v>473382</v>
      </c>
      <c r="BD148" s="98" t="e">
        <f>BD146+BD137+BD127+BD125+BD123+BD117+BD115+BD113+#REF!+BD106+BD104+#REF!+BD102+BD144</f>
        <v>#REF!</v>
      </c>
      <c r="BE148" s="98">
        <f>BE146+BE137+BE127+BE125+BE123+BE117+BE115+BE113+BE106+BE104+BE102+BE144</f>
        <v>511089</v>
      </c>
      <c r="BF148" s="98" t="e">
        <f>BF146+BF137+BF127+BF125+BF123+BF117+BF115+BF113+#REF!+BF106+BF104+#REF!+BF102+BF144</f>
        <v>#REF!</v>
      </c>
      <c r="BG148" s="98">
        <f>BG146+BG137+BG127+BG125+BG123+BG117+BG115+BG113+BG106+BG104+BG102+BG144</f>
        <v>-8898</v>
      </c>
      <c r="BH148" s="98" t="e">
        <f>BH146+BH137+BH127+BH125+BH123+BH117+BH115+BH113+#REF!+BH106+BH104+#REF!+BH102+BH144</f>
        <v>#REF!</v>
      </c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</row>
    <row r="149" spans="1:109" s="63" customFormat="1">
      <c r="A149" s="88"/>
      <c r="B149" s="91"/>
      <c r="J149" s="64"/>
      <c r="L149" s="65"/>
      <c r="M149" s="66"/>
      <c r="N149" s="90"/>
      <c r="O149" s="66"/>
      <c r="P149" s="90"/>
      <c r="Q149" s="66"/>
      <c r="R149" s="90"/>
      <c r="S149" s="66"/>
      <c r="T149" s="90"/>
      <c r="U149" s="66"/>
      <c r="V149" s="90"/>
      <c r="W149" s="66"/>
      <c r="X149" s="90"/>
      <c r="Y149" s="66"/>
      <c r="Z149" s="90"/>
      <c r="AA149" s="66"/>
      <c r="AB149" s="90"/>
      <c r="AC149" s="66"/>
      <c r="AD149" s="90"/>
      <c r="AE149" s="66"/>
      <c r="AF149" s="90"/>
      <c r="AG149" s="66"/>
      <c r="AH149" s="90"/>
      <c r="AI149" s="66"/>
      <c r="AJ149" s="90"/>
      <c r="AK149" s="66"/>
      <c r="AL149" s="90"/>
      <c r="AM149" s="66"/>
      <c r="AN149" s="90"/>
      <c r="AO149" s="66"/>
      <c r="AP149" s="90"/>
      <c r="AQ149" s="66"/>
      <c r="AR149" s="90"/>
      <c r="AS149" s="66"/>
      <c r="AT149" s="90"/>
      <c r="AU149" s="90"/>
      <c r="AV149" s="90"/>
      <c r="AW149" s="90"/>
      <c r="AX149" s="90"/>
      <c r="AY149" s="90"/>
      <c r="AZ149" s="66"/>
      <c r="BA149" s="90"/>
      <c r="BB149" s="66"/>
      <c r="BC149" s="90"/>
      <c r="BD149" s="66"/>
      <c r="BE149" s="90"/>
      <c r="BF149" s="66"/>
      <c r="BG149" s="90"/>
      <c r="BH149" s="66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</row>
    <row r="150" spans="1:109" s="63" customFormat="1">
      <c r="A150" s="88" t="s">
        <v>122</v>
      </c>
      <c r="B150" s="91"/>
      <c r="J150" s="64"/>
      <c r="L150" s="65" t="s">
        <v>14</v>
      </c>
      <c r="M150" s="66"/>
      <c r="N150" s="66">
        <v>0</v>
      </c>
      <c r="O150" s="66"/>
      <c r="P150" s="66">
        <f>R150-N150</f>
        <v>30000</v>
      </c>
      <c r="Q150" s="66"/>
      <c r="R150" s="90">
        <v>30000</v>
      </c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  <c r="AU150" s="66"/>
      <c r="AV150" s="66"/>
      <c r="AW150" s="66"/>
      <c r="AX150" s="66"/>
      <c r="AY150" s="90"/>
      <c r="AZ150" s="66">
        <v>2030320</v>
      </c>
      <c r="BA150" s="66"/>
      <c r="BB150" s="66">
        <v>2030320</v>
      </c>
      <c r="BC150" s="44">
        <f>IF(+R150-AY150+BA150&gt;0,R150-AY150+BA150,0)</f>
        <v>30000</v>
      </c>
      <c r="BD150" s="66">
        <v>2030320</v>
      </c>
      <c r="BE150" s="66">
        <f>+AY150+BC150</f>
        <v>30000</v>
      </c>
      <c r="BF150" s="66">
        <v>2030320</v>
      </c>
      <c r="BG150" s="44">
        <f>+R150-BE150</f>
        <v>0</v>
      </c>
      <c r="BH150" s="66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</row>
    <row r="151" spans="1:109" s="63" customFormat="1">
      <c r="A151" s="88"/>
      <c r="B151" s="91"/>
      <c r="J151" s="64"/>
      <c r="L151" s="65"/>
      <c r="M151" s="66"/>
      <c r="N151" s="90"/>
      <c r="O151" s="66"/>
      <c r="P151" s="90"/>
      <c r="Q151" s="66"/>
      <c r="R151" s="90"/>
      <c r="S151" s="66"/>
      <c r="T151" s="90"/>
      <c r="U151" s="66"/>
      <c r="V151" s="90"/>
      <c r="W151" s="66"/>
      <c r="X151" s="90"/>
      <c r="Y151" s="66"/>
      <c r="Z151" s="90"/>
      <c r="AA151" s="66"/>
      <c r="AB151" s="90"/>
      <c r="AC151" s="66"/>
      <c r="AD151" s="90"/>
      <c r="AE151" s="66"/>
      <c r="AF151" s="90"/>
      <c r="AG151" s="66"/>
      <c r="AH151" s="90"/>
      <c r="AI151" s="66"/>
      <c r="AJ151" s="90"/>
      <c r="AK151" s="66"/>
      <c r="AL151" s="90"/>
      <c r="AM151" s="66"/>
      <c r="AN151" s="90"/>
      <c r="AO151" s="66"/>
      <c r="AP151" s="90"/>
      <c r="AQ151" s="66"/>
      <c r="AR151" s="90"/>
      <c r="AS151" s="66"/>
      <c r="AT151" s="90"/>
      <c r="AU151" s="90"/>
      <c r="AV151" s="90"/>
      <c r="AW151" s="90"/>
      <c r="AX151" s="90"/>
      <c r="AY151" s="90"/>
      <c r="AZ151" s="66"/>
      <c r="BA151" s="90"/>
      <c r="BB151" s="66"/>
      <c r="BC151" s="90"/>
      <c r="BD151" s="66"/>
      <c r="BE151" s="90"/>
      <c r="BF151" s="66"/>
      <c r="BG151" s="90"/>
      <c r="BH151" s="66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</row>
    <row r="152" spans="1:109" s="63" customFormat="1">
      <c r="A152" s="88"/>
      <c r="B152" s="91"/>
      <c r="J152" s="64"/>
      <c r="L152" s="65"/>
      <c r="M152" s="66"/>
      <c r="N152" s="90"/>
      <c r="O152" s="66"/>
      <c r="P152" s="90"/>
      <c r="Q152" s="66"/>
      <c r="R152" s="90"/>
      <c r="S152" s="66"/>
      <c r="T152" s="90"/>
      <c r="U152" s="66"/>
      <c r="V152" s="90"/>
      <c r="W152" s="66"/>
      <c r="X152" s="90"/>
      <c r="Y152" s="66"/>
      <c r="Z152" s="90"/>
      <c r="AA152" s="66"/>
      <c r="AB152" s="90"/>
      <c r="AC152" s="66"/>
      <c r="AD152" s="90"/>
      <c r="AE152" s="66"/>
      <c r="AF152" s="90"/>
      <c r="AG152" s="66"/>
      <c r="AH152" s="90"/>
      <c r="AI152" s="66"/>
      <c r="AJ152" s="90"/>
      <c r="AK152" s="66"/>
      <c r="AL152" s="90"/>
      <c r="AM152" s="66"/>
      <c r="AN152" s="90"/>
      <c r="AO152" s="66"/>
      <c r="AP152" s="90"/>
      <c r="AQ152" s="66"/>
      <c r="AR152" s="90"/>
      <c r="AS152" s="66"/>
      <c r="AT152" s="90"/>
      <c r="AU152" s="90"/>
      <c r="AV152" s="90"/>
      <c r="AW152" s="90"/>
      <c r="AX152" s="90"/>
      <c r="AY152" s="90"/>
      <c r="AZ152" s="66"/>
      <c r="BA152" s="90"/>
      <c r="BB152" s="66"/>
      <c r="BC152" s="90"/>
      <c r="BD152" s="66"/>
      <c r="BE152" s="90"/>
      <c r="BF152" s="66"/>
      <c r="BG152" s="90"/>
      <c r="BH152" s="66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</row>
    <row r="153" spans="1:109" s="100" customFormat="1">
      <c r="A153" s="99" t="s">
        <v>155</v>
      </c>
      <c r="J153" s="101"/>
      <c r="L153" s="102"/>
      <c r="M153" s="103"/>
      <c r="N153" s="103">
        <f t="shared" ref="N153:BG153" si="26">N34+N89+N79+N94+N148+N150</f>
        <v>88300000</v>
      </c>
      <c r="O153" s="103"/>
      <c r="P153" s="103">
        <f t="shared" si="26"/>
        <v>1157191</v>
      </c>
      <c r="Q153" s="103"/>
      <c r="R153" s="103">
        <f t="shared" si="26"/>
        <v>89457191</v>
      </c>
      <c r="S153" s="104" t="e">
        <f t="shared" si="26"/>
        <v>#REF!</v>
      </c>
      <c r="T153" s="104">
        <f t="shared" si="26"/>
        <v>23627</v>
      </c>
      <c r="U153" s="104" t="e">
        <f t="shared" si="26"/>
        <v>#REF!</v>
      </c>
      <c r="V153" s="104">
        <f t="shared" si="26"/>
        <v>3091</v>
      </c>
      <c r="W153" s="104" t="e">
        <f t="shared" si="26"/>
        <v>#REF!</v>
      </c>
      <c r="X153" s="104">
        <f t="shared" si="26"/>
        <v>31499</v>
      </c>
      <c r="Y153" s="104" t="e">
        <f t="shared" si="26"/>
        <v>#REF!</v>
      </c>
      <c r="Z153" s="104">
        <f t="shared" si="26"/>
        <v>10772</v>
      </c>
      <c r="AA153" s="104" t="e">
        <f t="shared" si="26"/>
        <v>#REF!</v>
      </c>
      <c r="AB153" s="104">
        <f t="shared" si="26"/>
        <v>0</v>
      </c>
      <c r="AC153" s="104" t="e">
        <f t="shared" si="26"/>
        <v>#REF!</v>
      </c>
      <c r="AD153" s="104">
        <f t="shared" si="26"/>
        <v>0</v>
      </c>
      <c r="AE153" s="104" t="e">
        <f t="shared" si="26"/>
        <v>#REF!</v>
      </c>
      <c r="AF153" s="104">
        <f t="shared" si="26"/>
        <v>0</v>
      </c>
      <c r="AG153" s="104" t="e">
        <f t="shared" si="26"/>
        <v>#REF!</v>
      </c>
      <c r="AH153" s="104">
        <f t="shared" si="26"/>
        <v>0</v>
      </c>
      <c r="AI153" s="104" t="e">
        <f t="shared" si="26"/>
        <v>#REF!</v>
      </c>
      <c r="AJ153" s="104">
        <f t="shared" si="26"/>
        <v>0</v>
      </c>
      <c r="AK153" s="104" t="e">
        <f t="shared" si="26"/>
        <v>#REF!</v>
      </c>
      <c r="AL153" s="104">
        <f t="shared" si="26"/>
        <v>0</v>
      </c>
      <c r="AM153" s="104" t="e">
        <f t="shared" si="26"/>
        <v>#REF!</v>
      </c>
      <c r="AN153" s="104">
        <f t="shared" si="26"/>
        <v>0</v>
      </c>
      <c r="AO153" s="104" t="e">
        <f t="shared" si="26"/>
        <v>#REF!</v>
      </c>
      <c r="AP153" s="104">
        <f t="shared" si="26"/>
        <v>0</v>
      </c>
      <c r="AQ153" s="104" t="e">
        <f t="shared" si="26"/>
        <v>#REF!</v>
      </c>
      <c r="AR153" s="104">
        <f t="shared" si="26"/>
        <v>0</v>
      </c>
      <c r="AS153" s="104" t="e">
        <f t="shared" si="26"/>
        <v>#REF!</v>
      </c>
      <c r="AT153" s="104">
        <f t="shared" si="26"/>
        <v>0</v>
      </c>
      <c r="AU153" s="104" t="e">
        <f t="shared" si="26"/>
        <v>#REF!</v>
      </c>
      <c r="AV153" s="104">
        <f t="shared" si="26"/>
        <v>0</v>
      </c>
      <c r="AW153" s="104" t="e">
        <f t="shared" si="26"/>
        <v>#REF!</v>
      </c>
      <c r="AX153" s="104">
        <f t="shared" si="26"/>
        <v>0</v>
      </c>
      <c r="AY153" s="104">
        <f t="shared" si="26"/>
        <v>68989</v>
      </c>
      <c r="AZ153" s="104" t="e">
        <f t="shared" si="26"/>
        <v>#REF!</v>
      </c>
      <c r="BA153" s="104">
        <f t="shared" si="26"/>
        <v>0</v>
      </c>
      <c r="BB153" s="104" t="e">
        <f t="shared" si="26"/>
        <v>#REF!</v>
      </c>
      <c r="BC153" s="104">
        <f t="shared" si="26"/>
        <v>89397100</v>
      </c>
      <c r="BD153" s="104" t="e">
        <f t="shared" si="26"/>
        <v>#REF!</v>
      </c>
      <c r="BE153" s="104">
        <f t="shared" si="26"/>
        <v>89466089</v>
      </c>
      <c r="BF153" s="104" t="e">
        <f t="shared" si="26"/>
        <v>#REF!</v>
      </c>
      <c r="BG153" s="104">
        <f t="shared" si="26"/>
        <v>-8898</v>
      </c>
      <c r="BH153" s="10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</row>
    <row r="154" spans="1:109" s="63" customFormat="1">
      <c r="A154" s="88" t="s">
        <v>93</v>
      </c>
      <c r="B154" s="91"/>
      <c r="J154" s="64"/>
      <c r="L154" s="65"/>
      <c r="M154" s="66"/>
      <c r="N154" s="90"/>
      <c r="O154" s="66"/>
      <c r="P154" s="90"/>
      <c r="Q154" s="66"/>
      <c r="R154" s="109"/>
      <c r="S154" s="66"/>
      <c r="T154" s="90"/>
      <c r="U154" s="66"/>
      <c r="V154" s="90"/>
      <c r="W154" s="66"/>
      <c r="X154" s="90"/>
      <c r="Y154" s="66"/>
      <c r="Z154" s="90"/>
      <c r="AA154" s="66"/>
      <c r="AB154" s="90"/>
      <c r="AC154" s="66"/>
      <c r="AD154" s="90"/>
      <c r="AE154" s="66"/>
      <c r="AF154" s="90"/>
      <c r="AG154" s="66"/>
      <c r="AH154" s="90"/>
      <c r="AI154" s="66"/>
      <c r="AJ154" s="90"/>
      <c r="AK154" s="66"/>
      <c r="AL154" s="90"/>
      <c r="AM154" s="66"/>
      <c r="AN154" s="90"/>
      <c r="AO154" s="66"/>
      <c r="AP154" s="90"/>
      <c r="AQ154" s="66"/>
      <c r="AR154" s="90"/>
      <c r="AS154" s="66"/>
      <c r="AT154" s="90"/>
      <c r="AU154" s="90"/>
      <c r="AV154" s="90"/>
      <c r="AW154" s="90"/>
      <c r="AX154" s="90"/>
      <c r="AY154" s="90"/>
      <c r="AZ154" s="66"/>
      <c r="BA154" s="90"/>
      <c r="BB154" s="66"/>
      <c r="BC154" s="90"/>
      <c r="BD154" s="66"/>
      <c r="BE154" s="90"/>
      <c r="BF154" s="66"/>
      <c r="BG154" s="90"/>
      <c r="BH154" s="66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</row>
    <row r="155" spans="1:109" s="63" customFormat="1">
      <c r="A155" s="88"/>
      <c r="B155" s="91"/>
      <c r="J155" s="64"/>
      <c r="L155" s="65"/>
      <c r="M155" s="66"/>
      <c r="N155" s="90"/>
      <c r="O155" s="66"/>
      <c r="P155" s="90"/>
      <c r="Q155" s="66"/>
      <c r="R155" s="90"/>
      <c r="S155" s="66"/>
      <c r="T155" s="90"/>
      <c r="U155" s="66"/>
      <c r="V155" s="90"/>
      <c r="W155" s="66"/>
      <c r="X155" s="90"/>
      <c r="Y155" s="66"/>
      <c r="Z155" s="90"/>
      <c r="AA155" s="66"/>
      <c r="AB155" s="90"/>
      <c r="AC155" s="66"/>
      <c r="AD155" s="90"/>
      <c r="AE155" s="66"/>
      <c r="AF155" s="90"/>
      <c r="AG155" s="66"/>
      <c r="AH155" s="90"/>
      <c r="AI155" s="66"/>
      <c r="AJ155" s="90"/>
      <c r="AK155" s="66"/>
      <c r="AL155" s="90"/>
      <c r="AM155" s="66"/>
      <c r="AN155" s="90"/>
      <c r="AO155" s="66"/>
      <c r="AP155" s="90"/>
      <c r="AQ155" s="66"/>
      <c r="AR155" s="90"/>
      <c r="AS155" s="66"/>
      <c r="AT155" s="90"/>
      <c r="AU155" s="90"/>
      <c r="AV155" s="90"/>
      <c r="AW155" s="90"/>
      <c r="AX155" s="90"/>
      <c r="AY155" s="90"/>
      <c r="AZ155" s="66"/>
      <c r="BA155" s="90"/>
      <c r="BB155" s="66"/>
      <c r="BC155" s="90"/>
      <c r="BD155" s="66"/>
      <c r="BE155" s="90"/>
      <c r="BF155" s="66"/>
      <c r="BG155" s="90"/>
      <c r="BH155" s="66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</row>
    <row r="156" spans="1:109" ht="15">
      <c r="A156" s="202"/>
      <c r="C156"/>
      <c r="D156"/>
      <c r="E156"/>
      <c r="F156"/>
      <c r="G156"/>
      <c r="H156"/>
      <c r="I156"/>
      <c r="J156" s="46"/>
      <c r="K156"/>
      <c r="L156" s="47"/>
      <c r="M156" s="44"/>
      <c r="O156" s="44"/>
      <c r="Q156" s="44"/>
      <c r="S156" s="44"/>
      <c r="T156" s="45"/>
      <c r="U156" s="44"/>
      <c r="V156" s="45"/>
      <c r="X156" s="45"/>
      <c r="Z156" s="45"/>
      <c r="AB156" s="45"/>
      <c r="AD156" s="45"/>
      <c r="AF156" s="45"/>
      <c r="AH156" s="45"/>
      <c r="AJ156" s="45"/>
      <c r="AL156" s="45"/>
      <c r="AN156" s="45"/>
      <c r="AP156" s="45"/>
      <c r="AR156" s="45"/>
      <c r="AT156" s="45"/>
      <c r="AU156" s="45"/>
      <c r="AV156" s="45"/>
      <c r="AW156" s="45"/>
      <c r="AX156" s="45"/>
      <c r="AY156" s="45"/>
      <c r="AZ156" s="44"/>
      <c r="BA156" s="45"/>
      <c r="BB156" s="44"/>
      <c r="BH156" s="44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</row>
    <row r="157" spans="1:109">
      <c r="C157"/>
      <c r="D157"/>
      <c r="E157"/>
      <c r="F157"/>
      <c r="G157"/>
      <c r="H157"/>
      <c r="I157"/>
      <c r="J157" s="46"/>
      <c r="K157"/>
      <c r="L157" s="47"/>
      <c r="M157" s="44"/>
      <c r="O157" s="44"/>
      <c r="Q157" s="44"/>
      <c r="S157" s="44"/>
      <c r="T157" s="45"/>
      <c r="U157" s="44"/>
      <c r="V157" s="45"/>
      <c r="X157" s="45"/>
      <c r="Z157" s="45"/>
      <c r="AB157" s="45"/>
      <c r="AD157" s="45"/>
      <c r="AF157" s="45"/>
      <c r="AH157" s="45"/>
      <c r="AJ157" s="45"/>
      <c r="AL157" s="45"/>
      <c r="AN157" s="45"/>
      <c r="AP157" s="45"/>
      <c r="AR157" s="45"/>
      <c r="AT157" s="45"/>
      <c r="AU157" s="45"/>
      <c r="AV157" s="45"/>
      <c r="AW157" s="45"/>
      <c r="AX157" s="45"/>
      <c r="AY157" s="45"/>
      <c r="AZ157" s="44"/>
      <c r="BA157" s="45"/>
      <c r="BB157" s="44"/>
      <c r="BH157" s="44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</row>
    <row r="158" spans="1:109">
      <c r="K158" s="42"/>
      <c r="L158" s="105"/>
      <c r="M158" s="44"/>
      <c r="O158" s="44"/>
      <c r="Q158" s="44"/>
      <c r="S158" s="44"/>
      <c r="T158" s="45"/>
      <c r="U158" s="44"/>
      <c r="V158" s="45"/>
      <c r="X158" s="45"/>
      <c r="Z158" s="45"/>
      <c r="AB158" s="45"/>
      <c r="AD158" s="45"/>
      <c r="AF158" s="45"/>
      <c r="AH158" s="45"/>
      <c r="AJ158" s="45"/>
      <c r="AL158" s="45"/>
      <c r="AN158" s="45"/>
      <c r="AP158" s="45"/>
      <c r="AR158" s="45"/>
      <c r="AT158" s="45"/>
      <c r="AU158" s="45"/>
      <c r="AV158" s="45"/>
      <c r="AW158" s="45"/>
      <c r="AX158" s="45"/>
      <c r="AY158" s="45"/>
      <c r="AZ158" s="44"/>
      <c r="BA158" s="45"/>
      <c r="BB158" s="44"/>
      <c r="BH158" s="44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</row>
    <row r="159" spans="1:109">
      <c r="K159" s="42"/>
      <c r="L159" s="105"/>
      <c r="M159" s="44"/>
      <c r="O159" s="44"/>
      <c r="Q159" s="44"/>
      <c r="S159" s="44"/>
      <c r="T159" s="45"/>
      <c r="U159" s="44"/>
      <c r="V159" s="45"/>
      <c r="X159" s="45"/>
      <c r="Z159" s="45"/>
      <c r="AB159" s="45"/>
      <c r="AD159" s="45"/>
      <c r="AF159" s="45"/>
      <c r="AH159" s="45"/>
      <c r="AJ159" s="45"/>
      <c r="AL159" s="45"/>
      <c r="AN159" s="45"/>
      <c r="AP159" s="45"/>
      <c r="AR159" s="45"/>
      <c r="AT159" s="45"/>
      <c r="AU159" s="45"/>
      <c r="AV159" s="45"/>
      <c r="AW159" s="45"/>
      <c r="AX159" s="45"/>
      <c r="AY159" s="45"/>
      <c r="AZ159" s="44"/>
      <c r="BA159" s="45"/>
      <c r="BB159" s="44"/>
      <c r="BH159" s="44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</row>
    <row r="160" spans="1:109">
      <c r="K160" s="42"/>
      <c r="L160" s="105"/>
      <c r="M160" s="44"/>
      <c r="O160" s="44"/>
      <c r="Q160" s="44"/>
      <c r="S160" s="44"/>
      <c r="T160" s="45"/>
      <c r="U160" s="44"/>
      <c r="V160" s="45"/>
      <c r="X160" s="45"/>
      <c r="Z160" s="45"/>
      <c r="AB160" s="45"/>
      <c r="AD160" s="45"/>
      <c r="AF160" s="45"/>
      <c r="AH160" s="45"/>
      <c r="AJ160" s="45"/>
      <c r="AL160" s="45"/>
      <c r="AN160" s="45"/>
      <c r="AP160" s="45"/>
      <c r="AR160" s="45"/>
      <c r="AT160" s="45"/>
      <c r="AU160" s="45"/>
      <c r="AV160" s="45"/>
      <c r="AW160" s="45"/>
      <c r="AX160" s="45"/>
      <c r="AY160" s="45"/>
      <c r="AZ160" s="44"/>
      <c r="BA160" s="45"/>
      <c r="BB160" s="44"/>
      <c r="BH160" s="44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</row>
    <row r="161" spans="11:109">
      <c r="K161" s="42"/>
      <c r="L161" s="105"/>
      <c r="M161" s="44"/>
      <c r="O161" s="44"/>
      <c r="Q161" s="44"/>
      <c r="S161" s="44"/>
      <c r="T161" s="45"/>
      <c r="U161" s="44"/>
      <c r="V161" s="45"/>
      <c r="X161" s="45"/>
      <c r="Z161" s="45"/>
      <c r="AB161" s="45"/>
      <c r="AD161" s="45"/>
      <c r="AF161" s="45"/>
      <c r="AH161" s="45"/>
      <c r="AJ161" s="45"/>
      <c r="AL161" s="45"/>
      <c r="AN161" s="45"/>
      <c r="AP161" s="45"/>
      <c r="AR161" s="45"/>
      <c r="AT161" s="45"/>
      <c r="AU161" s="45"/>
      <c r="AV161" s="45"/>
      <c r="AW161" s="45"/>
      <c r="AX161" s="45"/>
      <c r="AY161" s="45"/>
      <c r="AZ161" s="44"/>
      <c r="BA161" s="45"/>
      <c r="BB161" s="44"/>
      <c r="BH161" s="44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</row>
    <row r="162" spans="11:109">
      <c r="K162" s="42"/>
      <c r="L162" s="105"/>
      <c r="M162" s="44"/>
      <c r="O162" s="44"/>
      <c r="Q162" s="44"/>
      <c r="S162" s="44"/>
      <c r="T162" s="45"/>
      <c r="U162" s="44"/>
      <c r="V162" s="45"/>
      <c r="X162" s="45"/>
      <c r="Z162" s="45"/>
      <c r="AB162" s="45"/>
      <c r="AD162" s="45"/>
      <c r="AF162" s="45"/>
      <c r="AH162" s="45"/>
      <c r="AJ162" s="45"/>
      <c r="AL162" s="45"/>
      <c r="AN162" s="45"/>
      <c r="AP162" s="45"/>
      <c r="AR162" s="45"/>
      <c r="AT162" s="45"/>
      <c r="AU162" s="45"/>
      <c r="AV162" s="45"/>
      <c r="AW162" s="45"/>
      <c r="AX162" s="45"/>
      <c r="AY162" s="45"/>
      <c r="AZ162" s="44"/>
      <c r="BA162" s="45"/>
      <c r="BB162" s="44"/>
      <c r="BH162" s="44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</row>
    <row r="163" spans="11:109">
      <c r="K163" s="42"/>
      <c r="L163" s="105"/>
      <c r="M163" s="44"/>
      <c r="O163" s="44"/>
      <c r="Q163" s="44"/>
      <c r="S163" s="44"/>
      <c r="T163" s="45"/>
      <c r="U163" s="44"/>
      <c r="V163" s="45"/>
      <c r="X163" s="45"/>
      <c r="Z163" s="45"/>
      <c r="AB163" s="45"/>
      <c r="AD163" s="45"/>
      <c r="AF163" s="45"/>
      <c r="AH163" s="45"/>
      <c r="AJ163" s="45"/>
      <c r="AL163" s="45"/>
      <c r="AN163" s="45"/>
      <c r="AP163" s="45"/>
      <c r="AR163" s="45"/>
      <c r="AT163" s="45"/>
      <c r="AU163" s="45"/>
      <c r="AV163" s="45"/>
      <c r="AW163" s="45"/>
      <c r="AX163" s="45"/>
      <c r="AY163" s="45"/>
      <c r="AZ163" s="44"/>
      <c r="BA163" s="45"/>
      <c r="BB163" s="44"/>
      <c r="BH163" s="44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</row>
    <row r="164" spans="11:109">
      <c r="K164" s="42"/>
      <c r="L164" s="105"/>
      <c r="M164" s="44"/>
      <c r="O164" s="44"/>
      <c r="Q164" s="44"/>
      <c r="S164" s="44"/>
      <c r="T164" s="45"/>
      <c r="U164" s="44"/>
      <c r="V164" s="45"/>
      <c r="X164" s="45"/>
      <c r="Z164" s="45"/>
      <c r="AB164" s="45"/>
      <c r="AD164" s="45"/>
      <c r="AF164" s="45"/>
      <c r="AH164" s="45"/>
      <c r="AJ164" s="45"/>
      <c r="AL164" s="45"/>
      <c r="AN164" s="45"/>
      <c r="AP164" s="45"/>
      <c r="AR164" s="45"/>
      <c r="AT164" s="45"/>
      <c r="AU164" s="45"/>
      <c r="AV164" s="45"/>
      <c r="AW164" s="45"/>
      <c r="AX164" s="45"/>
      <c r="AY164" s="45"/>
      <c r="AZ164" s="44"/>
      <c r="BA164" s="45"/>
      <c r="BB164" s="44"/>
      <c r="BH164" s="4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</row>
    <row r="165" spans="11:109">
      <c r="K165" s="42"/>
      <c r="L165" s="105"/>
      <c r="M165" s="44"/>
      <c r="O165" s="44"/>
      <c r="Q165" s="44"/>
      <c r="S165" s="44"/>
      <c r="T165" s="45"/>
      <c r="U165" s="44"/>
      <c r="V165" s="45"/>
      <c r="X165" s="45"/>
      <c r="Z165" s="45"/>
      <c r="AB165" s="45"/>
      <c r="AD165" s="45"/>
      <c r="AF165" s="45"/>
      <c r="AH165" s="45"/>
      <c r="AJ165" s="45"/>
      <c r="AL165" s="45"/>
      <c r="AN165" s="45"/>
      <c r="AP165" s="45"/>
      <c r="AR165" s="45"/>
      <c r="AT165" s="45"/>
      <c r="AU165" s="45"/>
      <c r="AV165" s="45"/>
      <c r="AW165" s="45"/>
      <c r="AX165" s="45"/>
      <c r="AY165" s="45"/>
      <c r="AZ165" s="44"/>
      <c r="BA165" s="45"/>
      <c r="BB165" s="44"/>
      <c r="BH165" s="44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</row>
    <row r="166" spans="11:109">
      <c r="K166" s="42"/>
      <c r="L166" s="105"/>
      <c r="M166" s="44"/>
      <c r="O166" s="44"/>
      <c r="Q166" s="44"/>
      <c r="S166" s="44"/>
      <c r="T166" s="45"/>
      <c r="U166" s="44"/>
      <c r="V166" s="45"/>
      <c r="X166" s="45"/>
      <c r="Z166" s="45"/>
      <c r="AB166" s="45"/>
      <c r="AD166" s="45"/>
      <c r="AF166" s="45"/>
      <c r="AH166" s="45"/>
      <c r="AJ166" s="45"/>
      <c r="AL166" s="45"/>
      <c r="AN166" s="45"/>
      <c r="AP166" s="45"/>
      <c r="AR166" s="45"/>
      <c r="AT166" s="45"/>
      <c r="AU166" s="45"/>
      <c r="AV166" s="45"/>
      <c r="AW166" s="45"/>
      <c r="AX166" s="45"/>
      <c r="AY166" s="45"/>
      <c r="AZ166" s="44"/>
      <c r="BA166" s="45"/>
      <c r="BB166" s="44"/>
      <c r="BH166" s="44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</row>
    <row r="167" spans="11:109">
      <c r="K167" s="42"/>
      <c r="L167" s="105"/>
      <c r="M167" s="44"/>
      <c r="O167" s="44"/>
      <c r="Q167" s="44"/>
      <c r="S167" s="44"/>
      <c r="T167" s="45"/>
      <c r="U167" s="44"/>
      <c r="V167" s="45"/>
      <c r="X167" s="45"/>
      <c r="Z167" s="45"/>
      <c r="AB167" s="45"/>
      <c r="AD167" s="45"/>
      <c r="AY167" s="45"/>
      <c r="AZ167" s="44"/>
      <c r="BA167" s="45"/>
      <c r="BB167" s="44"/>
      <c r="BH167" s="44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</row>
    <row r="168" spans="11:109">
      <c r="K168" s="42"/>
      <c r="L168" s="105"/>
      <c r="AY168" s="45"/>
    </row>
    <row r="169" spans="11:109">
      <c r="K169" s="42"/>
      <c r="L169" s="105"/>
      <c r="AY169" s="45"/>
    </row>
    <row r="170" spans="11:109">
      <c r="K170" s="42"/>
      <c r="L170" s="105"/>
      <c r="AY170" s="45"/>
    </row>
    <row r="171" spans="11:109">
      <c r="K171" s="42"/>
      <c r="L171" s="105"/>
      <c r="AY171" s="45"/>
    </row>
    <row r="172" spans="11:109">
      <c r="K172" s="42"/>
      <c r="L172" s="105"/>
      <c r="AY172" s="45"/>
    </row>
    <row r="173" spans="11:109">
      <c r="K173" s="42"/>
      <c r="L173" s="105"/>
      <c r="AY173" s="45"/>
    </row>
    <row r="174" spans="11:109">
      <c r="K174" s="42"/>
      <c r="L174" s="105"/>
      <c r="AY174" s="45"/>
    </row>
    <row r="175" spans="11:109">
      <c r="K175" s="42"/>
      <c r="L175" s="105"/>
      <c r="AY175" s="45"/>
    </row>
    <row r="176" spans="11:109">
      <c r="L176" s="47"/>
      <c r="AY176" s="45"/>
    </row>
    <row r="177" spans="51:51">
      <c r="AY177" s="45"/>
    </row>
    <row r="178" spans="51:51">
      <c r="AY178" s="45"/>
    </row>
    <row r="179" spans="51:51">
      <c r="AY179" s="45"/>
    </row>
    <row r="180" spans="51:51">
      <c r="AY180" s="45"/>
    </row>
    <row r="181" spans="51:51">
      <c r="AY181" s="45"/>
    </row>
    <row r="182" spans="51:51">
      <c r="AY182" s="45"/>
    </row>
    <row r="183" spans="51:51">
      <c r="AY183" s="45"/>
    </row>
    <row r="184" spans="51:51">
      <c r="AY184" s="45"/>
    </row>
    <row r="185" spans="51:51">
      <c r="AY185" s="45"/>
    </row>
    <row r="186" spans="51:51">
      <c r="AY186" s="45"/>
    </row>
    <row r="187" spans="51:51">
      <c r="AY187" s="45"/>
    </row>
    <row r="188" spans="51:51">
      <c r="AY188" s="45"/>
    </row>
    <row r="189" spans="51:51">
      <c r="AY189" s="45"/>
    </row>
    <row r="190" spans="51:51">
      <c r="AY190" s="45"/>
    </row>
    <row r="191" spans="51:51">
      <c r="AY191" s="45"/>
    </row>
    <row r="192" spans="51:51">
      <c r="AY192" s="45"/>
    </row>
    <row r="193" spans="51:51">
      <c r="AY193" s="45"/>
    </row>
    <row r="194" spans="51:51">
      <c r="AY194" s="45"/>
    </row>
    <row r="195" spans="51:51">
      <c r="AY195" s="45"/>
    </row>
    <row r="196" spans="51:51">
      <c r="AY196" s="45"/>
    </row>
    <row r="197" spans="51:51">
      <c r="AY197" s="45"/>
    </row>
    <row r="198" spans="51:51">
      <c r="AY198" s="45"/>
    </row>
    <row r="199" spans="51:51">
      <c r="AY199" s="45"/>
    </row>
    <row r="200" spans="51:51">
      <c r="AY200" s="45"/>
    </row>
    <row r="201" spans="51:51">
      <c r="AY201" s="45"/>
    </row>
    <row r="202" spans="51:51">
      <c r="AY202" s="45"/>
    </row>
    <row r="203" spans="51:51">
      <c r="AY203" s="45"/>
    </row>
    <row r="204" spans="51:51">
      <c r="AY204" s="45"/>
    </row>
    <row r="205" spans="51:51">
      <c r="AY205" s="45"/>
    </row>
  </sheetData>
  <printOptions horizontalCentered="1"/>
  <pageMargins left="0.19" right="0.17" top="0.25" bottom="0.2" header="0.5" footer="0.5"/>
  <pageSetup scale="55" fitToHeight="2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summary</vt:lpstr>
      <vt:lpstr>Austin Energy</vt:lpstr>
      <vt:lpstr>'Austin Energy'!Print_Area</vt:lpstr>
      <vt:lpstr>summary!Print_Area</vt:lpstr>
      <vt:lpstr>'Austin Energy'!Print_Titles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acopela</dc:creator>
  <cp:lastModifiedBy>Felienne</cp:lastModifiedBy>
  <cp:lastPrinted>2000-08-31T18:15:02Z</cp:lastPrinted>
  <dcterms:created xsi:type="dcterms:W3CDTF">2000-05-18T13:17:11Z</dcterms:created>
  <dcterms:modified xsi:type="dcterms:W3CDTF">2014-09-03T14:52:01Z</dcterms:modified>
</cp:coreProperties>
</file>