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2120" windowHeight="8415" activeTab="2"/>
    <workbookView xWindow="720" yWindow="330" windowWidth="12120" windowHeight="8415" activeTab="4"/>
    <workbookView xWindow="960" yWindow="555" windowWidth="12120" windowHeight="8190" activeTab="2"/>
  </bookViews>
  <sheets>
    <sheet name="pks o&amp;m" sheetId="6" r:id="rId1"/>
    <sheet name="DriftPrepay" sheetId="5" r:id="rId2"/>
    <sheet name="Summary" sheetId="4" r:id="rId3"/>
    <sheet name="commercial income" sheetId="1" r:id="rId4"/>
    <sheet name="group expenses" sheetId="2" r:id="rId5"/>
    <sheet name="HP&amp;L" sheetId="7" r:id="rId6"/>
    <sheet name="balance sheet alloc" sheetId="8" r:id="rId7"/>
    <sheet name="balance sheet" sheetId="3" r:id="rId8"/>
  </sheets>
  <definedNames>
    <definedName name="_xlnm.Print_Area" localSheetId="7">'balance sheet'!$C$7:$N$197</definedName>
    <definedName name="_xlnm.Print_Area" localSheetId="3">'commercial income'!$A$4:$V$73</definedName>
    <definedName name="_xlnm.Print_Area" localSheetId="4">'group expenses'!$C$46:$G$76</definedName>
  </definedNames>
  <calcPr calcId="152511"/>
</workbook>
</file>

<file path=xl/calcChain.xml><?xml version="1.0" encoding="utf-8"?>
<calcChain xmlns="http://schemas.openxmlformats.org/spreadsheetml/2006/main">
  <c r="H5" i="3" l="1"/>
  <c r="I5" i="3"/>
  <c r="K5" i="3"/>
  <c r="L5" i="3"/>
  <c r="I9" i="3"/>
  <c r="J12" i="3"/>
  <c r="K12" i="3"/>
  <c r="J13" i="3"/>
  <c r="K13" i="3"/>
  <c r="M13" i="3"/>
  <c r="J14" i="3"/>
  <c r="K14" i="3"/>
  <c r="F211" i="8" s="1"/>
  <c r="M14" i="3"/>
  <c r="M15" i="3"/>
  <c r="J16" i="3"/>
  <c r="J17" i="3"/>
  <c r="G6" i="8" s="1"/>
  <c r="K17" i="3"/>
  <c r="M17" i="3"/>
  <c r="J18" i="3"/>
  <c r="G213" i="8" s="1"/>
  <c r="K18" i="3"/>
  <c r="F213" i="8" s="1"/>
  <c r="M18" i="3"/>
  <c r="H19" i="3"/>
  <c r="I19" i="3"/>
  <c r="L19" i="3"/>
  <c r="L24" i="3"/>
  <c r="F41" i="8" s="1"/>
  <c r="M24" i="3"/>
  <c r="L26" i="3"/>
  <c r="M26" i="3" s="1"/>
  <c r="K27" i="3"/>
  <c r="K33" i="3" s="1"/>
  <c r="M27" i="3"/>
  <c r="M28" i="3"/>
  <c r="M29" i="3"/>
  <c r="L31" i="3"/>
  <c r="M32" i="3"/>
  <c r="H33" i="3"/>
  <c r="I33" i="3"/>
  <c r="J33" i="3"/>
  <c r="K38" i="3"/>
  <c r="M38" i="3"/>
  <c r="K39" i="3"/>
  <c r="F163" i="8" s="1"/>
  <c r="M39" i="3"/>
  <c r="K41" i="3"/>
  <c r="M41" i="3" s="1"/>
  <c r="K42" i="3"/>
  <c r="K43" i="3"/>
  <c r="K45" i="3"/>
  <c r="H46" i="3"/>
  <c r="I46" i="3"/>
  <c r="J46" i="3"/>
  <c r="K51" i="3"/>
  <c r="M51" i="3" s="1"/>
  <c r="K53" i="3"/>
  <c r="M53" i="3" s="1"/>
  <c r="K54" i="3"/>
  <c r="M54" i="3" s="1"/>
  <c r="K55" i="3"/>
  <c r="M55" i="3" s="1"/>
  <c r="K57" i="3"/>
  <c r="K58" i="3"/>
  <c r="K59" i="3"/>
  <c r="M59" i="3"/>
  <c r="K61" i="3"/>
  <c r="M61" i="3"/>
  <c r="K62" i="3"/>
  <c r="K63" i="3"/>
  <c r="K65" i="3"/>
  <c r="F172" i="8" s="1"/>
  <c r="M65" i="3"/>
  <c r="K66" i="3"/>
  <c r="M66" i="3" s="1"/>
  <c r="K67" i="3"/>
  <c r="F173" i="8" s="1"/>
  <c r="M67" i="3"/>
  <c r="K69" i="3"/>
  <c r="K70" i="3"/>
  <c r="M70" i="3" s="1"/>
  <c r="K71" i="3"/>
  <c r="M71" i="3" s="1"/>
  <c r="H73" i="3"/>
  <c r="I73" i="3"/>
  <c r="J73" i="3"/>
  <c r="K77" i="3"/>
  <c r="M77" i="3" s="1"/>
  <c r="K78" i="3"/>
  <c r="K79" i="3"/>
  <c r="M79" i="3" s="1"/>
  <c r="H81" i="3"/>
  <c r="I81" i="3"/>
  <c r="J81" i="3"/>
  <c r="K94" i="3"/>
  <c r="H95" i="3"/>
  <c r="I95" i="3"/>
  <c r="J95" i="3"/>
  <c r="L95" i="3"/>
  <c r="K99" i="3"/>
  <c r="K100" i="3"/>
  <c r="K102" i="3"/>
  <c r="M102" i="3" s="1"/>
  <c r="K103" i="3"/>
  <c r="K104" i="3"/>
  <c r="M104" i="3" s="1"/>
  <c r="K106" i="3"/>
  <c r="F153" i="8" s="1"/>
  <c r="M106" i="3"/>
  <c r="K107" i="3"/>
  <c r="K108" i="3"/>
  <c r="F77" i="8" s="1"/>
  <c r="M108" i="3"/>
  <c r="K110" i="3"/>
  <c r="M110" i="3"/>
  <c r="K111" i="3"/>
  <c r="K112" i="3"/>
  <c r="M112" i="3"/>
  <c r="K114" i="3"/>
  <c r="M114" i="3"/>
  <c r="K115" i="3"/>
  <c r="M115" i="3" s="1"/>
  <c r="K116" i="3"/>
  <c r="F142" i="8" s="1"/>
  <c r="M116" i="3"/>
  <c r="K118" i="3"/>
  <c r="M118" i="3" s="1"/>
  <c r="K119" i="3"/>
  <c r="M119" i="3" s="1"/>
  <c r="K120" i="3"/>
  <c r="K122" i="3"/>
  <c r="F144" i="8" s="1"/>
  <c r="M122" i="3"/>
  <c r="K123" i="3"/>
  <c r="K124" i="3"/>
  <c r="M124" i="3"/>
  <c r="K126" i="3"/>
  <c r="M126" i="3"/>
  <c r="K127" i="3"/>
  <c r="K128" i="3"/>
  <c r="M128" i="3"/>
  <c r="K130" i="3"/>
  <c r="M130" i="3"/>
  <c r="K131" i="3"/>
  <c r="M131" i="3" s="1"/>
  <c r="K132" i="3"/>
  <c r="K134" i="3"/>
  <c r="K135" i="3"/>
  <c r="M135" i="3" s="1"/>
  <c r="K136" i="3"/>
  <c r="K138" i="3"/>
  <c r="F122" i="8" s="1"/>
  <c r="M138" i="3"/>
  <c r="K139" i="3"/>
  <c r="M139" i="3" s="1"/>
  <c r="K140" i="3"/>
  <c r="M140" i="3"/>
  <c r="K142" i="3"/>
  <c r="M142" i="3"/>
  <c r="K143" i="3"/>
  <c r="K144" i="3"/>
  <c r="K146" i="3"/>
  <c r="F189" i="8" s="1"/>
  <c r="M146" i="3"/>
  <c r="K147" i="3"/>
  <c r="M147" i="3" s="1"/>
  <c r="K148" i="3"/>
  <c r="F191" i="8" s="1"/>
  <c r="M148" i="3"/>
  <c r="K150" i="3"/>
  <c r="K151" i="3"/>
  <c r="M151" i="3" s="1"/>
  <c r="K152" i="3"/>
  <c r="K154" i="3"/>
  <c r="K155" i="3"/>
  <c r="K156" i="3"/>
  <c r="F196" i="8" s="1"/>
  <c r="M156" i="3"/>
  <c r="H158" i="3"/>
  <c r="I158" i="3"/>
  <c r="J158" i="3"/>
  <c r="L158" i="3"/>
  <c r="K164" i="3"/>
  <c r="M164" i="3"/>
  <c r="H165" i="3"/>
  <c r="I165" i="3"/>
  <c r="J165" i="3"/>
  <c r="L165" i="3"/>
  <c r="I167" i="3"/>
  <c r="K170" i="3"/>
  <c r="K171" i="3"/>
  <c r="M171" i="3"/>
  <c r="K172" i="3"/>
  <c r="K173" i="3"/>
  <c r="M174" i="3"/>
  <c r="K175" i="3"/>
  <c r="K176" i="3"/>
  <c r="M176" i="3"/>
  <c r="K177" i="3"/>
  <c r="M177" i="3"/>
  <c r="K178" i="3"/>
  <c r="M178" i="3" s="1"/>
  <c r="K179" i="3"/>
  <c r="H180" i="3"/>
  <c r="I180" i="3"/>
  <c r="J180" i="3"/>
  <c r="K180" i="3"/>
  <c r="L180" i="3"/>
  <c r="D6" i="8"/>
  <c r="E6" i="8"/>
  <c r="F6" i="8"/>
  <c r="K12" i="1" s="1"/>
  <c r="B8" i="8"/>
  <c r="D8" i="8"/>
  <c r="E8" i="8"/>
  <c r="F8" i="8"/>
  <c r="D9" i="8"/>
  <c r="E9" i="8"/>
  <c r="E12" i="8" s="1"/>
  <c r="D10" i="8"/>
  <c r="E10" i="8"/>
  <c r="D11" i="8"/>
  <c r="E11" i="8"/>
  <c r="H11" i="8"/>
  <c r="G12" i="8"/>
  <c r="E15" i="8"/>
  <c r="F15" i="8"/>
  <c r="G15" i="8"/>
  <c r="G16" i="8"/>
  <c r="D19" i="8"/>
  <c r="E19" i="8"/>
  <c r="F19" i="8"/>
  <c r="D20" i="8"/>
  <c r="E20" i="8"/>
  <c r="E21" i="8"/>
  <c r="G21" i="8"/>
  <c r="D25" i="8"/>
  <c r="E25" i="8"/>
  <c r="D26" i="8"/>
  <c r="E26" i="8"/>
  <c r="D27" i="8"/>
  <c r="E27" i="8"/>
  <c r="D28" i="8"/>
  <c r="E28" i="8"/>
  <c r="D29" i="8"/>
  <c r="E29" i="8"/>
  <c r="F29" i="8"/>
  <c r="D30" i="8"/>
  <c r="E30" i="8"/>
  <c r="D31" i="8"/>
  <c r="E31" i="8"/>
  <c r="F31" i="8"/>
  <c r="G32" i="8"/>
  <c r="G38" i="8" s="1"/>
  <c r="F34" i="8"/>
  <c r="E35" i="8"/>
  <c r="F35" i="8"/>
  <c r="F36" i="8"/>
  <c r="G37" i="8"/>
  <c r="D41" i="8"/>
  <c r="E41" i="8"/>
  <c r="E46" i="8" s="1"/>
  <c r="D42" i="8"/>
  <c r="E42" i="8"/>
  <c r="D43" i="8"/>
  <c r="E43" i="8"/>
  <c r="E49" i="8" s="1"/>
  <c r="F43" i="8"/>
  <c r="D44" i="8"/>
  <c r="E44" i="8"/>
  <c r="E50" i="8" s="1"/>
  <c r="D45" i="8"/>
  <c r="E45" i="8"/>
  <c r="G46" i="8"/>
  <c r="E47" i="8"/>
  <c r="E48" i="8"/>
  <c r="E52" i="8"/>
  <c r="E53" i="8" s="1"/>
  <c r="F52" i="8"/>
  <c r="G52" i="8"/>
  <c r="G53" i="8"/>
  <c r="D56" i="8"/>
  <c r="E56" i="8"/>
  <c r="D57" i="8"/>
  <c r="E57" i="8"/>
  <c r="E58" i="8" s="1"/>
  <c r="F57" i="8"/>
  <c r="G58" i="8"/>
  <c r="D60" i="8"/>
  <c r="E60" i="8"/>
  <c r="D62" i="8"/>
  <c r="E62" i="8"/>
  <c r="E65" i="8" s="1"/>
  <c r="E67" i="8" s="1"/>
  <c r="X38" i="1" s="1"/>
  <c r="D63" i="8"/>
  <c r="E63" i="8"/>
  <c r="D64" i="8"/>
  <c r="E64" i="8"/>
  <c r="G65" i="8"/>
  <c r="D69" i="8"/>
  <c r="E69" i="8"/>
  <c r="E71" i="8" s="1"/>
  <c r="X39" i="1" s="1"/>
  <c r="D70" i="8"/>
  <c r="E70" i="8"/>
  <c r="F70" i="8"/>
  <c r="G71" i="8"/>
  <c r="D74" i="8"/>
  <c r="E74" i="8"/>
  <c r="D75" i="8"/>
  <c r="E75" i="8"/>
  <c r="D76" i="8"/>
  <c r="E76" i="8"/>
  <c r="D77" i="8"/>
  <c r="E77" i="8"/>
  <c r="D78" i="8"/>
  <c r="E78" i="8"/>
  <c r="E79" i="8" s="1"/>
  <c r="G79" i="8"/>
  <c r="G81" i="8" s="1"/>
  <c r="D84" i="8"/>
  <c r="E84" i="8"/>
  <c r="D85" i="8"/>
  <c r="E85" i="8"/>
  <c r="F85" i="8"/>
  <c r="F86" i="8"/>
  <c r="F88" i="8" s="1"/>
  <c r="K52" i="1" s="1"/>
  <c r="G86" i="8"/>
  <c r="E87" i="8"/>
  <c r="G88" i="8"/>
  <c r="D90" i="8"/>
  <c r="E90" i="8"/>
  <c r="F90" i="8"/>
  <c r="D91" i="8"/>
  <c r="E91" i="8"/>
  <c r="F91" i="8"/>
  <c r="D92" i="8"/>
  <c r="E92" i="8"/>
  <c r="D93" i="8"/>
  <c r="E93" i="8"/>
  <c r="D94" i="8"/>
  <c r="E94" i="8"/>
  <c r="F94" i="8"/>
  <c r="D95" i="8"/>
  <c r="E95" i="8"/>
  <c r="D96" i="8"/>
  <c r="E96" i="8"/>
  <c r="D97" i="8"/>
  <c r="E97" i="8"/>
  <c r="E98" i="8" s="1"/>
  <c r="F97" i="8"/>
  <c r="G99" i="8"/>
  <c r="F101" i="8"/>
  <c r="E102" i="8"/>
  <c r="F102" i="8"/>
  <c r="F103" i="8"/>
  <c r="G104" i="8"/>
  <c r="G105" i="8" s="1"/>
  <c r="D107" i="8"/>
  <c r="E107" i="8"/>
  <c r="D108" i="8"/>
  <c r="E108" i="8"/>
  <c r="F108" i="8"/>
  <c r="D109" i="8"/>
  <c r="E109" i="8"/>
  <c r="F109" i="8"/>
  <c r="D110" i="8"/>
  <c r="E110" i="8"/>
  <c r="F110" i="8"/>
  <c r="D111" i="8"/>
  <c r="E111" i="8"/>
  <c r="F111" i="8"/>
  <c r="D112" i="8"/>
  <c r="E112" i="8"/>
  <c r="F112" i="8"/>
  <c r="D113" i="8"/>
  <c r="E113" i="8"/>
  <c r="F113" i="8"/>
  <c r="D114" i="8"/>
  <c r="E114" i="8"/>
  <c r="D115" i="8"/>
  <c r="E115" i="8"/>
  <c r="D116" i="8"/>
  <c r="E116" i="8"/>
  <c r="F116" i="8"/>
  <c r="D117" i="8"/>
  <c r="E117" i="8"/>
  <c r="D118" i="8"/>
  <c r="E118" i="8"/>
  <c r="D119" i="8"/>
  <c r="E119" i="8"/>
  <c r="F119" i="8"/>
  <c r="D120" i="8"/>
  <c r="E120" i="8"/>
  <c r="D121" i="8"/>
  <c r="E121" i="8"/>
  <c r="D122" i="8"/>
  <c r="E122" i="8"/>
  <c r="E127" i="8" s="1"/>
  <c r="F127" i="8" s="1"/>
  <c r="G123" i="8"/>
  <c r="E124" i="8"/>
  <c r="E125" i="8"/>
  <c r="F125" i="8" s="1"/>
  <c r="E126" i="8"/>
  <c r="F126" i="8"/>
  <c r="F128" i="8"/>
  <c r="G129" i="8"/>
  <c r="G130" i="8"/>
  <c r="D132" i="8"/>
  <c r="E132" i="8"/>
  <c r="D133" i="8"/>
  <c r="E133" i="8"/>
  <c r="D134" i="8"/>
  <c r="E134" i="8"/>
  <c r="D135" i="8"/>
  <c r="E135" i="8"/>
  <c r="F135" i="8"/>
  <c r="D136" i="8"/>
  <c r="E136" i="8"/>
  <c r="D137" i="8"/>
  <c r="E137" i="8"/>
  <c r="F137" i="8"/>
  <c r="D138" i="8"/>
  <c r="E138" i="8"/>
  <c r="D139" i="8"/>
  <c r="E139" i="8"/>
  <c r="F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F147" i="8"/>
  <c r="G148" i="8"/>
  <c r="F149" i="8"/>
  <c r="G150" i="8"/>
  <c r="D152" i="8"/>
  <c r="E152" i="8"/>
  <c r="F152" i="8"/>
  <c r="D153" i="8"/>
  <c r="E153" i="8"/>
  <c r="D154" i="8"/>
  <c r="E154" i="8"/>
  <c r="D155" i="8"/>
  <c r="E155" i="8"/>
  <c r="E158" i="8" s="1"/>
  <c r="F158" i="8" s="1"/>
  <c r="G156" i="8"/>
  <c r="G159" i="8"/>
  <c r="G160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F168" i="8"/>
  <c r="D169" i="8"/>
  <c r="E169" i="8"/>
  <c r="D170" i="8"/>
  <c r="E170" i="8"/>
  <c r="F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F176" i="8"/>
  <c r="D177" i="8"/>
  <c r="E177" i="8"/>
  <c r="D178" i="8"/>
  <c r="E178" i="8"/>
  <c r="F178" i="8"/>
  <c r="D179" i="8"/>
  <c r="E179" i="8"/>
  <c r="D180" i="8"/>
  <c r="E180" i="8"/>
  <c r="D181" i="8"/>
  <c r="E181" i="8"/>
  <c r="D182" i="8"/>
  <c r="E182" i="8"/>
  <c r="F182" i="8"/>
  <c r="D183" i="8"/>
  <c r="E183" i="8"/>
  <c r="F183" i="8"/>
  <c r="D184" i="8"/>
  <c r="E184" i="8"/>
  <c r="F184" i="8"/>
  <c r="D185" i="8"/>
  <c r="E185" i="8"/>
  <c r="F185" i="8"/>
  <c r="D186" i="8"/>
  <c r="E186" i="8"/>
  <c r="D187" i="8"/>
  <c r="E187" i="8"/>
  <c r="D188" i="8"/>
  <c r="E188" i="8"/>
  <c r="D189" i="8"/>
  <c r="E189" i="8"/>
  <c r="E201" i="8" s="1"/>
  <c r="F201" i="8" s="1"/>
  <c r="D190" i="8"/>
  <c r="E190" i="8"/>
  <c r="F190" i="8"/>
  <c r="D191" i="8"/>
  <c r="E191" i="8"/>
  <c r="D192" i="8"/>
  <c r="E192" i="8"/>
  <c r="D193" i="8"/>
  <c r="E193" i="8"/>
  <c r="D194" i="8"/>
  <c r="E194" i="8"/>
  <c r="F194" i="8"/>
  <c r="D195" i="8"/>
  <c r="E195" i="8"/>
  <c r="D196" i="8"/>
  <c r="E196" i="8"/>
  <c r="G197" i="8"/>
  <c r="E198" i="8"/>
  <c r="E200" i="8"/>
  <c r="F200" i="8" s="1"/>
  <c r="E203" i="8"/>
  <c r="F203" i="8"/>
  <c r="G205" i="8"/>
  <c r="G206" i="8"/>
  <c r="D209" i="8"/>
  <c r="E209" i="8"/>
  <c r="D210" i="8"/>
  <c r="E210" i="8"/>
  <c r="F210" i="8"/>
  <c r="G210" i="8"/>
  <c r="D211" i="8"/>
  <c r="E211" i="8"/>
  <c r="G211" i="8"/>
  <c r="D212" i="8"/>
  <c r="E212" i="8"/>
  <c r="E221" i="8" s="1"/>
  <c r="F221" i="8" s="1"/>
  <c r="G212" i="8"/>
  <c r="D213" i="8"/>
  <c r="E213" i="8"/>
  <c r="D214" i="8"/>
  <c r="E214" i="8"/>
  <c r="F214" i="8"/>
  <c r="D215" i="8"/>
  <c r="E215" i="8"/>
  <c r="D216" i="8"/>
  <c r="E216" i="8"/>
  <c r="E222" i="8" s="1"/>
  <c r="D217" i="8"/>
  <c r="E217" i="8"/>
  <c r="F217" i="8"/>
  <c r="D218" i="8"/>
  <c r="E218" i="8"/>
  <c r="F222" i="8"/>
  <c r="H8" i="1"/>
  <c r="I8" i="1"/>
  <c r="J8" i="1" s="1"/>
  <c r="N8" i="1"/>
  <c r="H9" i="1"/>
  <c r="I9" i="1"/>
  <c r="J9" i="1"/>
  <c r="T9" i="1"/>
  <c r="H10" i="1"/>
  <c r="I10" i="1"/>
  <c r="H11" i="1"/>
  <c r="I11" i="1"/>
  <c r="J11" i="1" s="1"/>
  <c r="T11" i="1"/>
  <c r="U11" i="1" s="1"/>
  <c r="W11" i="1" s="1"/>
  <c r="I12" i="1"/>
  <c r="L12" i="1"/>
  <c r="N12" i="1"/>
  <c r="Q12" i="1"/>
  <c r="X12" i="1"/>
  <c r="H13" i="1"/>
  <c r="I13" i="1"/>
  <c r="J13" i="1" s="1"/>
  <c r="H14" i="1"/>
  <c r="I14" i="1"/>
  <c r="J14" i="1"/>
  <c r="Q14" i="1"/>
  <c r="H15" i="1"/>
  <c r="I15" i="1"/>
  <c r="J15" i="1"/>
  <c r="T15" i="1"/>
  <c r="H16" i="1"/>
  <c r="I16" i="1"/>
  <c r="H17" i="1"/>
  <c r="I17" i="1"/>
  <c r="D18" i="1"/>
  <c r="E18" i="1"/>
  <c r="F18" i="1"/>
  <c r="L18" i="1"/>
  <c r="M18" i="1"/>
  <c r="O18" i="1"/>
  <c r="P18" i="1"/>
  <c r="Q18" i="1"/>
  <c r="R18" i="1"/>
  <c r="S18" i="1"/>
  <c r="V18" i="1"/>
  <c r="X18" i="1"/>
  <c r="H21" i="1"/>
  <c r="J21" i="1"/>
  <c r="Q21" i="1"/>
  <c r="X21" i="1"/>
  <c r="H22" i="1"/>
  <c r="J22" i="1"/>
  <c r="Q22" i="1"/>
  <c r="H23" i="1"/>
  <c r="J23" i="1"/>
  <c r="Q23" i="1"/>
  <c r="H24" i="1"/>
  <c r="I24" i="1"/>
  <c r="J24" i="1"/>
  <c r="Q24" i="1"/>
  <c r="H25" i="1"/>
  <c r="I25" i="1"/>
  <c r="H26" i="1"/>
  <c r="I26" i="1"/>
  <c r="J26" i="1" s="1"/>
  <c r="Q26" i="1"/>
  <c r="T26" i="1"/>
  <c r="U26" i="1"/>
  <c r="W26" i="1" s="1"/>
  <c r="H27" i="1"/>
  <c r="U27" i="1" s="1"/>
  <c r="T27" i="1"/>
  <c r="H28" i="1"/>
  <c r="T28" i="1"/>
  <c r="U28" i="1"/>
  <c r="D29" i="1"/>
  <c r="D73" i="1" s="1"/>
  <c r="E29" i="1"/>
  <c r="F29" i="1"/>
  <c r="F73" i="1" s="1"/>
  <c r="G29" i="1"/>
  <c r="L29" i="1"/>
  <c r="M29" i="1"/>
  <c r="N29" i="1"/>
  <c r="O29" i="1"/>
  <c r="P29" i="1"/>
  <c r="Q29" i="1"/>
  <c r="R29" i="1"/>
  <c r="S29" i="1"/>
  <c r="V29" i="1"/>
  <c r="H32" i="1"/>
  <c r="U32" i="1" s="1"/>
  <c r="W32" i="1" s="1"/>
  <c r="I32" i="1"/>
  <c r="T32" i="1" s="1"/>
  <c r="J32" i="1"/>
  <c r="H33" i="1"/>
  <c r="I33" i="1"/>
  <c r="J33" i="1" s="1"/>
  <c r="X33" i="1"/>
  <c r="H34" i="1"/>
  <c r="I34" i="1"/>
  <c r="J34" i="1" s="1"/>
  <c r="Q34" i="1"/>
  <c r="X34" i="1"/>
  <c r="H35" i="1"/>
  <c r="I35" i="1"/>
  <c r="H36" i="1"/>
  <c r="I36" i="1"/>
  <c r="H37" i="1"/>
  <c r="I37" i="1"/>
  <c r="J37" i="1"/>
  <c r="T37" i="1"/>
  <c r="U37" i="1" s="1"/>
  <c r="W37" i="1" s="1"/>
  <c r="H38" i="1"/>
  <c r="I38" i="1"/>
  <c r="Q38" i="1"/>
  <c r="G39" i="1"/>
  <c r="M40" i="1"/>
  <c r="M44" i="1" s="1"/>
  <c r="M73" i="1" s="1"/>
  <c r="H41" i="1"/>
  <c r="I41" i="1"/>
  <c r="J41" i="1"/>
  <c r="T41" i="1"/>
  <c r="U41" i="1"/>
  <c r="W41" i="1" s="1"/>
  <c r="H42" i="1"/>
  <c r="I42" i="1"/>
  <c r="H43" i="1"/>
  <c r="I43" i="1"/>
  <c r="J43" i="1"/>
  <c r="T43" i="1"/>
  <c r="U43" i="1" s="1"/>
  <c r="W43" i="1" s="1"/>
  <c r="D44" i="1"/>
  <c r="E44" i="1"/>
  <c r="F44" i="1"/>
  <c r="V44" i="1"/>
  <c r="H47" i="1"/>
  <c r="U47" i="1" s="1"/>
  <c r="I47" i="1"/>
  <c r="T47" i="1" s="1"/>
  <c r="J47" i="1"/>
  <c r="H48" i="1"/>
  <c r="I48" i="1"/>
  <c r="J48" i="1" s="1"/>
  <c r="H49" i="1"/>
  <c r="I49" i="1"/>
  <c r="J49" i="1"/>
  <c r="T49" i="1"/>
  <c r="U49" i="1"/>
  <c r="W49" i="1" s="1"/>
  <c r="H50" i="1"/>
  <c r="I50" i="1"/>
  <c r="K50" i="1"/>
  <c r="H51" i="1"/>
  <c r="I51" i="1"/>
  <c r="T51" i="1" s="1"/>
  <c r="J51" i="1"/>
  <c r="U51" i="1"/>
  <c r="W51" i="1" s="1"/>
  <c r="H52" i="1"/>
  <c r="I52" i="1"/>
  <c r="H53" i="1"/>
  <c r="H54" i="1" s="1"/>
  <c r="F11" i="4" s="1"/>
  <c r="I53" i="1"/>
  <c r="J53" i="1"/>
  <c r="T53" i="1"/>
  <c r="U53" i="1"/>
  <c r="W53" i="1" s="1"/>
  <c r="D54" i="1"/>
  <c r="E54" i="1"/>
  <c r="F54" i="1"/>
  <c r="G54" i="1"/>
  <c r="I54" i="1"/>
  <c r="J54" i="1"/>
  <c r="L54" i="1"/>
  <c r="M54" i="1"/>
  <c r="N54" i="1"/>
  <c r="O54" i="1"/>
  <c r="P54" i="1"/>
  <c r="Q54" i="1"/>
  <c r="R54" i="1"/>
  <c r="S54" i="1"/>
  <c r="V54" i="1"/>
  <c r="H56" i="1"/>
  <c r="I56" i="1"/>
  <c r="H58" i="1"/>
  <c r="I58" i="1"/>
  <c r="J58" i="1"/>
  <c r="Q58" i="1"/>
  <c r="H60" i="1"/>
  <c r="I60" i="1"/>
  <c r="J60" i="1" s="1"/>
  <c r="Q60" i="1"/>
  <c r="H62" i="1"/>
  <c r="I62" i="1"/>
  <c r="J62" i="1"/>
  <c r="Q62" i="1"/>
  <c r="H64" i="1"/>
  <c r="I64" i="1"/>
  <c r="J64" i="1"/>
  <c r="Q64" i="1"/>
  <c r="H66" i="1"/>
  <c r="I66" i="1"/>
  <c r="J66" i="1"/>
  <c r="M66" i="1"/>
  <c r="N66" i="1"/>
  <c r="Q66" i="1"/>
  <c r="V66" i="1"/>
  <c r="H69" i="1"/>
  <c r="I69" i="1"/>
  <c r="J69" i="1"/>
  <c r="V73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U467" i="1" s="1"/>
  <c r="T468" i="1"/>
  <c r="U468" i="1"/>
  <c r="T469" i="1"/>
  <c r="U469" i="1" s="1"/>
  <c r="T470" i="1"/>
  <c r="U470" i="1"/>
  <c r="T471" i="1"/>
  <c r="U471" i="1"/>
  <c r="T472" i="1"/>
  <c r="U472" i="1" s="1"/>
  <c r="T473" i="1"/>
  <c r="U473" i="1" s="1"/>
  <c r="T474" i="1"/>
  <c r="U474" i="1"/>
  <c r="T475" i="1"/>
  <c r="U475" i="1"/>
  <c r="T476" i="1"/>
  <c r="U476" i="1"/>
  <c r="T477" i="1"/>
  <c r="U477" i="1" s="1"/>
  <c r="T478" i="1"/>
  <c r="U478" i="1"/>
  <c r="T479" i="1"/>
  <c r="U479" i="1" s="1"/>
  <c r="T480" i="1"/>
  <c r="U480" i="1" s="1"/>
  <c r="T481" i="1"/>
  <c r="U481" i="1" s="1"/>
  <c r="T482" i="1"/>
  <c r="U482" i="1"/>
  <c r="T483" i="1"/>
  <c r="U483" i="1"/>
  <c r="T484" i="1"/>
  <c r="U484" i="1"/>
  <c r="T485" i="1"/>
  <c r="U485" i="1" s="1"/>
  <c r="T486" i="1"/>
  <c r="U486" i="1"/>
  <c r="T487" i="1"/>
  <c r="U487" i="1"/>
  <c r="T488" i="1"/>
  <c r="U488" i="1" s="1"/>
  <c r="T489" i="1"/>
  <c r="U489" i="1" s="1"/>
  <c r="T490" i="1"/>
  <c r="U490" i="1"/>
  <c r="T491" i="1"/>
  <c r="U491" i="1"/>
  <c r="T492" i="1"/>
  <c r="U492" i="1"/>
  <c r="T493" i="1"/>
  <c r="U493" i="1" s="1"/>
  <c r="T494" i="1"/>
  <c r="U494" i="1"/>
  <c r="T495" i="1"/>
  <c r="U495" i="1" s="1"/>
  <c r="T496" i="1"/>
  <c r="U496" i="1"/>
  <c r="T497" i="1"/>
  <c r="U497" i="1" s="1"/>
  <c r="T498" i="1"/>
  <c r="U498" i="1"/>
  <c r="T499" i="1"/>
  <c r="U499" i="1" s="1"/>
  <c r="T500" i="1"/>
  <c r="U500" i="1"/>
  <c r="T501" i="1"/>
  <c r="U501" i="1" s="1"/>
  <c r="T502" i="1"/>
  <c r="U502" i="1"/>
  <c r="T503" i="1"/>
  <c r="U503" i="1"/>
  <c r="T504" i="1"/>
  <c r="U504" i="1" s="1"/>
  <c r="T505" i="1"/>
  <c r="U505" i="1" s="1"/>
  <c r="T506" i="1"/>
  <c r="U506" i="1"/>
  <c r="T507" i="1"/>
  <c r="U507" i="1"/>
  <c r="T508" i="1"/>
  <c r="U508" i="1"/>
  <c r="T509" i="1"/>
  <c r="U509" i="1" s="1"/>
  <c r="T510" i="1"/>
  <c r="U510" i="1"/>
  <c r="T511" i="1"/>
  <c r="U511" i="1" s="1"/>
  <c r="T512" i="1"/>
  <c r="U512" i="1" s="1"/>
  <c r="T513" i="1"/>
  <c r="U513" i="1" s="1"/>
  <c r="T514" i="1"/>
  <c r="U514" i="1"/>
  <c r="T515" i="1"/>
  <c r="U515" i="1" s="1"/>
  <c r="T516" i="1"/>
  <c r="U516" i="1"/>
  <c r="T517" i="1"/>
  <c r="U517" i="1" s="1"/>
  <c r="T518" i="1"/>
  <c r="U518" i="1"/>
  <c r="T519" i="1"/>
  <c r="U519" i="1"/>
  <c r="T520" i="1"/>
  <c r="U520" i="1" s="1"/>
  <c r="T521" i="1"/>
  <c r="U521" i="1" s="1"/>
  <c r="T522" i="1"/>
  <c r="U522" i="1"/>
  <c r="T523" i="1"/>
  <c r="U523" i="1"/>
  <c r="T524" i="1"/>
  <c r="U524" i="1" s="1"/>
  <c r="T525" i="1"/>
  <c r="U525" i="1" s="1"/>
  <c r="T526" i="1"/>
  <c r="U526" i="1"/>
  <c r="T527" i="1"/>
  <c r="U527" i="1" s="1"/>
  <c r="T528" i="1"/>
  <c r="U528" i="1"/>
  <c r="T529" i="1"/>
  <c r="U529" i="1" s="1"/>
  <c r="T530" i="1"/>
  <c r="U530" i="1" s="1"/>
  <c r="T531" i="1"/>
  <c r="U531" i="1" s="1"/>
  <c r="T532" i="1"/>
  <c r="U532" i="1"/>
  <c r="T533" i="1"/>
  <c r="U533" i="1" s="1"/>
  <c r="T534" i="1"/>
  <c r="U534" i="1" s="1"/>
  <c r="T535" i="1"/>
  <c r="U535" i="1"/>
  <c r="T536" i="1"/>
  <c r="U536" i="1" s="1"/>
  <c r="T537" i="1"/>
  <c r="U537" i="1" s="1"/>
  <c r="T538" i="1"/>
  <c r="U538" i="1" s="1"/>
  <c r="T539" i="1"/>
  <c r="U539" i="1" s="1"/>
  <c r="T540" i="1"/>
  <c r="U540" i="1"/>
  <c r="T541" i="1"/>
  <c r="U541" i="1"/>
  <c r="T542" i="1"/>
  <c r="U542" i="1" s="1"/>
  <c r="T543" i="1"/>
  <c r="U543" i="1" s="1"/>
  <c r="T544" i="1"/>
  <c r="U544" i="1"/>
  <c r="T545" i="1"/>
  <c r="U545" i="1"/>
  <c r="T546" i="1"/>
  <c r="U546" i="1"/>
  <c r="T547" i="1"/>
  <c r="U547" i="1" s="1"/>
  <c r="T548" i="1"/>
  <c r="U548" i="1"/>
  <c r="T549" i="1"/>
  <c r="U549" i="1"/>
  <c r="T550" i="1"/>
  <c r="U550" i="1"/>
  <c r="T551" i="1"/>
  <c r="U551" i="1" s="1"/>
  <c r="T552" i="1"/>
  <c r="U552" i="1"/>
  <c r="T553" i="1"/>
  <c r="U553" i="1"/>
  <c r="T554" i="1"/>
  <c r="U554" i="1"/>
  <c r="T555" i="1"/>
  <c r="U555" i="1" s="1"/>
  <c r="T556" i="1"/>
  <c r="U556" i="1"/>
  <c r="T557" i="1"/>
  <c r="U557" i="1"/>
  <c r="T558" i="1"/>
  <c r="U558" i="1" s="1"/>
  <c r="T559" i="1"/>
  <c r="U559" i="1" s="1"/>
  <c r="T560" i="1"/>
  <c r="U560" i="1"/>
  <c r="T561" i="1"/>
  <c r="U561" i="1"/>
  <c r="T562" i="1"/>
  <c r="U562" i="1"/>
  <c r="T563" i="1"/>
  <c r="U563" i="1" s="1"/>
  <c r="T564" i="1"/>
  <c r="U564" i="1"/>
  <c r="T565" i="1"/>
  <c r="U565" i="1"/>
  <c r="T566" i="1"/>
  <c r="U566" i="1"/>
  <c r="T567" i="1"/>
  <c r="U567" i="1" s="1"/>
  <c r="T568" i="1"/>
  <c r="U568" i="1"/>
  <c r="T569" i="1"/>
  <c r="U569" i="1"/>
  <c r="T570" i="1"/>
  <c r="U570" i="1" s="1"/>
  <c r="T571" i="1"/>
  <c r="U571" i="1" s="1"/>
  <c r="T572" i="1"/>
  <c r="U572" i="1"/>
  <c r="T573" i="1"/>
  <c r="U573" i="1"/>
  <c r="T574" i="1"/>
  <c r="U574" i="1" s="1"/>
  <c r="T575" i="1"/>
  <c r="U575" i="1" s="1"/>
  <c r="T576" i="1"/>
  <c r="U576" i="1"/>
  <c r="T577" i="1"/>
  <c r="U577" i="1"/>
  <c r="T578" i="1"/>
  <c r="U578" i="1"/>
  <c r="T579" i="1"/>
  <c r="U579" i="1" s="1"/>
  <c r="T580" i="1"/>
  <c r="U580" i="1"/>
  <c r="T581" i="1"/>
  <c r="U581" i="1"/>
  <c r="T582" i="1"/>
  <c r="U582" i="1"/>
  <c r="T583" i="1"/>
  <c r="U583" i="1" s="1"/>
  <c r="T584" i="1"/>
  <c r="U584" i="1"/>
  <c r="T585" i="1"/>
  <c r="U585" i="1"/>
  <c r="T586" i="1"/>
  <c r="U586" i="1"/>
  <c r="T587" i="1"/>
  <c r="U587" i="1" s="1"/>
  <c r="T588" i="1"/>
  <c r="U588" i="1"/>
  <c r="T589" i="1"/>
  <c r="U589" i="1"/>
  <c r="T590" i="1"/>
  <c r="U590" i="1" s="1"/>
  <c r="T591" i="1"/>
  <c r="U591" i="1" s="1"/>
  <c r="T592" i="1"/>
  <c r="U592" i="1"/>
  <c r="T593" i="1"/>
  <c r="U593" i="1"/>
  <c r="T594" i="1"/>
  <c r="U594" i="1"/>
  <c r="T595" i="1"/>
  <c r="U595" i="1" s="1"/>
  <c r="T596" i="1"/>
  <c r="U596" i="1"/>
  <c r="T597" i="1"/>
  <c r="U597" i="1"/>
  <c r="T598" i="1"/>
  <c r="U598" i="1"/>
  <c r="T599" i="1"/>
  <c r="U599" i="1" s="1"/>
  <c r="T600" i="1"/>
  <c r="U600" i="1"/>
  <c r="T601" i="1"/>
  <c r="U601" i="1"/>
  <c r="T602" i="1"/>
  <c r="U602" i="1" s="1"/>
  <c r="T603" i="1"/>
  <c r="U603" i="1" s="1"/>
  <c r="T604" i="1"/>
  <c r="U604" i="1"/>
  <c r="T605" i="1"/>
  <c r="U605" i="1"/>
  <c r="T606" i="1"/>
  <c r="U606" i="1" s="1"/>
  <c r="T607" i="1"/>
  <c r="U607" i="1" s="1"/>
  <c r="T608" i="1"/>
  <c r="U608" i="1"/>
  <c r="T609" i="1"/>
  <c r="U609" i="1"/>
  <c r="T610" i="1"/>
  <c r="U610" i="1"/>
  <c r="T611" i="1"/>
  <c r="U611" i="1" s="1"/>
  <c r="T612" i="1"/>
  <c r="U612" i="1"/>
  <c r="T613" i="1"/>
  <c r="U613" i="1"/>
  <c r="T614" i="1"/>
  <c r="U614" i="1"/>
  <c r="T615" i="1"/>
  <c r="U615" i="1" s="1"/>
  <c r="T616" i="1"/>
  <c r="U616" i="1"/>
  <c r="T617" i="1"/>
  <c r="U617" i="1"/>
  <c r="T618" i="1"/>
  <c r="U618" i="1"/>
  <c r="T619" i="1"/>
  <c r="U619" i="1" s="1"/>
  <c r="T620" i="1"/>
  <c r="U620" i="1"/>
  <c r="T621" i="1"/>
  <c r="U621" i="1"/>
  <c r="T622" i="1"/>
  <c r="U622" i="1" s="1"/>
  <c r="T623" i="1"/>
  <c r="U623" i="1" s="1"/>
  <c r="T624" i="1"/>
  <c r="U624" i="1"/>
  <c r="T625" i="1"/>
  <c r="U625" i="1"/>
  <c r="T626" i="1"/>
  <c r="U626" i="1"/>
  <c r="T627" i="1"/>
  <c r="U627" i="1" s="1"/>
  <c r="T628" i="1"/>
  <c r="U628" i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/>
  <c r="T635" i="1"/>
  <c r="U635" i="1" s="1"/>
  <c r="T636" i="1"/>
  <c r="U636" i="1" s="1"/>
  <c r="T637" i="1"/>
  <c r="U637" i="1" s="1"/>
  <c r="T638" i="1"/>
  <c r="U638" i="1" s="1"/>
  <c r="T639" i="1"/>
  <c r="U639" i="1"/>
  <c r="T640" i="1"/>
  <c r="U640" i="1" s="1"/>
  <c r="T641" i="1"/>
  <c r="U641" i="1" s="1"/>
  <c r="T642" i="1"/>
  <c r="U642" i="1"/>
  <c r="T643" i="1"/>
  <c r="U643" i="1" s="1"/>
  <c r="T644" i="1"/>
  <c r="U644" i="1"/>
  <c r="T645" i="1"/>
  <c r="U645" i="1" s="1"/>
  <c r="T646" i="1"/>
  <c r="U646" i="1" s="1"/>
  <c r="T647" i="1"/>
  <c r="U647" i="1"/>
  <c r="T648" i="1"/>
  <c r="U648" i="1" s="1"/>
  <c r="T649" i="1"/>
  <c r="U649" i="1" s="1"/>
  <c r="T650" i="1"/>
  <c r="U650" i="1" s="1"/>
  <c r="T651" i="1"/>
  <c r="U651" i="1"/>
  <c r="T652" i="1"/>
  <c r="U652" i="1"/>
  <c r="T653" i="1"/>
  <c r="U653" i="1" s="1"/>
  <c r="T654" i="1"/>
  <c r="U654" i="1" s="1"/>
  <c r="T655" i="1"/>
  <c r="U655" i="1" s="1"/>
  <c r="T656" i="1"/>
  <c r="U656" i="1"/>
  <c r="T657" i="1"/>
  <c r="U657" i="1" s="1"/>
  <c r="T658" i="1"/>
  <c r="U658" i="1"/>
  <c r="T659" i="1"/>
  <c r="U659" i="1" s="1"/>
  <c r="T660" i="1"/>
  <c r="U660" i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/>
  <c r="T667" i="1"/>
  <c r="U667" i="1"/>
  <c r="T668" i="1"/>
  <c r="U668" i="1" s="1"/>
  <c r="T669" i="1"/>
  <c r="U669" i="1" s="1"/>
  <c r="T670" i="1"/>
  <c r="U670" i="1"/>
  <c r="T671" i="1"/>
  <c r="U671" i="1"/>
  <c r="T672" i="1"/>
  <c r="U672" i="1" s="1"/>
  <c r="T673" i="1"/>
  <c r="U673" i="1" s="1"/>
  <c r="T674" i="1"/>
  <c r="U674" i="1"/>
  <c r="T675" i="1"/>
  <c r="U675" i="1"/>
  <c r="T676" i="1"/>
  <c r="U676" i="1"/>
  <c r="T677" i="1"/>
  <c r="U677" i="1" s="1"/>
  <c r="T678" i="1"/>
  <c r="U678" i="1" s="1"/>
  <c r="T679" i="1"/>
  <c r="U679" i="1" s="1"/>
  <c r="T680" i="1"/>
  <c r="U680" i="1"/>
  <c r="T681" i="1"/>
  <c r="U681" i="1" s="1"/>
  <c r="T682" i="1"/>
  <c r="U682" i="1" s="1"/>
  <c r="T683" i="1"/>
  <c r="U683" i="1"/>
  <c r="T684" i="1"/>
  <c r="U684" i="1" s="1"/>
  <c r="T685" i="1"/>
  <c r="U685" i="1" s="1"/>
  <c r="T686" i="1"/>
  <c r="U686" i="1" s="1"/>
  <c r="T687" i="1"/>
  <c r="U687" i="1" s="1"/>
  <c r="T688" i="1"/>
  <c r="U688" i="1"/>
  <c r="T689" i="1"/>
  <c r="U689" i="1" s="1"/>
  <c r="T690" i="1"/>
  <c r="U690" i="1"/>
  <c r="T691" i="1"/>
  <c r="U691" i="1" s="1"/>
  <c r="T692" i="1"/>
  <c r="U692" i="1"/>
  <c r="T693" i="1"/>
  <c r="U693" i="1" s="1"/>
  <c r="T694" i="1"/>
  <c r="U694" i="1" s="1"/>
  <c r="T695" i="1"/>
  <c r="U695" i="1"/>
  <c r="T696" i="1"/>
  <c r="U696" i="1" s="1"/>
  <c r="T697" i="1"/>
  <c r="U697" i="1" s="1"/>
  <c r="T698" i="1"/>
  <c r="U698" i="1"/>
  <c r="T699" i="1"/>
  <c r="U699" i="1" s="1"/>
  <c r="T700" i="1"/>
  <c r="U700" i="1" s="1"/>
  <c r="T701" i="1"/>
  <c r="U701" i="1" s="1"/>
  <c r="T702" i="1"/>
  <c r="U702" i="1" s="1"/>
  <c r="T703" i="1"/>
  <c r="U703" i="1"/>
  <c r="T704" i="1"/>
  <c r="U704" i="1" s="1"/>
  <c r="T705" i="1"/>
  <c r="U705" i="1" s="1"/>
  <c r="T706" i="1"/>
  <c r="U706" i="1"/>
  <c r="T707" i="1"/>
  <c r="U707" i="1"/>
  <c r="T708" i="1"/>
  <c r="U708" i="1"/>
  <c r="T709" i="1"/>
  <c r="U709" i="1" s="1"/>
  <c r="T710" i="1"/>
  <c r="U710" i="1" s="1"/>
  <c r="T711" i="1"/>
  <c r="U711" i="1"/>
  <c r="T712" i="1"/>
  <c r="U712" i="1"/>
  <c r="T713" i="1"/>
  <c r="U713" i="1" s="1"/>
  <c r="T714" i="1"/>
  <c r="U714" i="1" s="1"/>
  <c r="T715" i="1"/>
  <c r="U715" i="1"/>
  <c r="T716" i="1"/>
  <c r="U716" i="1"/>
  <c r="T717" i="1"/>
  <c r="U717" i="1" s="1"/>
  <c r="T718" i="1"/>
  <c r="U718" i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/>
  <c r="T725" i="1"/>
  <c r="U725" i="1" s="1"/>
  <c r="T726" i="1"/>
  <c r="U726" i="1"/>
  <c r="T727" i="1"/>
  <c r="U727" i="1" s="1"/>
  <c r="T728" i="1"/>
  <c r="U728" i="1" s="1"/>
  <c r="T729" i="1"/>
  <c r="U729" i="1" s="1"/>
  <c r="T730" i="1"/>
  <c r="U730" i="1" s="1"/>
  <c r="T731" i="1"/>
  <c r="U731" i="1"/>
  <c r="T732" i="1"/>
  <c r="U732" i="1" s="1"/>
  <c r="T733" i="1"/>
  <c r="U733" i="1" s="1"/>
  <c r="T734" i="1"/>
  <c r="U734" i="1"/>
  <c r="T735" i="1"/>
  <c r="U735" i="1" s="1"/>
  <c r="T736" i="1"/>
  <c r="U736" i="1"/>
  <c r="T737" i="1"/>
  <c r="U737" i="1" s="1"/>
  <c r="T738" i="1"/>
  <c r="U738" i="1"/>
  <c r="T739" i="1"/>
  <c r="U739" i="1"/>
  <c r="T740" i="1"/>
  <c r="U740" i="1" s="1"/>
  <c r="T741" i="1"/>
  <c r="U741" i="1" s="1"/>
  <c r="T742" i="1"/>
  <c r="U742" i="1" s="1"/>
  <c r="T743" i="1"/>
  <c r="U743" i="1"/>
  <c r="T744" i="1"/>
  <c r="U744" i="1"/>
  <c r="T745" i="1"/>
  <c r="U745" i="1" s="1"/>
  <c r="T746" i="1"/>
  <c r="U746" i="1" s="1"/>
  <c r="T747" i="1"/>
  <c r="U747" i="1"/>
  <c r="T748" i="1"/>
  <c r="U748" i="1"/>
  <c r="T749" i="1"/>
  <c r="U749" i="1" s="1"/>
  <c r="T750" i="1"/>
  <c r="U750" i="1" s="1"/>
  <c r="T751" i="1"/>
  <c r="U751" i="1" s="1"/>
  <c r="T752" i="1"/>
  <c r="U752" i="1"/>
  <c r="T753" i="1"/>
  <c r="U753" i="1" s="1"/>
  <c r="T754" i="1"/>
  <c r="U754" i="1"/>
  <c r="T755" i="1"/>
  <c r="U755" i="1" s="1"/>
  <c r="T756" i="1"/>
  <c r="U756" i="1"/>
  <c r="T757" i="1"/>
  <c r="U757" i="1" s="1"/>
  <c r="T758" i="1"/>
  <c r="U758" i="1" s="1"/>
  <c r="T759" i="1"/>
  <c r="U759" i="1"/>
  <c r="T760" i="1"/>
  <c r="U760" i="1" s="1"/>
  <c r="T761" i="1"/>
  <c r="U761" i="1" s="1"/>
  <c r="T762" i="1"/>
  <c r="U762" i="1"/>
  <c r="T763" i="1"/>
  <c r="U763" i="1" s="1"/>
  <c r="T764" i="1"/>
  <c r="U764" i="1" s="1"/>
  <c r="T765" i="1"/>
  <c r="U765" i="1" s="1"/>
  <c r="T766" i="1"/>
  <c r="U766" i="1" s="1"/>
  <c r="T767" i="1"/>
  <c r="U767" i="1"/>
  <c r="T768" i="1"/>
  <c r="U768" i="1" s="1"/>
  <c r="T769" i="1"/>
  <c r="U769" i="1" s="1"/>
  <c r="T770" i="1"/>
  <c r="U770" i="1"/>
  <c r="T771" i="1"/>
  <c r="U771" i="1" s="1"/>
  <c r="T772" i="1"/>
  <c r="U772" i="1"/>
  <c r="T773" i="1"/>
  <c r="U773" i="1" s="1"/>
  <c r="T774" i="1"/>
  <c r="U774" i="1" s="1"/>
  <c r="T775" i="1"/>
  <c r="U775" i="1"/>
  <c r="T776" i="1"/>
  <c r="U776" i="1" s="1"/>
  <c r="T777" i="1"/>
  <c r="U777" i="1" s="1"/>
  <c r="T778" i="1"/>
  <c r="U778" i="1" s="1"/>
  <c r="T779" i="1"/>
  <c r="U779" i="1"/>
  <c r="T780" i="1"/>
  <c r="U780" i="1"/>
  <c r="T781" i="1"/>
  <c r="U781" i="1" s="1"/>
  <c r="T782" i="1"/>
  <c r="U782" i="1"/>
  <c r="T783" i="1"/>
  <c r="U783" i="1" s="1"/>
  <c r="T784" i="1"/>
  <c r="U784" i="1"/>
  <c r="T785" i="1"/>
  <c r="U785" i="1" s="1"/>
  <c r="T786" i="1"/>
  <c r="U786" i="1" s="1"/>
  <c r="T787" i="1"/>
  <c r="U787" i="1" s="1"/>
  <c r="T788" i="1"/>
  <c r="U788" i="1"/>
  <c r="T789" i="1"/>
  <c r="U789" i="1" s="1"/>
  <c r="T790" i="1"/>
  <c r="U790" i="1"/>
  <c r="T791" i="1"/>
  <c r="U791" i="1" s="1"/>
  <c r="T792" i="1"/>
  <c r="U792" i="1" s="1"/>
  <c r="T793" i="1"/>
  <c r="U793" i="1" s="1"/>
  <c r="T794" i="1"/>
  <c r="U794" i="1" s="1"/>
  <c r="T795" i="1"/>
  <c r="U795" i="1"/>
  <c r="T796" i="1"/>
  <c r="U796" i="1" s="1"/>
  <c r="T797" i="1"/>
  <c r="U797" i="1" s="1"/>
  <c r="T798" i="1"/>
  <c r="U798" i="1"/>
  <c r="T799" i="1"/>
  <c r="U799" i="1" s="1"/>
  <c r="T800" i="1"/>
  <c r="U800" i="1"/>
  <c r="T801" i="1"/>
  <c r="U801" i="1" s="1"/>
  <c r="T802" i="1"/>
  <c r="U802" i="1"/>
  <c r="T803" i="1"/>
  <c r="U803" i="1"/>
  <c r="T804" i="1"/>
  <c r="U804" i="1"/>
  <c r="T805" i="1"/>
  <c r="U805" i="1" s="1"/>
  <c r="T806" i="1"/>
  <c r="U806" i="1"/>
  <c r="T807" i="1"/>
  <c r="U807" i="1"/>
  <c r="T808" i="1"/>
  <c r="U808" i="1" s="1"/>
  <c r="T809" i="1"/>
  <c r="U809" i="1" s="1"/>
  <c r="T810" i="1"/>
  <c r="U810" i="1"/>
  <c r="T811" i="1"/>
  <c r="U811" i="1" s="1"/>
  <c r="T812" i="1"/>
  <c r="U812" i="1"/>
  <c r="T813" i="1"/>
  <c r="U813" i="1" s="1"/>
  <c r="T814" i="1"/>
  <c r="U814" i="1"/>
  <c r="T815" i="1"/>
  <c r="U815" i="1" s="1"/>
  <c r="T816" i="1"/>
  <c r="U816" i="1"/>
  <c r="T817" i="1"/>
  <c r="U817" i="1" s="1"/>
  <c r="T818" i="1"/>
  <c r="U818" i="1"/>
  <c r="T819" i="1"/>
  <c r="U819" i="1"/>
  <c r="T820" i="1"/>
  <c r="U820" i="1" s="1"/>
  <c r="T821" i="1"/>
  <c r="U821" i="1" s="1"/>
  <c r="T822" i="1"/>
  <c r="U822" i="1"/>
  <c r="T823" i="1"/>
  <c r="U823" i="1"/>
  <c r="T824" i="1"/>
  <c r="U824" i="1" s="1"/>
  <c r="T825" i="1"/>
  <c r="U825" i="1" s="1"/>
  <c r="T826" i="1"/>
  <c r="U826" i="1"/>
  <c r="T827" i="1"/>
  <c r="U827" i="1"/>
  <c r="T828" i="1"/>
  <c r="U828" i="1"/>
  <c r="T829" i="1"/>
  <c r="U829" i="1" s="1"/>
  <c r="T830" i="1"/>
  <c r="U830" i="1"/>
  <c r="T831" i="1"/>
  <c r="U831" i="1" s="1"/>
  <c r="T832" i="1"/>
  <c r="U832" i="1"/>
  <c r="T833" i="1"/>
  <c r="U833" i="1" s="1"/>
  <c r="T834" i="1"/>
  <c r="U834" i="1"/>
  <c r="T835" i="1"/>
  <c r="U835" i="1"/>
  <c r="T836" i="1"/>
  <c r="U836" i="1"/>
  <c r="T837" i="1"/>
  <c r="U837" i="1" s="1"/>
  <c r="T838" i="1"/>
  <c r="U838" i="1"/>
  <c r="T839" i="1"/>
  <c r="U839" i="1"/>
  <c r="T840" i="1"/>
  <c r="U840" i="1" s="1"/>
  <c r="T841" i="1"/>
  <c r="U841" i="1" s="1"/>
  <c r="T842" i="1"/>
  <c r="U842" i="1"/>
  <c r="T843" i="1"/>
  <c r="U843" i="1" s="1"/>
  <c r="T844" i="1"/>
  <c r="U844" i="1"/>
  <c r="T845" i="1"/>
  <c r="U845" i="1" s="1"/>
  <c r="T846" i="1"/>
  <c r="U846" i="1"/>
  <c r="T847" i="1"/>
  <c r="U847" i="1" s="1"/>
  <c r="T848" i="1"/>
  <c r="U848" i="1"/>
  <c r="T849" i="1"/>
  <c r="U849" i="1" s="1"/>
  <c r="T850" i="1"/>
  <c r="U850" i="1"/>
  <c r="T851" i="1"/>
  <c r="U851" i="1"/>
  <c r="T852" i="1"/>
  <c r="U852" i="1" s="1"/>
  <c r="T853" i="1"/>
  <c r="U853" i="1" s="1"/>
  <c r="T854" i="1"/>
  <c r="U854" i="1"/>
  <c r="T855" i="1"/>
  <c r="U855" i="1"/>
  <c r="T856" i="1"/>
  <c r="U856" i="1" s="1"/>
  <c r="T857" i="1"/>
  <c r="U857" i="1" s="1"/>
  <c r="T858" i="1"/>
  <c r="U858" i="1"/>
  <c r="T859" i="1"/>
  <c r="U859" i="1"/>
  <c r="T860" i="1"/>
  <c r="U860" i="1"/>
  <c r="T861" i="1"/>
  <c r="U861" i="1" s="1"/>
  <c r="T862" i="1"/>
  <c r="U862" i="1"/>
  <c r="T863" i="1"/>
  <c r="U863" i="1" s="1"/>
  <c r="T864" i="1"/>
  <c r="U864" i="1"/>
  <c r="T865" i="1"/>
  <c r="U865" i="1" s="1"/>
  <c r="T866" i="1"/>
  <c r="U866" i="1"/>
  <c r="T867" i="1"/>
  <c r="U867" i="1"/>
  <c r="T868" i="1"/>
  <c r="U868" i="1"/>
  <c r="T869" i="1"/>
  <c r="U869" i="1" s="1"/>
  <c r="T870" i="1"/>
  <c r="U870" i="1"/>
  <c r="T871" i="1"/>
  <c r="U871" i="1"/>
  <c r="T872" i="1"/>
  <c r="U872" i="1" s="1"/>
  <c r="T873" i="1"/>
  <c r="U873" i="1" s="1"/>
  <c r="T874" i="1"/>
  <c r="U874" i="1"/>
  <c r="T875" i="1"/>
  <c r="U875" i="1" s="1"/>
  <c r="T876" i="1"/>
  <c r="U876" i="1"/>
  <c r="T877" i="1"/>
  <c r="U877" i="1" s="1"/>
  <c r="T878" i="1"/>
  <c r="U878" i="1"/>
  <c r="T879" i="1"/>
  <c r="U879" i="1" s="1"/>
  <c r="T880" i="1"/>
  <c r="U880" i="1"/>
  <c r="T881" i="1"/>
  <c r="U881" i="1" s="1"/>
  <c r="T882" i="1"/>
  <c r="U882" i="1"/>
  <c r="T883" i="1"/>
  <c r="U883" i="1"/>
  <c r="T884" i="1"/>
  <c r="U884" i="1" s="1"/>
  <c r="T885" i="1"/>
  <c r="U885" i="1" s="1"/>
  <c r="T886" i="1"/>
  <c r="U886" i="1"/>
  <c r="T887" i="1"/>
  <c r="U887" i="1"/>
  <c r="T888" i="1"/>
  <c r="U888" i="1" s="1"/>
  <c r="T889" i="1"/>
  <c r="U889" i="1" s="1"/>
  <c r="T890" i="1"/>
  <c r="U890" i="1"/>
  <c r="T891" i="1"/>
  <c r="U891" i="1"/>
  <c r="T892" i="1"/>
  <c r="U892" i="1"/>
  <c r="T893" i="1"/>
  <c r="U893" i="1" s="1"/>
  <c r="T894" i="1"/>
  <c r="U894" i="1"/>
  <c r="T895" i="1"/>
  <c r="U895" i="1" s="1"/>
  <c r="T896" i="1"/>
  <c r="U896" i="1"/>
  <c r="T897" i="1"/>
  <c r="U897" i="1" s="1"/>
  <c r="T898" i="1"/>
  <c r="U898" i="1"/>
  <c r="T899" i="1"/>
  <c r="U899" i="1"/>
  <c r="T900" i="1"/>
  <c r="U900" i="1"/>
  <c r="T901" i="1"/>
  <c r="U901" i="1" s="1"/>
  <c r="T902" i="1"/>
  <c r="U902" i="1"/>
  <c r="T903" i="1"/>
  <c r="U903" i="1"/>
  <c r="T904" i="1"/>
  <c r="U904" i="1" s="1"/>
  <c r="T905" i="1"/>
  <c r="U905" i="1" s="1"/>
  <c r="T906" i="1"/>
  <c r="U906" i="1"/>
  <c r="T907" i="1"/>
  <c r="U907" i="1" s="1"/>
  <c r="T908" i="1"/>
  <c r="U908" i="1"/>
  <c r="T909" i="1"/>
  <c r="U909" i="1" s="1"/>
  <c r="T910" i="1"/>
  <c r="U910" i="1"/>
  <c r="T911" i="1"/>
  <c r="U911" i="1" s="1"/>
  <c r="T912" i="1"/>
  <c r="U912" i="1"/>
  <c r="T913" i="1"/>
  <c r="U913" i="1" s="1"/>
  <c r="T914" i="1"/>
  <c r="U914" i="1"/>
  <c r="T915" i="1"/>
  <c r="U915" i="1"/>
  <c r="T916" i="1"/>
  <c r="U916" i="1" s="1"/>
  <c r="T917" i="1"/>
  <c r="U917" i="1" s="1"/>
  <c r="T918" i="1"/>
  <c r="U918" i="1"/>
  <c r="T919" i="1"/>
  <c r="U919" i="1"/>
  <c r="T920" i="1"/>
  <c r="U920" i="1" s="1"/>
  <c r="T921" i="1"/>
  <c r="U921" i="1" s="1"/>
  <c r="T922" i="1"/>
  <c r="U922" i="1"/>
  <c r="T923" i="1"/>
  <c r="U923" i="1"/>
  <c r="T924" i="1"/>
  <c r="U924" i="1"/>
  <c r="T925" i="1"/>
  <c r="U925" i="1" s="1"/>
  <c r="T926" i="1"/>
  <c r="U926" i="1"/>
  <c r="T927" i="1"/>
  <c r="U927" i="1" s="1"/>
  <c r="T928" i="1"/>
  <c r="U928" i="1"/>
  <c r="T929" i="1"/>
  <c r="U929" i="1" s="1"/>
  <c r="T930" i="1"/>
  <c r="U930" i="1"/>
  <c r="T931" i="1"/>
  <c r="U931" i="1"/>
  <c r="T932" i="1"/>
  <c r="U932" i="1"/>
  <c r="T933" i="1"/>
  <c r="U933" i="1" s="1"/>
  <c r="T934" i="1"/>
  <c r="U934" i="1"/>
  <c r="T935" i="1"/>
  <c r="U935" i="1"/>
  <c r="T936" i="1"/>
  <c r="U936" i="1" s="1"/>
  <c r="T937" i="1"/>
  <c r="U937" i="1" s="1"/>
  <c r="T938" i="1"/>
  <c r="U938" i="1"/>
  <c r="T939" i="1"/>
  <c r="U939" i="1" s="1"/>
  <c r="T940" i="1"/>
  <c r="U940" i="1"/>
  <c r="T941" i="1"/>
  <c r="U941" i="1" s="1"/>
  <c r="T942" i="1"/>
  <c r="U942" i="1"/>
  <c r="T943" i="1"/>
  <c r="U943" i="1" s="1"/>
  <c r="T944" i="1"/>
  <c r="U944" i="1"/>
  <c r="T945" i="1"/>
  <c r="U945" i="1" s="1"/>
  <c r="T946" i="1"/>
  <c r="U946" i="1"/>
  <c r="T947" i="1"/>
  <c r="U947" i="1"/>
  <c r="T948" i="1"/>
  <c r="U948" i="1" s="1"/>
  <c r="T949" i="1"/>
  <c r="U949" i="1" s="1"/>
  <c r="T950" i="1"/>
  <c r="U950" i="1"/>
  <c r="T951" i="1"/>
  <c r="U951" i="1"/>
  <c r="T952" i="1"/>
  <c r="U952" i="1" s="1"/>
  <c r="T953" i="1"/>
  <c r="U953" i="1" s="1"/>
  <c r="T954" i="1"/>
  <c r="U954" i="1"/>
  <c r="T955" i="1"/>
  <c r="U955" i="1"/>
  <c r="T956" i="1"/>
  <c r="U956" i="1"/>
  <c r="T957" i="1"/>
  <c r="U957" i="1" s="1"/>
  <c r="T958" i="1"/>
  <c r="U958" i="1"/>
  <c r="T959" i="1"/>
  <c r="U959" i="1" s="1"/>
  <c r="T960" i="1"/>
  <c r="U960" i="1"/>
  <c r="T961" i="1"/>
  <c r="U961" i="1" s="1"/>
  <c r="T962" i="1"/>
  <c r="U962" i="1"/>
  <c r="T963" i="1"/>
  <c r="U963" i="1"/>
  <c r="T964" i="1"/>
  <c r="U964" i="1"/>
  <c r="T965" i="1"/>
  <c r="U965" i="1" s="1"/>
  <c r="T966" i="1"/>
  <c r="U966" i="1"/>
  <c r="T967" i="1"/>
  <c r="U967" i="1"/>
  <c r="T968" i="1"/>
  <c r="U968" i="1" s="1"/>
  <c r="T969" i="1"/>
  <c r="U969" i="1" s="1"/>
  <c r="T970" i="1"/>
  <c r="U970" i="1"/>
  <c r="T971" i="1"/>
  <c r="U971" i="1" s="1"/>
  <c r="T972" i="1"/>
  <c r="U972" i="1"/>
  <c r="T973" i="1"/>
  <c r="U973" i="1" s="1"/>
  <c r="T974" i="1"/>
  <c r="U974" i="1"/>
  <c r="T975" i="1"/>
  <c r="U975" i="1" s="1"/>
  <c r="T976" i="1"/>
  <c r="U976" i="1"/>
  <c r="T977" i="1"/>
  <c r="U977" i="1" s="1"/>
  <c r="T978" i="1"/>
  <c r="U978" i="1"/>
  <c r="T979" i="1"/>
  <c r="U979" i="1"/>
  <c r="T980" i="1"/>
  <c r="U980" i="1" s="1"/>
  <c r="T981" i="1"/>
  <c r="U981" i="1" s="1"/>
  <c r="T982" i="1"/>
  <c r="U982" i="1"/>
  <c r="T983" i="1"/>
  <c r="U983" i="1"/>
  <c r="T984" i="1"/>
  <c r="U984" i="1" s="1"/>
  <c r="T985" i="1"/>
  <c r="U985" i="1" s="1"/>
  <c r="T986" i="1"/>
  <c r="U986" i="1"/>
  <c r="T987" i="1"/>
  <c r="U987" i="1"/>
  <c r="T988" i="1"/>
  <c r="U988" i="1"/>
  <c r="T989" i="1"/>
  <c r="U989" i="1" s="1"/>
  <c r="T990" i="1"/>
  <c r="U990" i="1"/>
  <c r="T991" i="1"/>
  <c r="U991" i="1" s="1"/>
  <c r="T992" i="1"/>
  <c r="U992" i="1"/>
  <c r="T993" i="1"/>
  <c r="U993" i="1" s="1"/>
  <c r="T994" i="1"/>
  <c r="U994" i="1"/>
  <c r="T995" i="1"/>
  <c r="U995" i="1"/>
  <c r="T996" i="1"/>
  <c r="U996" i="1"/>
  <c r="T997" i="1"/>
  <c r="U997" i="1" s="1"/>
  <c r="T998" i="1"/>
  <c r="U998" i="1"/>
  <c r="T999" i="1"/>
  <c r="U999" i="1"/>
  <c r="T1000" i="1"/>
  <c r="U1000" i="1" s="1"/>
  <c r="T1001" i="1"/>
  <c r="U1001" i="1" s="1"/>
  <c r="T1002" i="1"/>
  <c r="U1002" i="1"/>
  <c r="T1003" i="1"/>
  <c r="U1003" i="1" s="1"/>
  <c r="T1004" i="1"/>
  <c r="U1004" i="1"/>
  <c r="T1005" i="1"/>
  <c r="U1005" i="1" s="1"/>
  <c r="T1006" i="1"/>
  <c r="U1006" i="1"/>
  <c r="T1007" i="1"/>
  <c r="U1007" i="1" s="1"/>
  <c r="T1008" i="1"/>
  <c r="U1008" i="1"/>
  <c r="T1009" i="1"/>
  <c r="U1009" i="1" s="1"/>
  <c r="T1010" i="1"/>
  <c r="U1010" i="1"/>
  <c r="T1011" i="1"/>
  <c r="U1011" i="1"/>
  <c r="T1012" i="1"/>
  <c r="U1012" i="1" s="1"/>
  <c r="T1013" i="1"/>
  <c r="U1013" i="1" s="1"/>
  <c r="T1014" i="1"/>
  <c r="U1014" i="1"/>
  <c r="T1015" i="1"/>
  <c r="U1015" i="1"/>
  <c r="T1016" i="1"/>
  <c r="U1016" i="1" s="1"/>
  <c r="T1017" i="1"/>
  <c r="U1017" i="1" s="1"/>
  <c r="T1018" i="1"/>
  <c r="U1018" i="1"/>
  <c r="T1019" i="1"/>
  <c r="U1019" i="1"/>
  <c r="T1020" i="1"/>
  <c r="U1020" i="1"/>
  <c r="T1021" i="1"/>
  <c r="U1021" i="1" s="1"/>
  <c r="T1022" i="1"/>
  <c r="U1022" i="1"/>
  <c r="T1023" i="1"/>
  <c r="U1023" i="1" s="1"/>
  <c r="T1024" i="1"/>
  <c r="U1024" i="1"/>
  <c r="T1025" i="1"/>
  <c r="U1025" i="1" s="1"/>
  <c r="T1026" i="1"/>
  <c r="U1026" i="1"/>
  <c r="T1027" i="1"/>
  <c r="U1027" i="1"/>
  <c r="T1028" i="1"/>
  <c r="U1028" i="1"/>
  <c r="T1029" i="1"/>
  <c r="U1029" i="1" s="1"/>
  <c r="T1030" i="1"/>
  <c r="U1030" i="1"/>
  <c r="T1031" i="1"/>
  <c r="U1031" i="1"/>
  <c r="T1032" i="1"/>
  <c r="U1032" i="1" s="1"/>
  <c r="T1033" i="1"/>
  <c r="U1033" i="1" s="1"/>
  <c r="T1034" i="1"/>
  <c r="U1034" i="1"/>
  <c r="T1035" i="1"/>
  <c r="U1035" i="1" s="1"/>
  <c r="T1036" i="1"/>
  <c r="U1036" i="1"/>
  <c r="T1037" i="1"/>
  <c r="U1037" i="1" s="1"/>
  <c r="T1038" i="1"/>
  <c r="U1038" i="1"/>
  <c r="T1039" i="1"/>
  <c r="U1039" i="1" s="1"/>
  <c r="T1040" i="1"/>
  <c r="U1040" i="1"/>
  <c r="T1041" i="1"/>
  <c r="U1041" i="1" s="1"/>
  <c r="T1042" i="1"/>
  <c r="U1042" i="1"/>
  <c r="T1043" i="1"/>
  <c r="U1043" i="1"/>
  <c r="T1044" i="1"/>
  <c r="U1044" i="1" s="1"/>
  <c r="T1045" i="1"/>
  <c r="U1045" i="1" s="1"/>
  <c r="T1046" i="1"/>
  <c r="U1046" i="1"/>
  <c r="T1047" i="1"/>
  <c r="U1047" i="1"/>
  <c r="T1048" i="1"/>
  <c r="U1048" i="1" s="1"/>
  <c r="T1049" i="1"/>
  <c r="U1049" i="1" s="1"/>
  <c r="T1050" i="1"/>
  <c r="U1050" i="1"/>
  <c r="T1051" i="1"/>
  <c r="U1051" i="1"/>
  <c r="T1052" i="1"/>
  <c r="U1052" i="1"/>
  <c r="T1053" i="1"/>
  <c r="U1053" i="1" s="1"/>
  <c r="T1054" i="1"/>
  <c r="U1054" i="1"/>
  <c r="T1055" i="1"/>
  <c r="U1055" i="1" s="1"/>
  <c r="T1056" i="1"/>
  <c r="U1056" i="1"/>
  <c r="T1057" i="1"/>
  <c r="U1057" i="1" s="1"/>
  <c r="T1058" i="1"/>
  <c r="U1058" i="1"/>
  <c r="T1059" i="1"/>
  <c r="U1059" i="1"/>
  <c r="T1060" i="1"/>
  <c r="U1060" i="1"/>
  <c r="T1061" i="1"/>
  <c r="U1061" i="1" s="1"/>
  <c r="T1062" i="1"/>
  <c r="U1062" i="1"/>
  <c r="T1063" i="1"/>
  <c r="U1063" i="1"/>
  <c r="T1064" i="1"/>
  <c r="U1064" i="1" s="1"/>
  <c r="T1065" i="1"/>
  <c r="U1065" i="1" s="1"/>
  <c r="T1066" i="1"/>
  <c r="U1066" i="1"/>
  <c r="T1067" i="1"/>
  <c r="U1067" i="1" s="1"/>
  <c r="T1068" i="1"/>
  <c r="U1068" i="1"/>
  <c r="T1069" i="1"/>
  <c r="U1069" i="1" s="1"/>
  <c r="T1070" i="1"/>
  <c r="U1070" i="1"/>
  <c r="T1071" i="1"/>
  <c r="U1071" i="1" s="1"/>
  <c r="T1072" i="1"/>
  <c r="U1072" i="1"/>
  <c r="T1073" i="1"/>
  <c r="U1073" i="1" s="1"/>
  <c r="T1074" i="1"/>
  <c r="U1074" i="1"/>
  <c r="T1075" i="1"/>
  <c r="U1075" i="1"/>
  <c r="T1076" i="1"/>
  <c r="U1076" i="1" s="1"/>
  <c r="T1077" i="1"/>
  <c r="U1077" i="1" s="1"/>
  <c r="T1078" i="1"/>
  <c r="U1078" i="1"/>
  <c r="T1079" i="1"/>
  <c r="U1079" i="1"/>
  <c r="T1080" i="1"/>
  <c r="U1080" i="1" s="1"/>
  <c r="T1081" i="1"/>
  <c r="U1081" i="1" s="1"/>
  <c r="T1082" i="1"/>
  <c r="U1082" i="1"/>
  <c r="T1083" i="1"/>
  <c r="U1083" i="1"/>
  <c r="T1084" i="1"/>
  <c r="U1084" i="1"/>
  <c r="T1085" i="1"/>
  <c r="U1085" i="1" s="1"/>
  <c r="T1086" i="1"/>
  <c r="U1086" i="1"/>
  <c r="T1087" i="1"/>
  <c r="U1087" i="1" s="1"/>
  <c r="T1088" i="1"/>
  <c r="U1088" i="1"/>
  <c r="T1089" i="1"/>
  <c r="U1089" i="1" s="1"/>
  <c r="T1090" i="1"/>
  <c r="U1090" i="1"/>
  <c r="T1091" i="1"/>
  <c r="U1091" i="1"/>
  <c r="T1092" i="1"/>
  <c r="U1092" i="1"/>
  <c r="T1093" i="1"/>
  <c r="U1093" i="1" s="1"/>
  <c r="T1094" i="1"/>
  <c r="U1094" i="1"/>
  <c r="T1095" i="1"/>
  <c r="U1095" i="1"/>
  <c r="T1096" i="1"/>
  <c r="U1096" i="1" s="1"/>
  <c r="T1097" i="1"/>
  <c r="U1097" i="1" s="1"/>
  <c r="T1098" i="1"/>
  <c r="U1098" i="1"/>
  <c r="T1099" i="1"/>
  <c r="U1099" i="1" s="1"/>
  <c r="T1100" i="1"/>
  <c r="U1100" i="1"/>
  <c r="T1101" i="1"/>
  <c r="U1101" i="1" s="1"/>
  <c r="T1102" i="1"/>
  <c r="U1102" i="1"/>
  <c r="T1103" i="1"/>
  <c r="U1103" i="1" s="1"/>
  <c r="T1104" i="1"/>
  <c r="U1104" i="1"/>
  <c r="T1105" i="1"/>
  <c r="U1105" i="1" s="1"/>
  <c r="T1106" i="1"/>
  <c r="U1106" i="1"/>
  <c r="T1107" i="1"/>
  <c r="U1107" i="1"/>
  <c r="T1108" i="1"/>
  <c r="U1108" i="1" s="1"/>
  <c r="T1109" i="1"/>
  <c r="U1109" i="1" s="1"/>
  <c r="T1110" i="1"/>
  <c r="U1110" i="1"/>
  <c r="T1111" i="1"/>
  <c r="U1111" i="1"/>
  <c r="T1112" i="1"/>
  <c r="U1112" i="1" s="1"/>
  <c r="T1113" i="1"/>
  <c r="U1113" i="1" s="1"/>
  <c r="T1114" i="1"/>
  <c r="U1114" i="1"/>
  <c r="T1115" i="1"/>
  <c r="U1115" i="1"/>
  <c r="T1116" i="1"/>
  <c r="U1116" i="1"/>
  <c r="T1117" i="1"/>
  <c r="U1117" i="1" s="1"/>
  <c r="T1118" i="1"/>
  <c r="U1118" i="1"/>
  <c r="T1119" i="1"/>
  <c r="U1119" i="1" s="1"/>
  <c r="T1120" i="1"/>
  <c r="U1120" i="1"/>
  <c r="T1121" i="1"/>
  <c r="U1121" i="1" s="1"/>
  <c r="T1122" i="1"/>
  <c r="U1122" i="1"/>
  <c r="T1123" i="1"/>
  <c r="U1123" i="1"/>
  <c r="T1124" i="1"/>
  <c r="U1124" i="1"/>
  <c r="T1125" i="1"/>
  <c r="U1125" i="1" s="1"/>
  <c r="T1126" i="1"/>
  <c r="U1126" i="1"/>
  <c r="T1127" i="1"/>
  <c r="U1127" i="1"/>
  <c r="T1128" i="1"/>
  <c r="U1128" i="1" s="1"/>
  <c r="T1129" i="1"/>
  <c r="U1129" i="1" s="1"/>
  <c r="T1130" i="1"/>
  <c r="U1130" i="1"/>
  <c r="T1131" i="1"/>
  <c r="U1131" i="1" s="1"/>
  <c r="T1132" i="1"/>
  <c r="U1132" i="1"/>
  <c r="T1133" i="1"/>
  <c r="U1133" i="1" s="1"/>
  <c r="T1134" i="1"/>
  <c r="U1134" i="1"/>
  <c r="T1135" i="1"/>
  <c r="U1135" i="1" s="1"/>
  <c r="T1136" i="1"/>
  <c r="U1136" i="1"/>
  <c r="T1137" i="1"/>
  <c r="U1137" i="1" s="1"/>
  <c r="T1138" i="1"/>
  <c r="U1138" i="1"/>
  <c r="T1139" i="1"/>
  <c r="U1139" i="1"/>
  <c r="T1140" i="1"/>
  <c r="U1140" i="1" s="1"/>
  <c r="T1141" i="1"/>
  <c r="U1141" i="1" s="1"/>
  <c r="T1142" i="1"/>
  <c r="U1142" i="1"/>
  <c r="T1143" i="1"/>
  <c r="U1143" i="1"/>
  <c r="T1144" i="1"/>
  <c r="U1144" i="1" s="1"/>
  <c r="T1145" i="1"/>
  <c r="U1145" i="1" s="1"/>
  <c r="T1146" i="1"/>
  <c r="U1146" i="1"/>
  <c r="T1147" i="1"/>
  <c r="U1147" i="1"/>
  <c r="T1148" i="1"/>
  <c r="U1148" i="1"/>
  <c r="T1149" i="1"/>
  <c r="U1149" i="1" s="1"/>
  <c r="T1150" i="1"/>
  <c r="U1150" i="1"/>
  <c r="T1151" i="1"/>
  <c r="U1151" i="1" s="1"/>
  <c r="T1152" i="1"/>
  <c r="U1152" i="1"/>
  <c r="T1153" i="1"/>
  <c r="U1153" i="1" s="1"/>
  <c r="T1154" i="1"/>
  <c r="U1154" i="1"/>
  <c r="T1155" i="1"/>
  <c r="U1155" i="1"/>
  <c r="T1156" i="1"/>
  <c r="U1156" i="1"/>
  <c r="T1157" i="1"/>
  <c r="U1157" i="1" s="1"/>
  <c r="T1158" i="1"/>
  <c r="U1158" i="1"/>
  <c r="T1159" i="1"/>
  <c r="U1159" i="1"/>
  <c r="T1160" i="1"/>
  <c r="U1160" i="1" s="1"/>
  <c r="T1161" i="1"/>
  <c r="U1161" i="1" s="1"/>
  <c r="T1162" i="1"/>
  <c r="U1162" i="1"/>
  <c r="T1163" i="1"/>
  <c r="U1163" i="1" s="1"/>
  <c r="T1164" i="1"/>
  <c r="U1164" i="1"/>
  <c r="T1165" i="1"/>
  <c r="U1165" i="1" s="1"/>
  <c r="T1166" i="1"/>
  <c r="U1166" i="1"/>
  <c r="T1167" i="1"/>
  <c r="U1167" i="1" s="1"/>
  <c r="T1168" i="1"/>
  <c r="U1168" i="1"/>
  <c r="T1169" i="1"/>
  <c r="U1169" i="1" s="1"/>
  <c r="T1170" i="1"/>
  <c r="U1170" i="1"/>
  <c r="T1171" i="1"/>
  <c r="U1171" i="1"/>
  <c r="T1172" i="1"/>
  <c r="U1172" i="1" s="1"/>
  <c r="T1173" i="1"/>
  <c r="U1173" i="1" s="1"/>
  <c r="T1174" i="1"/>
  <c r="U1174" i="1"/>
  <c r="T1175" i="1"/>
  <c r="U1175" i="1"/>
  <c r="T1176" i="1"/>
  <c r="U1176" i="1" s="1"/>
  <c r="T1177" i="1"/>
  <c r="U1177" i="1" s="1"/>
  <c r="T1178" i="1"/>
  <c r="U1178" i="1"/>
  <c r="T1179" i="1"/>
  <c r="U1179" i="1"/>
  <c r="T1180" i="1"/>
  <c r="U1180" i="1"/>
  <c r="T1181" i="1"/>
  <c r="U1181" i="1" s="1"/>
  <c r="T1182" i="1"/>
  <c r="U1182" i="1"/>
  <c r="T1183" i="1"/>
  <c r="U1183" i="1"/>
  <c r="T1184" i="1"/>
  <c r="U1184" i="1"/>
  <c r="T1185" i="1"/>
  <c r="U1185" i="1" s="1"/>
  <c r="T1186" i="1"/>
  <c r="U1186" i="1"/>
  <c r="T1187" i="1"/>
  <c r="U1187" i="1"/>
  <c r="T1188" i="1"/>
  <c r="U1188" i="1"/>
  <c r="T1189" i="1"/>
  <c r="U1189" i="1" s="1"/>
  <c r="T1190" i="1"/>
  <c r="U1190" i="1"/>
  <c r="T1191" i="1"/>
  <c r="U1191" i="1"/>
  <c r="T1192" i="1"/>
  <c r="U1192" i="1"/>
  <c r="T1193" i="1"/>
  <c r="U1193" i="1" s="1"/>
  <c r="T1194" i="1"/>
  <c r="U1194" i="1"/>
  <c r="T1195" i="1"/>
  <c r="U1195" i="1"/>
  <c r="T1196" i="1"/>
  <c r="U1196" i="1"/>
  <c r="T1197" i="1"/>
  <c r="U1197" i="1" s="1"/>
  <c r="T1198" i="1"/>
  <c r="U1198" i="1"/>
  <c r="T1199" i="1"/>
  <c r="U1199" i="1"/>
  <c r="T1200" i="1"/>
  <c r="U1200" i="1"/>
  <c r="T1201" i="1"/>
  <c r="U1201" i="1" s="1"/>
  <c r="T1202" i="1"/>
  <c r="U1202" i="1"/>
  <c r="T1203" i="1"/>
  <c r="U1203" i="1"/>
  <c r="T1204" i="1"/>
  <c r="U1204" i="1"/>
  <c r="T1205" i="1"/>
  <c r="U1205" i="1" s="1"/>
  <c r="T1206" i="1"/>
  <c r="U1206" i="1"/>
  <c r="T1207" i="1"/>
  <c r="U1207" i="1"/>
  <c r="T1208" i="1"/>
  <c r="U1208" i="1"/>
  <c r="T1209" i="1"/>
  <c r="U1209" i="1" s="1"/>
  <c r="T1210" i="1"/>
  <c r="U1210" i="1"/>
  <c r="T1211" i="1"/>
  <c r="U1211" i="1"/>
  <c r="T1212" i="1"/>
  <c r="U1212" i="1"/>
  <c r="T1213" i="1"/>
  <c r="U1213" i="1" s="1"/>
  <c r="T1214" i="1"/>
  <c r="U1214" i="1"/>
  <c r="T1215" i="1"/>
  <c r="U1215" i="1"/>
  <c r="T1216" i="1"/>
  <c r="U1216" i="1"/>
  <c r="T1217" i="1"/>
  <c r="U1217" i="1" s="1"/>
  <c r="T1218" i="1"/>
  <c r="U1218" i="1"/>
  <c r="T1219" i="1"/>
  <c r="U1219" i="1"/>
  <c r="T1220" i="1"/>
  <c r="U1220" i="1"/>
  <c r="T1221" i="1"/>
  <c r="U1221" i="1" s="1"/>
  <c r="T1222" i="1"/>
  <c r="U1222" i="1"/>
  <c r="T1223" i="1"/>
  <c r="U1223" i="1"/>
  <c r="T1224" i="1"/>
  <c r="U1224" i="1"/>
  <c r="T1225" i="1"/>
  <c r="U1225" i="1" s="1"/>
  <c r="T1226" i="1"/>
  <c r="U1226" i="1"/>
  <c r="T1227" i="1"/>
  <c r="U1227" i="1"/>
  <c r="T1228" i="1"/>
  <c r="U1228" i="1"/>
  <c r="T1229" i="1"/>
  <c r="U1229" i="1" s="1"/>
  <c r="T1230" i="1"/>
  <c r="U1230" i="1"/>
  <c r="T1231" i="1"/>
  <c r="U1231" i="1"/>
  <c r="T1232" i="1"/>
  <c r="U1232" i="1"/>
  <c r="T1233" i="1"/>
  <c r="U1233" i="1" s="1"/>
  <c r="T1234" i="1"/>
  <c r="U1234" i="1"/>
  <c r="T1235" i="1"/>
  <c r="U1235" i="1"/>
  <c r="T1236" i="1"/>
  <c r="U1236" i="1"/>
  <c r="T1237" i="1"/>
  <c r="U1237" i="1" s="1"/>
  <c r="T1238" i="1"/>
  <c r="U1238" i="1"/>
  <c r="T1239" i="1"/>
  <c r="U1239" i="1"/>
  <c r="T1240" i="1"/>
  <c r="U1240" i="1"/>
  <c r="T1241" i="1"/>
  <c r="U1241" i="1" s="1"/>
  <c r="T1242" i="1"/>
  <c r="U1242" i="1"/>
  <c r="T1243" i="1"/>
  <c r="U1243" i="1"/>
  <c r="T1244" i="1"/>
  <c r="U1244" i="1"/>
  <c r="T1245" i="1"/>
  <c r="U1245" i="1" s="1"/>
  <c r="T1246" i="1"/>
  <c r="U1246" i="1"/>
  <c r="T1247" i="1"/>
  <c r="U1247" i="1"/>
  <c r="T1248" i="1"/>
  <c r="U1248" i="1"/>
  <c r="T1249" i="1"/>
  <c r="U1249" i="1" s="1"/>
  <c r="T1250" i="1"/>
  <c r="U1250" i="1"/>
  <c r="T1251" i="1"/>
  <c r="U1251" i="1"/>
  <c r="T1252" i="1"/>
  <c r="U1252" i="1"/>
  <c r="T1253" i="1"/>
  <c r="U1253" i="1" s="1"/>
  <c r="T1254" i="1"/>
  <c r="U1254" i="1"/>
  <c r="T1255" i="1"/>
  <c r="U1255" i="1"/>
  <c r="T1256" i="1"/>
  <c r="U1256" i="1"/>
  <c r="T1257" i="1"/>
  <c r="U1257" i="1" s="1"/>
  <c r="T1258" i="1"/>
  <c r="U1258" i="1"/>
  <c r="T1259" i="1"/>
  <c r="U1259" i="1"/>
  <c r="T1260" i="1"/>
  <c r="U1260" i="1"/>
  <c r="T1261" i="1"/>
  <c r="U1261" i="1" s="1"/>
  <c r="T1262" i="1"/>
  <c r="U1262" i="1"/>
  <c r="T1263" i="1"/>
  <c r="U1263" i="1"/>
  <c r="T1264" i="1"/>
  <c r="U1264" i="1"/>
  <c r="T1265" i="1"/>
  <c r="U1265" i="1" s="1"/>
  <c r="T1266" i="1"/>
  <c r="U1266" i="1"/>
  <c r="T1267" i="1"/>
  <c r="U1267" i="1"/>
  <c r="T1268" i="1"/>
  <c r="U1268" i="1"/>
  <c r="T1269" i="1"/>
  <c r="U1269" i="1" s="1"/>
  <c r="T1270" i="1"/>
  <c r="U1270" i="1"/>
  <c r="T1271" i="1"/>
  <c r="U1271" i="1"/>
  <c r="T1272" i="1"/>
  <c r="U1272" i="1"/>
  <c r="T1273" i="1"/>
  <c r="U1273" i="1" s="1"/>
  <c r="T1274" i="1"/>
  <c r="U1274" i="1"/>
  <c r="T1275" i="1"/>
  <c r="U1275" i="1"/>
  <c r="T1276" i="1"/>
  <c r="U1276" i="1"/>
  <c r="T1277" i="1"/>
  <c r="U1277" i="1" s="1"/>
  <c r="T1278" i="1"/>
  <c r="U1278" i="1"/>
  <c r="T1279" i="1"/>
  <c r="U1279" i="1"/>
  <c r="T1280" i="1"/>
  <c r="U1280" i="1"/>
  <c r="T1281" i="1"/>
  <c r="U1281" i="1" s="1"/>
  <c r="T1282" i="1"/>
  <c r="U1282" i="1"/>
  <c r="T1283" i="1"/>
  <c r="U1283" i="1"/>
  <c r="T1284" i="1"/>
  <c r="U1284" i="1"/>
  <c r="T1285" i="1"/>
  <c r="U1285" i="1" s="1"/>
  <c r="T1286" i="1"/>
  <c r="U1286" i="1"/>
  <c r="T1287" i="1"/>
  <c r="U1287" i="1"/>
  <c r="T1288" i="1"/>
  <c r="U1288" i="1"/>
  <c r="T1289" i="1"/>
  <c r="U1289" i="1" s="1"/>
  <c r="T1290" i="1"/>
  <c r="U1290" i="1"/>
  <c r="T1291" i="1"/>
  <c r="U1291" i="1"/>
  <c r="T1292" i="1"/>
  <c r="U1292" i="1"/>
  <c r="T1293" i="1"/>
  <c r="U1293" i="1" s="1"/>
  <c r="T1294" i="1"/>
  <c r="U1294" i="1"/>
  <c r="T1295" i="1"/>
  <c r="U1295" i="1"/>
  <c r="T1296" i="1"/>
  <c r="U1296" i="1"/>
  <c r="T1297" i="1"/>
  <c r="U1297" i="1" s="1"/>
  <c r="T1298" i="1"/>
  <c r="U1298" i="1"/>
  <c r="T1299" i="1"/>
  <c r="U1299" i="1"/>
  <c r="T1300" i="1"/>
  <c r="U1300" i="1"/>
  <c r="T1301" i="1"/>
  <c r="U1301" i="1" s="1"/>
  <c r="T1302" i="1"/>
  <c r="U1302" i="1"/>
  <c r="T1303" i="1"/>
  <c r="U1303" i="1"/>
  <c r="T1304" i="1"/>
  <c r="U1304" i="1"/>
  <c r="T1305" i="1"/>
  <c r="U1305" i="1" s="1"/>
  <c r="T1306" i="1"/>
  <c r="U1306" i="1"/>
  <c r="T1307" i="1"/>
  <c r="U1307" i="1"/>
  <c r="T1308" i="1"/>
  <c r="U1308" i="1"/>
  <c r="T1309" i="1"/>
  <c r="U1309" i="1" s="1"/>
  <c r="T1310" i="1"/>
  <c r="U1310" i="1"/>
  <c r="T1311" i="1"/>
  <c r="U1311" i="1"/>
  <c r="T1312" i="1"/>
  <c r="U1312" i="1"/>
  <c r="T1313" i="1"/>
  <c r="U1313" i="1" s="1"/>
  <c r="T1314" i="1"/>
  <c r="U1314" i="1"/>
  <c r="T1315" i="1"/>
  <c r="U1315" i="1"/>
  <c r="T1316" i="1"/>
  <c r="U1316" i="1"/>
  <c r="T1317" i="1"/>
  <c r="U1317" i="1" s="1"/>
  <c r="T1318" i="1"/>
  <c r="U1318" i="1"/>
  <c r="T1319" i="1"/>
  <c r="U1319" i="1"/>
  <c r="T1320" i="1"/>
  <c r="U1320" i="1"/>
  <c r="T1321" i="1"/>
  <c r="U1321" i="1" s="1"/>
  <c r="T1322" i="1"/>
  <c r="U1322" i="1"/>
  <c r="T1323" i="1"/>
  <c r="U1323" i="1"/>
  <c r="T1324" i="1"/>
  <c r="U1324" i="1"/>
  <c r="T1325" i="1"/>
  <c r="U1325" i="1" s="1"/>
  <c r="T1326" i="1"/>
  <c r="U1326" i="1"/>
  <c r="T1327" i="1"/>
  <c r="U1327" i="1"/>
  <c r="T1328" i="1"/>
  <c r="U1328" i="1"/>
  <c r="T1329" i="1"/>
  <c r="U1329" i="1" s="1"/>
  <c r="T1330" i="1"/>
  <c r="U1330" i="1"/>
  <c r="T1331" i="1"/>
  <c r="U1331" i="1"/>
  <c r="T1332" i="1"/>
  <c r="U1332" i="1"/>
  <c r="T1333" i="1"/>
  <c r="U1333" i="1" s="1"/>
  <c r="T1334" i="1"/>
  <c r="U1334" i="1"/>
  <c r="T1335" i="1"/>
  <c r="U1335" i="1"/>
  <c r="T1336" i="1"/>
  <c r="U1336" i="1"/>
  <c r="T1337" i="1"/>
  <c r="U1337" i="1" s="1"/>
  <c r="T1338" i="1"/>
  <c r="U1338" i="1"/>
  <c r="T1339" i="1"/>
  <c r="U1339" i="1"/>
  <c r="T1340" i="1"/>
  <c r="U1340" i="1"/>
  <c r="T1341" i="1"/>
  <c r="U1341" i="1" s="1"/>
  <c r="T1342" i="1"/>
  <c r="U1342" i="1"/>
  <c r="T1343" i="1"/>
  <c r="U1343" i="1"/>
  <c r="T1344" i="1"/>
  <c r="U1344" i="1"/>
  <c r="T1345" i="1"/>
  <c r="U1345" i="1" s="1"/>
  <c r="T1346" i="1"/>
  <c r="U1346" i="1"/>
  <c r="T1347" i="1"/>
  <c r="U1347" i="1"/>
  <c r="T1348" i="1"/>
  <c r="U1348" i="1"/>
  <c r="T1349" i="1"/>
  <c r="U1349" i="1" s="1"/>
  <c r="T1350" i="1"/>
  <c r="U1350" i="1"/>
  <c r="T1351" i="1"/>
  <c r="U1351" i="1"/>
  <c r="T1352" i="1"/>
  <c r="U1352" i="1"/>
  <c r="T1353" i="1"/>
  <c r="U1353" i="1" s="1"/>
  <c r="T1354" i="1"/>
  <c r="U1354" i="1"/>
  <c r="T1355" i="1"/>
  <c r="U1355" i="1"/>
  <c r="T1356" i="1"/>
  <c r="U1356" i="1"/>
  <c r="T1357" i="1"/>
  <c r="U1357" i="1" s="1"/>
  <c r="T1358" i="1"/>
  <c r="U1358" i="1"/>
  <c r="T1359" i="1"/>
  <c r="U1359" i="1"/>
  <c r="T1360" i="1"/>
  <c r="U1360" i="1"/>
  <c r="T1361" i="1"/>
  <c r="U1361" i="1" s="1"/>
  <c r="T1362" i="1"/>
  <c r="U1362" i="1"/>
  <c r="T1363" i="1"/>
  <c r="U1363" i="1"/>
  <c r="T1364" i="1"/>
  <c r="U1364" i="1"/>
  <c r="T1365" i="1"/>
  <c r="U1365" i="1" s="1"/>
  <c r="T1366" i="1"/>
  <c r="U1366" i="1"/>
  <c r="T1367" i="1"/>
  <c r="U1367" i="1"/>
  <c r="T1368" i="1"/>
  <c r="U1368" i="1"/>
  <c r="T1369" i="1"/>
  <c r="U1369" i="1" s="1"/>
  <c r="T1370" i="1"/>
  <c r="U1370" i="1"/>
  <c r="T1371" i="1"/>
  <c r="U1371" i="1"/>
  <c r="T1372" i="1"/>
  <c r="U1372" i="1"/>
  <c r="T1373" i="1"/>
  <c r="U1373" i="1" s="1"/>
  <c r="T1374" i="1"/>
  <c r="U1374" i="1"/>
  <c r="T1375" i="1"/>
  <c r="U1375" i="1"/>
  <c r="T1376" i="1"/>
  <c r="U1376" i="1"/>
  <c r="T1377" i="1"/>
  <c r="U1377" i="1" s="1"/>
  <c r="T1378" i="1"/>
  <c r="U1378" i="1"/>
  <c r="T1379" i="1"/>
  <c r="U1379" i="1"/>
  <c r="T1380" i="1"/>
  <c r="U1380" i="1"/>
  <c r="T1381" i="1"/>
  <c r="U1381" i="1" s="1"/>
  <c r="T1382" i="1"/>
  <c r="U1382" i="1"/>
  <c r="T1383" i="1"/>
  <c r="U1383" i="1"/>
  <c r="T1384" i="1"/>
  <c r="U1384" i="1"/>
  <c r="T1385" i="1"/>
  <c r="U1385" i="1" s="1"/>
  <c r="T1386" i="1"/>
  <c r="U1386" i="1"/>
  <c r="T1387" i="1"/>
  <c r="U1387" i="1"/>
  <c r="T1388" i="1"/>
  <c r="U1388" i="1"/>
  <c r="T1389" i="1"/>
  <c r="U1389" i="1" s="1"/>
  <c r="T1390" i="1"/>
  <c r="U1390" i="1"/>
  <c r="T1391" i="1"/>
  <c r="U1391" i="1"/>
  <c r="T1392" i="1"/>
  <c r="U1392" i="1"/>
  <c r="T1393" i="1"/>
  <c r="U1393" i="1" s="1"/>
  <c r="T1394" i="1"/>
  <c r="U1394" i="1"/>
  <c r="T1395" i="1"/>
  <c r="U1395" i="1"/>
  <c r="T1396" i="1"/>
  <c r="U1396" i="1"/>
  <c r="T1397" i="1"/>
  <c r="U1397" i="1" s="1"/>
  <c r="T1398" i="1"/>
  <c r="U1398" i="1"/>
  <c r="T1399" i="1"/>
  <c r="U1399" i="1"/>
  <c r="T1400" i="1"/>
  <c r="U1400" i="1"/>
  <c r="T1401" i="1"/>
  <c r="U1401" i="1" s="1"/>
  <c r="T1402" i="1"/>
  <c r="U1402" i="1"/>
  <c r="T1403" i="1"/>
  <c r="U1403" i="1"/>
  <c r="T1404" i="1"/>
  <c r="U1404" i="1"/>
  <c r="T1405" i="1"/>
  <c r="U1405" i="1" s="1"/>
  <c r="T1406" i="1"/>
  <c r="U1406" i="1"/>
  <c r="T1407" i="1"/>
  <c r="U1407" i="1"/>
  <c r="T1408" i="1"/>
  <c r="U1408" i="1"/>
  <c r="T1409" i="1"/>
  <c r="U1409" i="1" s="1"/>
  <c r="T1410" i="1"/>
  <c r="U1410" i="1"/>
  <c r="T1411" i="1"/>
  <c r="U1411" i="1"/>
  <c r="T1412" i="1"/>
  <c r="U1412" i="1"/>
  <c r="T1413" i="1"/>
  <c r="U1413" i="1" s="1"/>
  <c r="T1414" i="1"/>
  <c r="U1414" i="1"/>
  <c r="T1415" i="1"/>
  <c r="U1415" i="1"/>
  <c r="T1416" i="1"/>
  <c r="U1416" i="1"/>
  <c r="T1417" i="1"/>
  <c r="U1417" i="1" s="1"/>
  <c r="T1418" i="1"/>
  <c r="U1418" i="1"/>
  <c r="T1419" i="1"/>
  <c r="U1419" i="1"/>
  <c r="T1420" i="1"/>
  <c r="U1420" i="1"/>
  <c r="T1421" i="1"/>
  <c r="U1421" i="1" s="1"/>
  <c r="T1422" i="1"/>
  <c r="U1422" i="1"/>
  <c r="T1423" i="1"/>
  <c r="U1423" i="1"/>
  <c r="T1424" i="1"/>
  <c r="U1424" i="1"/>
  <c r="T1425" i="1"/>
  <c r="U1425" i="1" s="1"/>
  <c r="T1426" i="1"/>
  <c r="U1426" i="1"/>
  <c r="T1427" i="1"/>
  <c r="U1427" i="1"/>
  <c r="T1428" i="1"/>
  <c r="U1428" i="1"/>
  <c r="T1429" i="1"/>
  <c r="U1429" i="1" s="1"/>
  <c r="T1430" i="1"/>
  <c r="U1430" i="1"/>
  <c r="T1431" i="1"/>
  <c r="U1431" i="1"/>
  <c r="T1432" i="1"/>
  <c r="U1432" i="1"/>
  <c r="T1433" i="1"/>
  <c r="U1433" i="1" s="1"/>
  <c r="T1434" i="1"/>
  <c r="U1434" i="1"/>
  <c r="T1435" i="1"/>
  <c r="U1435" i="1"/>
  <c r="T1436" i="1"/>
  <c r="U1436" i="1"/>
  <c r="T1437" i="1"/>
  <c r="U1437" i="1" s="1"/>
  <c r="T1438" i="1"/>
  <c r="U1438" i="1"/>
  <c r="T1439" i="1"/>
  <c r="U1439" i="1"/>
  <c r="T1440" i="1"/>
  <c r="U1440" i="1"/>
  <c r="T1441" i="1"/>
  <c r="U1441" i="1" s="1"/>
  <c r="T1442" i="1"/>
  <c r="U1442" i="1"/>
  <c r="T1443" i="1"/>
  <c r="U1443" i="1"/>
  <c r="T1444" i="1"/>
  <c r="U1444" i="1"/>
  <c r="T1445" i="1"/>
  <c r="U1445" i="1" s="1"/>
  <c r="T1446" i="1"/>
  <c r="U1446" i="1"/>
  <c r="T1447" i="1"/>
  <c r="U1447" i="1"/>
  <c r="T1448" i="1"/>
  <c r="U1448" i="1"/>
  <c r="T1449" i="1"/>
  <c r="U1449" i="1" s="1"/>
  <c r="T1450" i="1"/>
  <c r="U1450" i="1"/>
  <c r="T1451" i="1"/>
  <c r="U1451" i="1"/>
  <c r="T1452" i="1"/>
  <c r="U1452" i="1"/>
  <c r="T1453" i="1"/>
  <c r="U1453" i="1" s="1"/>
  <c r="T1454" i="1"/>
  <c r="U1454" i="1"/>
  <c r="T1455" i="1"/>
  <c r="U1455" i="1"/>
  <c r="T1456" i="1"/>
  <c r="U1456" i="1"/>
  <c r="T1457" i="1"/>
  <c r="U1457" i="1" s="1"/>
  <c r="T1458" i="1"/>
  <c r="U1458" i="1"/>
  <c r="T1459" i="1"/>
  <c r="U1459" i="1"/>
  <c r="T1460" i="1"/>
  <c r="U1460" i="1"/>
  <c r="T1461" i="1"/>
  <c r="U1461" i="1" s="1"/>
  <c r="T1462" i="1"/>
  <c r="U1462" i="1"/>
  <c r="T1463" i="1"/>
  <c r="U1463" i="1"/>
  <c r="T1464" i="1"/>
  <c r="U1464" i="1"/>
  <c r="T1465" i="1"/>
  <c r="U1465" i="1" s="1"/>
  <c r="T1466" i="1"/>
  <c r="U1466" i="1"/>
  <c r="T1467" i="1"/>
  <c r="U1467" i="1"/>
  <c r="T1468" i="1"/>
  <c r="U1468" i="1"/>
  <c r="T1469" i="1"/>
  <c r="U1469" i="1" s="1"/>
  <c r="T1470" i="1"/>
  <c r="U1470" i="1"/>
  <c r="T1471" i="1"/>
  <c r="U1471" i="1"/>
  <c r="T1472" i="1"/>
  <c r="U1472" i="1"/>
  <c r="T1473" i="1"/>
  <c r="U1473" i="1" s="1"/>
  <c r="T1474" i="1"/>
  <c r="U1474" i="1"/>
  <c r="T1475" i="1"/>
  <c r="U1475" i="1"/>
  <c r="T1476" i="1"/>
  <c r="U1476" i="1"/>
  <c r="T1477" i="1"/>
  <c r="U1477" i="1" s="1"/>
  <c r="T1478" i="1"/>
  <c r="U1478" i="1"/>
  <c r="T1479" i="1"/>
  <c r="U1479" i="1"/>
  <c r="T1480" i="1"/>
  <c r="U1480" i="1"/>
  <c r="T1481" i="1"/>
  <c r="U1481" i="1" s="1"/>
  <c r="T1482" i="1"/>
  <c r="U1482" i="1"/>
  <c r="T1483" i="1"/>
  <c r="U1483" i="1"/>
  <c r="T1484" i="1"/>
  <c r="U1484" i="1"/>
  <c r="T1485" i="1"/>
  <c r="U1485" i="1" s="1"/>
  <c r="T1486" i="1"/>
  <c r="U1486" i="1"/>
  <c r="T1487" i="1"/>
  <c r="U1487" i="1"/>
  <c r="T1488" i="1"/>
  <c r="U1488" i="1"/>
  <c r="T1489" i="1"/>
  <c r="U1489" i="1" s="1"/>
  <c r="T1490" i="1"/>
  <c r="U1490" i="1"/>
  <c r="T1491" i="1"/>
  <c r="U1491" i="1"/>
  <c r="T1492" i="1"/>
  <c r="U1492" i="1"/>
  <c r="T1493" i="1"/>
  <c r="U1493" i="1" s="1"/>
  <c r="T1494" i="1"/>
  <c r="U1494" i="1"/>
  <c r="T1495" i="1"/>
  <c r="U1495" i="1"/>
  <c r="T1496" i="1"/>
  <c r="U1496" i="1"/>
  <c r="T1497" i="1"/>
  <c r="U1497" i="1" s="1"/>
  <c r="T1498" i="1"/>
  <c r="U1498" i="1"/>
  <c r="T1499" i="1"/>
  <c r="U1499" i="1"/>
  <c r="T1500" i="1"/>
  <c r="U1500" i="1"/>
  <c r="T1501" i="1"/>
  <c r="U1501" i="1" s="1"/>
  <c r="T1502" i="1"/>
  <c r="U1502" i="1"/>
  <c r="T1503" i="1"/>
  <c r="U1503" i="1"/>
  <c r="T1504" i="1"/>
  <c r="U1504" i="1"/>
  <c r="T1505" i="1"/>
  <c r="U1505" i="1" s="1"/>
  <c r="T1506" i="1"/>
  <c r="U1506" i="1"/>
  <c r="T1507" i="1"/>
  <c r="U1507" i="1"/>
  <c r="T1508" i="1"/>
  <c r="U1508" i="1"/>
  <c r="T1509" i="1"/>
  <c r="U1509" i="1" s="1"/>
  <c r="T1510" i="1"/>
  <c r="U1510" i="1"/>
  <c r="T1511" i="1"/>
  <c r="U1511" i="1"/>
  <c r="T1512" i="1"/>
  <c r="U1512" i="1"/>
  <c r="T1513" i="1"/>
  <c r="U1513" i="1" s="1"/>
  <c r="T1514" i="1"/>
  <c r="U1514" i="1"/>
  <c r="T1515" i="1"/>
  <c r="U1515" i="1"/>
  <c r="T1516" i="1"/>
  <c r="U1516" i="1"/>
  <c r="T1517" i="1"/>
  <c r="U1517" i="1" s="1"/>
  <c r="T1518" i="1"/>
  <c r="U1518" i="1"/>
  <c r="T1519" i="1"/>
  <c r="U1519" i="1"/>
  <c r="T1520" i="1"/>
  <c r="U1520" i="1"/>
  <c r="T1521" i="1"/>
  <c r="U1521" i="1" s="1"/>
  <c r="T1522" i="1"/>
  <c r="U1522" i="1"/>
  <c r="T1523" i="1"/>
  <c r="U1523" i="1"/>
  <c r="T1524" i="1"/>
  <c r="U1524" i="1"/>
  <c r="T1525" i="1"/>
  <c r="U1525" i="1" s="1"/>
  <c r="T1526" i="1"/>
  <c r="U1526" i="1"/>
  <c r="T1527" i="1"/>
  <c r="U1527" i="1"/>
  <c r="T1528" i="1"/>
  <c r="U1528" i="1"/>
  <c r="T1529" i="1"/>
  <c r="U1529" i="1" s="1"/>
  <c r="T1530" i="1"/>
  <c r="U1530" i="1"/>
  <c r="T1531" i="1"/>
  <c r="U1531" i="1"/>
  <c r="T1532" i="1"/>
  <c r="U1532" i="1"/>
  <c r="T1533" i="1"/>
  <c r="U1533" i="1" s="1"/>
  <c r="T1534" i="1"/>
  <c r="U1534" i="1"/>
  <c r="T1535" i="1"/>
  <c r="U1535" i="1"/>
  <c r="T1536" i="1"/>
  <c r="U1536" i="1"/>
  <c r="T1537" i="1"/>
  <c r="U1537" i="1" s="1"/>
  <c r="T1538" i="1"/>
  <c r="U1538" i="1"/>
  <c r="T1539" i="1"/>
  <c r="U1539" i="1"/>
  <c r="T1540" i="1"/>
  <c r="U1540" i="1"/>
  <c r="T1541" i="1"/>
  <c r="U1541" i="1" s="1"/>
  <c r="T1542" i="1"/>
  <c r="U1542" i="1"/>
  <c r="T1543" i="1"/>
  <c r="U1543" i="1"/>
  <c r="T1544" i="1"/>
  <c r="U1544" i="1"/>
  <c r="T1545" i="1"/>
  <c r="U1545" i="1" s="1"/>
  <c r="T1546" i="1"/>
  <c r="U1546" i="1"/>
  <c r="T1547" i="1"/>
  <c r="U1547" i="1"/>
  <c r="T1548" i="1"/>
  <c r="U1548" i="1"/>
  <c r="T1549" i="1"/>
  <c r="U1549" i="1" s="1"/>
  <c r="T1550" i="1"/>
  <c r="U1550" i="1"/>
  <c r="T1551" i="1"/>
  <c r="U1551" i="1"/>
  <c r="T1552" i="1"/>
  <c r="U1552" i="1"/>
  <c r="T1553" i="1"/>
  <c r="U1553" i="1" s="1"/>
  <c r="T1554" i="1"/>
  <c r="U1554" i="1"/>
  <c r="T1555" i="1"/>
  <c r="U1555" i="1"/>
  <c r="T1556" i="1"/>
  <c r="U1556" i="1"/>
  <c r="T1557" i="1"/>
  <c r="U1557" i="1" s="1"/>
  <c r="T1558" i="1"/>
  <c r="U1558" i="1"/>
  <c r="T1559" i="1"/>
  <c r="U1559" i="1"/>
  <c r="T1560" i="1"/>
  <c r="U1560" i="1"/>
  <c r="T1561" i="1"/>
  <c r="U1561" i="1" s="1"/>
  <c r="T1562" i="1"/>
  <c r="U1562" i="1"/>
  <c r="T1563" i="1"/>
  <c r="U1563" i="1"/>
  <c r="T1564" i="1"/>
  <c r="U1564" i="1"/>
  <c r="T1565" i="1"/>
  <c r="U1565" i="1" s="1"/>
  <c r="T1566" i="1"/>
  <c r="U1566" i="1"/>
  <c r="T1567" i="1"/>
  <c r="U1567" i="1"/>
  <c r="T1568" i="1"/>
  <c r="U1568" i="1"/>
  <c r="T1569" i="1"/>
  <c r="U1569" i="1" s="1"/>
  <c r="T1570" i="1"/>
  <c r="U1570" i="1"/>
  <c r="T1571" i="1"/>
  <c r="U1571" i="1"/>
  <c r="T1572" i="1"/>
  <c r="U1572" i="1"/>
  <c r="T1573" i="1"/>
  <c r="U1573" i="1" s="1"/>
  <c r="T1574" i="1"/>
  <c r="U1574" i="1"/>
  <c r="T1575" i="1"/>
  <c r="U1575" i="1"/>
  <c r="T1576" i="1"/>
  <c r="U1576" i="1"/>
  <c r="T1577" i="1"/>
  <c r="U1577" i="1" s="1"/>
  <c r="T1578" i="1"/>
  <c r="U1578" i="1"/>
  <c r="T1579" i="1"/>
  <c r="U1579" i="1"/>
  <c r="T1580" i="1"/>
  <c r="U1580" i="1"/>
  <c r="T1581" i="1"/>
  <c r="U1581" i="1" s="1"/>
  <c r="T1582" i="1"/>
  <c r="U1582" i="1"/>
  <c r="T1583" i="1"/>
  <c r="U1583" i="1"/>
  <c r="T1584" i="1"/>
  <c r="U1584" i="1"/>
  <c r="T1585" i="1"/>
  <c r="U1585" i="1" s="1"/>
  <c r="T1586" i="1"/>
  <c r="U1586" i="1"/>
  <c r="T1587" i="1"/>
  <c r="U1587" i="1"/>
  <c r="T1588" i="1"/>
  <c r="U1588" i="1"/>
  <c r="T1589" i="1"/>
  <c r="U1589" i="1" s="1"/>
  <c r="T1590" i="1"/>
  <c r="U1590" i="1"/>
  <c r="T1591" i="1"/>
  <c r="U1591" i="1"/>
  <c r="T1592" i="1"/>
  <c r="U1592" i="1"/>
  <c r="T1593" i="1"/>
  <c r="U1593" i="1" s="1"/>
  <c r="T1594" i="1"/>
  <c r="U1594" i="1"/>
  <c r="T1595" i="1"/>
  <c r="U1595" i="1"/>
  <c r="T1596" i="1"/>
  <c r="U1596" i="1"/>
  <c r="T1597" i="1"/>
  <c r="U1597" i="1" s="1"/>
  <c r="T1598" i="1"/>
  <c r="U1598" i="1"/>
  <c r="T1599" i="1"/>
  <c r="U1599" i="1"/>
  <c r="T1600" i="1"/>
  <c r="U1600" i="1"/>
  <c r="T1601" i="1"/>
  <c r="U1601" i="1" s="1"/>
  <c r="T1602" i="1"/>
  <c r="U1602" i="1"/>
  <c r="T1603" i="1"/>
  <c r="U1603" i="1"/>
  <c r="T1604" i="1"/>
  <c r="U1604" i="1"/>
  <c r="T1605" i="1"/>
  <c r="U1605" i="1" s="1"/>
  <c r="T1606" i="1"/>
  <c r="U1606" i="1"/>
  <c r="T1607" i="1"/>
  <c r="U1607" i="1"/>
  <c r="T1608" i="1"/>
  <c r="U1608" i="1"/>
  <c r="T1609" i="1"/>
  <c r="U1609" i="1" s="1"/>
  <c r="T1610" i="1"/>
  <c r="U1610" i="1"/>
  <c r="T1611" i="1"/>
  <c r="U1611" i="1"/>
  <c r="T1612" i="1"/>
  <c r="U1612" i="1"/>
  <c r="T1613" i="1"/>
  <c r="U1613" i="1" s="1"/>
  <c r="T1614" i="1"/>
  <c r="U1614" i="1"/>
  <c r="T1615" i="1"/>
  <c r="U1615" i="1"/>
  <c r="T1616" i="1"/>
  <c r="U1616" i="1"/>
  <c r="T1617" i="1"/>
  <c r="U1617" i="1" s="1"/>
  <c r="T1618" i="1"/>
  <c r="U1618" i="1"/>
  <c r="T1619" i="1"/>
  <c r="U1619" i="1"/>
  <c r="T1620" i="1"/>
  <c r="U1620" i="1"/>
  <c r="T1621" i="1"/>
  <c r="U1621" i="1" s="1"/>
  <c r="T1622" i="1"/>
  <c r="U1622" i="1"/>
  <c r="T1623" i="1"/>
  <c r="U1623" i="1"/>
  <c r="T1624" i="1"/>
  <c r="U1624" i="1"/>
  <c r="T1625" i="1"/>
  <c r="U1625" i="1" s="1"/>
  <c r="T1626" i="1"/>
  <c r="U1626" i="1"/>
  <c r="T1627" i="1"/>
  <c r="U1627" i="1"/>
  <c r="T1628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H14" i="5"/>
  <c r="H24" i="5"/>
  <c r="H25" i="5"/>
  <c r="H30" i="5"/>
  <c r="H21" i="4" s="1"/>
  <c r="J7" i="2"/>
  <c r="U7" i="2"/>
  <c r="J8" i="2"/>
  <c r="P8" i="2" s="1"/>
  <c r="R8" i="2" s="1"/>
  <c r="L8" i="2"/>
  <c r="M8" i="2"/>
  <c r="U8" i="2"/>
  <c r="J9" i="2"/>
  <c r="L9" i="2" s="1"/>
  <c r="M9" i="2"/>
  <c r="P9" i="2"/>
  <c r="H26" i="4" s="1"/>
  <c r="R9" i="2"/>
  <c r="U9" i="2"/>
  <c r="I10" i="2"/>
  <c r="J10" i="2"/>
  <c r="L10" i="2"/>
  <c r="M10" i="2"/>
  <c r="P10" i="2"/>
  <c r="H27" i="4" s="1"/>
  <c r="R10" i="2"/>
  <c r="U10" i="2"/>
  <c r="U18" i="2" s="1"/>
  <c r="I11" i="2"/>
  <c r="J11" i="2" s="1"/>
  <c r="N11" i="2"/>
  <c r="U11" i="2"/>
  <c r="I12" i="2"/>
  <c r="J12" i="2" s="1"/>
  <c r="U12" i="2"/>
  <c r="I13" i="2"/>
  <c r="N13" i="2"/>
  <c r="N18" i="2" s="1"/>
  <c r="U13" i="2"/>
  <c r="J14" i="2"/>
  <c r="U14" i="2"/>
  <c r="J15" i="2"/>
  <c r="P15" i="2" s="1"/>
  <c r="L15" i="2"/>
  <c r="M15" i="2"/>
  <c r="U15" i="2"/>
  <c r="J16" i="2"/>
  <c r="L16" i="2" s="1"/>
  <c r="M16" i="2"/>
  <c r="P16" i="2"/>
  <c r="R16" i="2"/>
  <c r="U16" i="2"/>
  <c r="J17" i="2"/>
  <c r="L17" i="2"/>
  <c r="M17" i="2"/>
  <c r="P17" i="2"/>
  <c r="R17" i="2"/>
  <c r="U17" i="2"/>
  <c r="E18" i="2"/>
  <c r="F18" i="2"/>
  <c r="G18" i="2"/>
  <c r="H18" i="2"/>
  <c r="K18" i="2"/>
  <c r="O18" i="2"/>
  <c r="Q18" i="2"/>
  <c r="S18" i="2"/>
  <c r="T18" i="2"/>
  <c r="G26" i="2"/>
  <c r="G27" i="2"/>
  <c r="G28" i="2"/>
  <c r="G29" i="2"/>
  <c r="G30" i="2"/>
  <c r="G31" i="2"/>
  <c r="G32" i="2"/>
  <c r="G33" i="2"/>
  <c r="E34" i="2"/>
  <c r="H38" i="4" s="1"/>
  <c r="H42" i="4" s="1"/>
  <c r="F34" i="2"/>
  <c r="G37" i="2"/>
  <c r="G38" i="2"/>
  <c r="G41" i="2"/>
  <c r="G42" i="2"/>
  <c r="G43" i="2"/>
  <c r="G44" i="2"/>
  <c r="G45" i="2"/>
  <c r="G46" i="2"/>
  <c r="G47" i="2"/>
  <c r="E48" i="2"/>
  <c r="F48" i="2"/>
  <c r="F50" i="2" s="1"/>
  <c r="G48" i="2"/>
  <c r="E50" i="2"/>
  <c r="G50" i="2" s="1"/>
  <c r="G56" i="2"/>
  <c r="G57" i="2"/>
  <c r="G58" i="2"/>
  <c r="G59" i="2"/>
  <c r="G60" i="2"/>
  <c r="G61" i="2"/>
  <c r="G62" i="2"/>
  <c r="G63" i="2"/>
  <c r="G64" i="2"/>
  <c r="E65" i="2"/>
  <c r="E75" i="2" s="1"/>
  <c r="F65" i="2"/>
  <c r="G65" i="2"/>
  <c r="G67" i="2"/>
  <c r="G69" i="2"/>
  <c r="G71" i="2"/>
  <c r="G73" i="2"/>
  <c r="F75" i="2"/>
  <c r="G80" i="2"/>
  <c r="G81" i="2"/>
  <c r="G82" i="2"/>
  <c r="G83" i="2"/>
  <c r="G84" i="2"/>
  <c r="E85" i="2"/>
  <c r="F85" i="2"/>
  <c r="H6" i="7"/>
  <c r="J6" i="7"/>
  <c r="H7" i="7"/>
  <c r="J7" i="7" s="1"/>
  <c r="H8" i="7"/>
  <c r="J8" i="7"/>
  <c r="H9" i="7"/>
  <c r="J9" i="7" s="1"/>
  <c r="H10" i="7"/>
  <c r="I10" i="7"/>
  <c r="I11" i="7" s="1"/>
  <c r="J10" i="7"/>
  <c r="G11" i="7"/>
  <c r="H11" i="7" s="1"/>
  <c r="H13" i="7"/>
  <c r="J13" i="7"/>
  <c r="H14" i="7"/>
  <c r="J14" i="7"/>
  <c r="H15" i="7"/>
  <c r="J15" i="7" s="1"/>
  <c r="H16" i="7"/>
  <c r="J16" i="7"/>
  <c r="H17" i="7"/>
  <c r="J17" i="7"/>
  <c r="G18" i="7"/>
  <c r="H18" i="7"/>
  <c r="I18" i="7"/>
  <c r="J18" i="7" s="1"/>
  <c r="H22" i="7"/>
  <c r="I40" i="1" s="1"/>
  <c r="J22" i="7"/>
  <c r="H23" i="7"/>
  <c r="J23" i="7" s="1"/>
  <c r="H24" i="7"/>
  <c r="J24" i="7"/>
  <c r="H25" i="7"/>
  <c r="J25" i="7"/>
  <c r="H26" i="7"/>
  <c r="N40" i="1" s="1"/>
  <c r="N44" i="1" s="1"/>
  <c r="J26" i="7"/>
  <c r="H27" i="7"/>
  <c r="O40" i="1" s="1"/>
  <c r="O44" i="1" s="1"/>
  <c r="H28" i="7"/>
  <c r="P40" i="1" s="1"/>
  <c r="P44" i="1" s="1"/>
  <c r="J28" i="7"/>
  <c r="H29" i="7"/>
  <c r="J29" i="7"/>
  <c r="H30" i="7"/>
  <c r="R40" i="1" s="1"/>
  <c r="R44" i="1" s="1"/>
  <c r="J30" i="7"/>
  <c r="H31" i="7"/>
  <c r="S40" i="1" s="1"/>
  <c r="S44" i="1" s="1"/>
  <c r="G32" i="7"/>
  <c r="H32" i="7"/>
  <c r="I32" i="7"/>
  <c r="J32" i="7"/>
  <c r="H35" i="7"/>
  <c r="J35" i="7"/>
  <c r="H37" i="7"/>
  <c r="J37" i="7" s="1"/>
  <c r="L40" i="1" s="1"/>
  <c r="L44" i="1" s="1"/>
  <c r="I37" i="7"/>
  <c r="H38" i="7"/>
  <c r="I38" i="7"/>
  <c r="J38" i="7"/>
  <c r="H39" i="7"/>
  <c r="G45" i="7"/>
  <c r="H45" i="7" s="1"/>
  <c r="J45" i="7"/>
  <c r="G46" i="7"/>
  <c r="H46" i="7"/>
  <c r="J46" i="7"/>
  <c r="G47" i="7"/>
  <c r="H47" i="7"/>
  <c r="J47" i="7"/>
  <c r="G48" i="7"/>
  <c r="H48" i="7"/>
  <c r="J48" i="7"/>
  <c r="G49" i="7"/>
  <c r="J49" i="7"/>
  <c r="G50" i="7"/>
  <c r="J50" i="7"/>
  <c r="G51" i="7"/>
  <c r="H51" i="7"/>
  <c r="J51" i="7"/>
  <c r="G52" i="7"/>
  <c r="H52" i="7" s="1"/>
  <c r="J52" i="7"/>
  <c r="G53" i="7"/>
  <c r="H53" i="7"/>
  <c r="J53" i="7"/>
  <c r="G54" i="7"/>
  <c r="H54" i="7"/>
  <c r="J54" i="7"/>
  <c r="G55" i="7"/>
  <c r="H55" i="7" s="1"/>
  <c r="J55" i="7"/>
  <c r="G56" i="7"/>
  <c r="H56" i="7" s="1"/>
  <c r="J56" i="7"/>
  <c r="I57" i="7"/>
  <c r="E6" i="6"/>
  <c r="F6" i="6"/>
  <c r="H6" i="6"/>
  <c r="I6" i="6"/>
  <c r="E7" i="6"/>
  <c r="E11" i="6" s="1"/>
  <c r="F7" i="6"/>
  <c r="F11" i="6" s="1"/>
  <c r="E8" i="6"/>
  <c r="F8" i="6"/>
  <c r="H8" i="6"/>
  <c r="I8" i="6" s="1"/>
  <c r="E9" i="6"/>
  <c r="I9" i="6" s="1"/>
  <c r="F9" i="6"/>
  <c r="H9" i="6"/>
  <c r="E10" i="6"/>
  <c r="F10" i="6"/>
  <c r="H10" i="6"/>
  <c r="I10" i="6" s="1"/>
  <c r="H11" i="6"/>
  <c r="F12" i="4"/>
  <c r="F13" i="4"/>
  <c r="F15" i="4"/>
  <c r="F17" i="4"/>
  <c r="F18" i="4"/>
  <c r="H25" i="4"/>
  <c r="H33" i="4"/>
  <c r="H34" i="4"/>
  <c r="H39" i="4"/>
  <c r="H40" i="4"/>
  <c r="H41" i="4"/>
  <c r="H46" i="4"/>
  <c r="H55" i="4" s="1"/>
  <c r="H64" i="4" s="1"/>
  <c r="H47" i="4"/>
  <c r="H48" i="4"/>
  <c r="H49" i="4"/>
  <c r="H50" i="4"/>
  <c r="H51" i="4"/>
  <c r="H52" i="4"/>
  <c r="H53" i="4"/>
  <c r="H54" i="4"/>
  <c r="H57" i="4"/>
  <c r="H59" i="4"/>
  <c r="H61" i="4"/>
  <c r="H63" i="4"/>
  <c r="H67" i="4"/>
  <c r="H68" i="4"/>
  <c r="H69" i="4"/>
  <c r="H70" i="4"/>
  <c r="H71" i="4"/>
  <c r="H79" i="4"/>
  <c r="H57" i="7" l="1"/>
  <c r="H36" i="7" s="1"/>
  <c r="G36" i="7" s="1"/>
  <c r="J11" i="7"/>
  <c r="I20" i="7"/>
  <c r="M7" i="2"/>
  <c r="P7" i="2"/>
  <c r="L7" i="2"/>
  <c r="E80" i="8"/>
  <c r="F80" i="8" s="1"/>
  <c r="J57" i="7"/>
  <c r="I36" i="7" s="1"/>
  <c r="J36" i="7" s="1"/>
  <c r="K40" i="1" s="1"/>
  <c r="R15" i="2"/>
  <c r="H32" i="4"/>
  <c r="J18" i="2"/>
  <c r="M11" i="2"/>
  <c r="P11" i="2"/>
  <c r="L11" i="2"/>
  <c r="J13" i="2"/>
  <c r="I18" i="2"/>
  <c r="H72" i="4"/>
  <c r="I11" i="6"/>
  <c r="G57" i="7"/>
  <c r="E231" i="8" s="1"/>
  <c r="H49" i="7"/>
  <c r="G85" i="2"/>
  <c r="G34" i="2"/>
  <c r="M14" i="2"/>
  <c r="P14" i="2"/>
  <c r="L14" i="2"/>
  <c r="G75" i="2"/>
  <c r="L12" i="2"/>
  <c r="M12" i="2"/>
  <c r="P12" i="2"/>
  <c r="F180" i="8"/>
  <c r="M100" i="3"/>
  <c r="T10" i="1"/>
  <c r="U10" i="1" s="1"/>
  <c r="W10" i="1" s="1"/>
  <c r="I18" i="1"/>
  <c r="J10" i="1"/>
  <c r="F120" i="8"/>
  <c r="M136" i="3"/>
  <c r="F25" i="8"/>
  <c r="M57" i="3"/>
  <c r="J19" i="3"/>
  <c r="G209" i="8"/>
  <c r="I7" i="6"/>
  <c r="E238" i="8"/>
  <c r="X78" i="1"/>
  <c r="X40" i="1"/>
  <c r="X44" i="1" s="1"/>
  <c r="J56" i="1"/>
  <c r="T56" i="1"/>
  <c r="O73" i="1"/>
  <c r="M175" i="3"/>
  <c r="F218" i="8"/>
  <c r="M123" i="3"/>
  <c r="F115" i="8"/>
  <c r="E123" i="8"/>
  <c r="T24" i="1"/>
  <c r="U24" i="1" s="1"/>
  <c r="W24" i="1" s="1"/>
  <c r="I29" i="1"/>
  <c r="J29" i="1" s="1"/>
  <c r="F136" i="8"/>
  <c r="M63" i="3"/>
  <c r="H39" i="1"/>
  <c r="T12" i="1"/>
  <c r="J12" i="1"/>
  <c r="F124" i="8"/>
  <c r="F129" i="8" s="1"/>
  <c r="E129" i="8"/>
  <c r="M155" i="3"/>
  <c r="F64" i="8"/>
  <c r="M69" i="3"/>
  <c r="F138" i="8"/>
  <c r="M62" i="3"/>
  <c r="F74" i="8"/>
  <c r="K19" i="3"/>
  <c r="M19" i="3" s="1"/>
  <c r="F209" i="8"/>
  <c r="M12" i="3"/>
  <c r="J40" i="1"/>
  <c r="I44" i="1"/>
  <c r="J44" i="1" s="1"/>
  <c r="E16" i="8"/>
  <c r="F117" i="8"/>
  <c r="M132" i="3"/>
  <c r="F165" i="8"/>
  <c r="M42" i="3"/>
  <c r="Q40" i="1"/>
  <c r="Q44" i="1" s="1"/>
  <c r="Q73" i="1" s="1"/>
  <c r="G20" i="7"/>
  <c r="E157" i="8"/>
  <c r="E156" i="8"/>
  <c r="G67" i="8"/>
  <c r="M170" i="3"/>
  <c r="F155" i="8"/>
  <c r="E33" i="8"/>
  <c r="E32" i="8"/>
  <c r="E227" i="8" s="1"/>
  <c r="F14" i="4"/>
  <c r="E230" i="8"/>
  <c r="F98" i="8"/>
  <c r="F230" i="8" s="1"/>
  <c r="F63" i="8"/>
  <c r="M154" i="3"/>
  <c r="M78" i="3"/>
  <c r="F177" i="8"/>
  <c r="F16" i="4"/>
  <c r="J31" i="7"/>
  <c r="J27" i="7"/>
  <c r="T42" i="1"/>
  <c r="U42" i="1" s="1"/>
  <c r="W42" i="1" s="1"/>
  <c r="J42" i="1"/>
  <c r="P73" i="1"/>
  <c r="U9" i="1"/>
  <c r="W9" i="1" s="1"/>
  <c r="J52" i="1"/>
  <c r="T52" i="1"/>
  <c r="U52" i="1" s="1"/>
  <c r="E219" i="8"/>
  <c r="E100" i="8"/>
  <c r="E99" i="8"/>
  <c r="M150" i="3"/>
  <c r="F193" i="8"/>
  <c r="M143" i="3"/>
  <c r="F186" i="8"/>
  <c r="N18" i="1"/>
  <c r="N73" i="1" s="1"/>
  <c r="T8" i="1"/>
  <c r="E204" i="8"/>
  <c r="F204" i="8" s="1"/>
  <c r="E197" i="8"/>
  <c r="F114" i="8"/>
  <c r="M120" i="3"/>
  <c r="M107" i="3"/>
  <c r="F76" i="8"/>
  <c r="M94" i="3"/>
  <c r="M95" i="3" s="1"/>
  <c r="K95" i="3"/>
  <c r="F69" i="8"/>
  <c r="F71" i="8" s="1"/>
  <c r="K39" i="1" s="1"/>
  <c r="T39" i="1" s="1"/>
  <c r="F133" i="8"/>
  <c r="M43" i="3"/>
  <c r="J38" i="1"/>
  <c r="J36" i="1"/>
  <c r="T36" i="1"/>
  <c r="J25" i="1"/>
  <c r="T25" i="1"/>
  <c r="U25" i="1" s="1"/>
  <c r="W25" i="1" s="1"/>
  <c r="J17" i="1"/>
  <c r="T17" i="1"/>
  <c r="U17" i="1" s="1"/>
  <c r="W17" i="1" s="1"/>
  <c r="E220" i="8"/>
  <c r="E205" i="8"/>
  <c r="E206" i="8" s="1"/>
  <c r="X66" i="1" s="1"/>
  <c r="H183" i="3"/>
  <c r="J50" i="1"/>
  <c r="T50" i="1"/>
  <c r="U50" i="1" s="1"/>
  <c r="W50" i="1" s="1"/>
  <c r="W47" i="1"/>
  <c r="U36" i="1"/>
  <c r="W36" i="1" s="1"/>
  <c r="U15" i="1"/>
  <c r="W15" i="1" s="1"/>
  <c r="G221" i="8"/>
  <c r="G12" i="1"/>
  <c r="F187" i="8"/>
  <c r="M144" i="3"/>
  <c r="M111" i="3"/>
  <c r="F141" i="8"/>
  <c r="M58" i="3"/>
  <c r="F26" i="8"/>
  <c r="F107" i="8"/>
  <c r="M31" i="3"/>
  <c r="F10" i="8"/>
  <c r="F45" i="8"/>
  <c r="J35" i="1"/>
  <c r="T35" i="1"/>
  <c r="U35" i="1" s="1"/>
  <c r="W35" i="1" s="1"/>
  <c r="S73" i="1"/>
  <c r="R73" i="1"/>
  <c r="T16" i="1"/>
  <c r="U16" i="1" s="1"/>
  <c r="W16" i="1" s="1"/>
  <c r="J16" i="1"/>
  <c r="F216" i="8"/>
  <c r="M173" i="3"/>
  <c r="J183" i="3"/>
  <c r="G229" i="8" s="1"/>
  <c r="G232" i="8" s="1"/>
  <c r="M134" i="3"/>
  <c r="F118" i="8"/>
  <c r="M45" i="3"/>
  <c r="F167" i="8"/>
  <c r="H29" i="1"/>
  <c r="E73" i="1"/>
  <c r="U8" i="1"/>
  <c r="W8" i="1" s="1"/>
  <c r="E199" i="8"/>
  <c r="F199" i="8" s="1"/>
  <c r="F205" i="8" s="1"/>
  <c r="E86" i="8"/>
  <c r="E88" i="8" s="1"/>
  <c r="X52" i="1" s="1"/>
  <c r="X54" i="1" s="1"/>
  <c r="F62" i="8"/>
  <c r="F215" i="8"/>
  <c r="M172" i="3"/>
  <c r="F78" i="8"/>
  <c r="M152" i="3"/>
  <c r="M127" i="3"/>
  <c r="F154" i="8"/>
  <c r="F156" i="8" s="1"/>
  <c r="F132" i="8"/>
  <c r="I183" i="3"/>
  <c r="M99" i="3"/>
  <c r="F28" i="8"/>
  <c r="T13" i="1"/>
  <c r="U13" i="1" s="1"/>
  <c r="W13" i="1" s="1"/>
  <c r="E202" i="8"/>
  <c r="F202" i="8" s="1"/>
  <c r="M179" i="3"/>
  <c r="F60" i="8"/>
  <c r="K34" i="1" s="1"/>
  <c r="T34" i="1" s="1"/>
  <c r="U34" i="1" s="1"/>
  <c r="M103" i="3"/>
  <c r="F92" i="8"/>
  <c r="K16" i="3"/>
  <c r="K40" i="3"/>
  <c r="K46" i="3" s="1"/>
  <c r="K44" i="3"/>
  <c r="K80" i="3"/>
  <c r="F66" i="8"/>
  <c r="K52" i="3"/>
  <c r="K56" i="3"/>
  <c r="K60" i="3"/>
  <c r="K64" i="3"/>
  <c r="K68" i="3"/>
  <c r="K72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3" i="3"/>
  <c r="E148" i="8"/>
  <c r="E150" i="8" s="1"/>
  <c r="X62" i="1" s="1"/>
  <c r="L25" i="3"/>
  <c r="L30" i="3"/>
  <c r="I34" i="3"/>
  <c r="F67" i="8" l="1"/>
  <c r="K38" i="1" s="1"/>
  <c r="T38" i="1" s="1"/>
  <c r="U38" i="1" s="1"/>
  <c r="H28" i="4"/>
  <c r="R11" i="2"/>
  <c r="M133" i="3"/>
  <c r="F145" i="8"/>
  <c r="F148" i="8" s="1"/>
  <c r="F150" i="8" s="1"/>
  <c r="K62" i="1" s="1"/>
  <c r="T62" i="1" s="1"/>
  <c r="F140" i="8"/>
  <c r="M101" i="3"/>
  <c r="M80" i="3"/>
  <c r="M81" i="3" s="1"/>
  <c r="F179" i="8"/>
  <c r="H29" i="4"/>
  <c r="R12" i="2"/>
  <c r="M163" i="3"/>
  <c r="M165" i="3" s="1"/>
  <c r="K165" i="3"/>
  <c r="F96" i="8"/>
  <c r="F166" i="8"/>
  <c r="M44" i="3"/>
  <c r="F123" i="8"/>
  <c r="F44" i="8"/>
  <c r="M30" i="3"/>
  <c r="F9" i="8"/>
  <c r="F12" i="8" s="1"/>
  <c r="F188" i="8"/>
  <c r="M145" i="3"/>
  <c r="M113" i="3"/>
  <c r="F20" i="8"/>
  <c r="F21" i="8" s="1"/>
  <c r="K21" i="1" s="1"/>
  <c r="F169" i="8"/>
  <c r="M56" i="3"/>
  <c r="E104" i="8"/>
  <c r="E105" i="8" s="1"/>
  <c r="X58" i="1" s="1"/>
  <c r="F100" i="8"/>
  <c r="F104" i="8" s="1"/>
  <c r="F157" i="8"/>
  <c r="F159" i="8" s="1"/>
  <c r="F160" i="8" s="1"/>
  <c r="K64" i="1" s="1"/>
  <c r="T64" i="1" s="1"/>
  <c r="E159" i="8"/>
  <c r="E160" i="8" s="1"/>
  <c r="X64" i="1" s="1"/>
  <c r="G219" i="8"/>
  <c r="G227" i="8" s="1"/>
  <c r="G234" i="8" s="1"/>
  <c r="G220" i="8"/>
  <c r="G223" i="8" s="1"/>
  <c r="F42" i="8"/>
  <c r="F46" i="8" s="1"/>
  <c r="F53" i="8" s="1"/>
  <c r="K23" i="1" s="1"/>
  <c r="T23" i="1" s="1"/>
  <c r="U23" i="1" s="1"/>
  <c r="W23" i="1" s="1"/>
  <c r="L33" i="3"/>
  <c r="L183" i="3" s="1"/>
  <c r="H83" i="4" s="1"/>
  <c r="M25" i="3"/>
  <c r="F146" i="8"/>
  <c r="M141" i="3"/>
  <c r="F93" i="8"/>
  <c r="M109" i="3"/>
  <c r="F134" i="8"/>
  <c r="M52" i="3"/>
  <c r="Y34" i="1"/>
  <c r="W34" i="1"/>
  <c r="F65" i="8"/>
  <c r="E229" i="8"/>
  <c r="M180" i="3"/>
  <c r="H20" i="7"/>
  <c r="J20" i="7" s="1"/>
  <c r="G40" i="1" s="1"/>
  <c r="G34" i="7"/>
  <c r="U39" i="1"/>
  <c r="Y39" i="1" s="1"/>
  <c r="R14" i="2"/>
  <c r="H31" i="4"/>
  <c r="E81" i="8"/>
  <c r="E223" i="8"/>
  <c r="E224" i="8" s="1"/>
  <c r="X69" i="1" s="1"/>
  <c r="F220" i="8"/>
  <c r="F223" i="8" s="1"/>
  <c r="M129" i="3"/>
  <c r="F95" i="8"/>
  <c r="F175" i="8"/>
  <c r="M72" i="3"/>
  <c r="H12" i="1"/>
  <c r="G18" i="1"/>
  <c r="F219" i="8"/>
  <c r="F224" i="8" s="1"/>
  <c r="K69" i="1" s="1"/>
  <c r="E130" i="8"/>
  <c r="X60" i="1" s="1"/>
  <c r="K81" i="3"/>
  <c r="P18" i="2"/>
  <c r="R18" i="2" s="1"/>
  <c r="L18" i="2"/>
  <c r="M18" i="2"/>
  <c r="R7" i="2"/>
  <c r="H24" i="4"/>
  <c r="M157" i="3"/>
  <c r="F56" i="8"/>
  <c r="F58" i="8" s="1"/>
  <c r="K33" i="1" s="1"/>
  <c r="F30" i="8"/>
  <c r="M125" i="3"/>
  <c r="F174" i="8"/>
  <c r="M68" i="3"/>
  <c r="F164" i="8"/>
  <c r="M40" i="3"/>
  <c r="K73" i="3"/>
  <c r="T40" i="1"/>
  <c r="F130" i="8"/>
  <c r="K60" i="1" s="1"/>
  <c r="T60" i="1" s="1"/>
  <c r="F195" i="8"/>
  <c r="M153" i="3"/>
  <c r="F181" i="8"/>
  <c r="M121" i="3"/>
  <c r="M64" i="3"/>
  <c r="F171" i="8"/>
  <c r="M16" i="3"/>
  <c r="F212" i="8"/>
  <c r="K158" i="3"/>
  <c r="Y52" i="1"/>
  <c r="W52" i="1"/>
  <c r="E37" i="8"/>
  <c r="F33" i="8"/>
  <c r="F37" i="8" s="1"/>
  <c r="F79" i="8"/>
  <c r="F81" i="8" s="1"/>
  <c r="K48" i="1" s="1"/>
  <c r="I34" i="7"/>
  <c r="F192" i="8"/>
  <c r="M149" i="3"/>
  <c r="M117" i="3"/>
  <c r="F143" i="8"/>
  <c r="F27" i="8"/>
  <c r="F32" i="8" s="1"/>
  <c r="M60" i="3"/>
  <c r="F9" i="4"/>
  <c r="X74" i="1"/>
  <c r="J18" i="1"/>
  <c r="I73" i="1"/>
  <c r="J73" i="1" s="1"/>
  <c r="L13" i="2"/>
  <c r="M13" i="2"/>
  <c r="P13" i="2"/>
  <c r="F121" i="8"/>
  <c r="M137" i="3"/>
  <c r="M105" i="3"/>
  <c r="M158" i="3" s="1"/>
  <c r="F75" i="8"/>
  <c r="U56" i="1"/>
  <c r="W56" i="1" s="1"/>
  <c r="G12" i="4"/>
  <c r="H12" i="4" s="1"/>
  <c r="H40" i="1" l="1"/>
  <c r="G44" i="1"/>
  <c r="U62" i="1"/>
  <c r="G15" i="4"/>
  <c r="H15" i="4" s="1"/>
  <c r="H34" i="7"/>
  <c r="H40" i="7" s="1"/>
  <c r="G40" i="7"/>
  <c r="M33" i="3"/>
  <c r="F16" i="8"/>
  <c r="K14" i="1" s="1"/>
  <c r="G14" i="4"/>
  <c r="H14" i="4" s="1"/>
  <c r="U60" i="1"/>
  <c r="K54" i="1"/>
  <c r="T48" i="1"/>
  <c r="M73" i="3"/>
  <c r="M183" i="3" s="1"/>
  <c r="F229" i="8" s="1"/>
  <c r="F232" i="8" s="1"/>
  <c r="F38" i="8"/>
  <c r="K22" i="1" s="1"/>
  <c r="T22" i="1" s="1"/>
  <c r="U22" i="1" s="1"/>
  <c r="F236" i="8"/>
  <c r="G224" i="8"/>
  <c r="L69" i="1" s="1"/>
  <c r="G236" i="8"/>
  <c r="G237" i="8" s="1"/>
  <c r="M46" i="3"/>
  <c r="G73" i="1"/>
  <c r="F99" i="8"/>
  <c r="F227" i="8" s="1"/>
  <c r="F197" i="8"/>
  <c r="F206" i="8" s="1"/>
  <c r="K66" i="1" s="1"/>
  <c r="T66" i="1" s="1"/>
  <c r="U12" i="1"/>
  <c r="W12" i="1" s="1"/>
  <c r="Y12" i="1" s="1"/>
  <c r="H18" i="1"/>
  <c r="E232" i="8"/>
  <c r="E234" i="8" s="1"/>
  <c r="E241" i="8"/>
  <c r="G16" i="4"/>
  <c r="H16" i="4" s="1"/>
  <c r="U64" i="1"/>
  <c r="W64" i="1" s="1"/>
  <c r="T33" i="1"/>
  <c r="K44" i="1"/>
  <c r="E38" i="8"/>
  <c r="E236" i="8"/>
  <c r="T21" i="1"/>
  <c r="H35" i="4"/>
  <c r="W38" i="1"/>
  <c r="Y38" i="1"/>
  <c r="H30" i="4"/>
  <c r="R13" i="2"/>
  <c r="I40" i="7"/>
  <c r="K183" i="3"/>
  <c r="F234" i="8" l="1"/>
  <c r="F237" i="8"/>
  <c r="X22" i="1"/>
  <c r="X29" i="1" s="1"/>
  <c r="X73" i="1" s="1"/>
  <c r="X75" i="1" s="1"/>
  <c r="E237" i="8"/>
  <c r="T14" i="1"/>
  <c r="K18" i="1"/>
  <c r="K73" i="1" s="1"/>
  <c r="H82" i="4" s="1"/>
  <c r="H84" i="4" s="1"/>
  <c r="Y22" i="1"/>
  <c r="W22" i="1"/>
  <c r="T44" i="1"/>
  <c r="G10" i="4" s="1"/>
  <c r="U33" i="1"/>
  <c r="F105" i="8"/>
  <c r="K58" i="1" s="1"/>
  <c r="T58" i="1" s="1"/>
  <c r="U48" i="1"/>
  <c r="T54" i="1"/>
  <c r="G11" i="4" s="1"/>
  <c r="H11" i="4" s="1"/>
  <c r="K29" i="1"/>
  <c r="W60" i="1"/>
  <c r="Y60" i="1"/>
  <c r="T29" i="1"/>
  <c r="U21" i="1"/>
  <c r="U66" i="1"/>
  <c r="G17" i="4"/>
  <c r="H17" i="4" s="1"/>
  <c r="J34" i="7"/>
  <c r="J40" i="7" s="1"/>
  <c r="Y62" i="1"/>
  <c r="W62" i="1"/>
  <c r="F8" i="4"/>
  <c r="T69" i="1"/>
  <c r="L73" i="1"/>
  <c r="U40" i="1"/>
  <c r="H44" i="1"/>
  <c r="H73" i="1" s="1"/>
  <c r="W40" i="1" l="1"/>
  <c r="Y40" i="1"/>
  <c r="U69" i="1"/>
  <c r="G18" i="4"/>
  <c r="H18" i="4" s="1"/>
  <c r="U14" i="1"/>
  <c r="W14" i="1" s="1"/>
  <c r="T18" i="1"/>
  <c r="W48" i="1"/>
  <c r="U54" i="1"/>
  <c r="W66" i="1"/>
  <c r="Y66" i="1"/>
  <c r="Y21" i="1"/>
  <c r="W21" i="1"/>
  <c r="W33" i="1"/>
  <c r="Y33" i="1"/>
  <c r="U44" i="1"/>
  <c r="F10" i="4"/>
  <c r="H10" i="4" s="1"/>
  <c r="X77" i="1"/>
  <c r="X79" i="1" s="1"/>
  <c r="E239" i="8"/>
  <c r="G13" i="4"/>
  <c r="H13" i="4" s="1"/>
  <c r="U58" i="1"/>
  <c r="F19" i="4"/>
  <c r="G9" i="4"/>
  <c r="H9" i="4" s="1"/>
  <c r="U29" i="1"/>
  <c r="Y29" i="1" l="1"/>
  <c r="W29" i="1"/>
  <c r="W54" i="1"/>
  <c r="Y54" i="1"/>
  <c r="W44" i="1"/>
  <c r="Y44" i="1"/>
  <c r="T73" i="1"/>
  <c r="G8" i="4"/>
  <c r="U18" i="1"/>
  <c r="W58" i="1"/>
  <c r="Y58" i="1"/>
  <c r="Y69" i="1"/>
  <c r="W69" i="1"/>
  <c r="G19" i="4" l="1"/>
  <c r="H8" i="4"/>
  <c r="H19" i="4" s="1"/>
  <c r="H86" i="4" s="1"/>
  <c r="U73" i="1"/>
  <c r="W18" i="1"/>
  <c r="Y18" i="1"/>
  <c r="W73" i="1" l="1"/>
  <c r="Y73" i="1"/>
</calcChain>
</file>

<file path=xl/sharedStrings.xml><?xml version="1.0" encoding="utf-8"?>
<sst xmlns="http://schemas.openxmlformats.org/spreadsheetml/2006/main" count="2179" uniqueCount="486">
  <si>
    <t>2001 Pro Forma</t>
  </si>
  <si>
    <t>* ERCOT</t>
  </si>
  <si>
    <t>Smith/Sukaly</t>
  </si>
  <si>
    <t>Trading</t>
  </si>
  <si>
    <t>Direct Expense</t>
  </si>
  <si>
    <t>Origination</t>
  </si>
  <si>
    <t xml:space="preserve"> </t>
  </si>
  <si>
    <t>Net</t>
  </si>
  <si>
    <t>Capital</t>
  </si>
  <si>
    <t>Charge</t>
  </si>
  <si>
    <t>Depreciation</t>
  </si>
  <si>
    <t>Income</t>
  </si>
  <si>
    <t>HeadCount</t>
  </si>
  <si>
    <t>Gross</t>
  </si>
  <si>
    <t>* Southeast</t>
  </si>
  <si>
    <t>Herndon/Pagan</t>
  </si>
  <si>
    <t>FV - Investments</t>
  </si>
  <si>
    <t>Other</t>
  </si>
  <si>
    <t>Outside</t>
  </si>
  <si>
    <t>Legal</t>
  </si>
  <si>
    <t>Tax</t>
  </si>
  <si>
    <t>Total</t>
  </si>
  <si>
    <t>* Midwest</t>
  </si>
  <si>
    <t>Sturm/Baughman</t>
  </si>
  <si>
    <t>* Northeast</t>
  </si>
  <si>
    <t>Davis/Ader</t>
  </si>
  <si>
    <t>DE/HC</t>
  </si>
  <si>
    <t>Presto</t>
  </si>
  <si>
    <t>* 24 Hr Trading</t>
  </si>
  <si>
    <t>Robinson</t>
  </si>
  <si>
    <t>* East Development</t>
  </si>
  <si>
    <t>Jacoby</t>
  </si>
  <si>
    <t>Expenses</t>
  </si>
  <si>
    <t>* East Pwr Structuring</t>
  </si>
  <si>
    <t>Aucoin</t>
  </si>
  <si>
    <t>* East Power Fund.</t>
  </si>
  <si>
    <t>Will</t>
  </si>
  <si>
    <t>* East Power Genco</t>
  </si>
  <si>
    <t>EAST POWER</t>
  </si>
  <si>
    <t>TOTAL</t>
  </si>
  <si>
    <t>WEST POWER</t>
  </si>
  <si>
    <t>Calger</t>
  </si>
  <si>
    <t>* West QF</t>
  </si>
  <si>
    <t>* West Development</t>
  </si>
  <si>
    <t>Parquet</t>
  </si>
  <si>
    <t>Belden</t>
  </si>
  <si>
    <t>* West Power Trading</t>
  </si>
  <si>
    <t>* West Originations</t>
  </si>
  <si>
    <t>* West Power MM/S</t>
  </si>
  <si>
    <t>Foster/Wolfe</t>
  </si>
  <si>
    <t>* West Power Fund.</t>
  </si>
  <si>
    <t>Heisenreiker</t>
  </si>
  <si>
    <t>* Portland Office</t>
  </si>
  <si>
    <t>* San Franscisco Office</t>
  </si>
  <si>
    <t>Belden/Calger</t>
  </si>
  <si>
    <t xml:space="preserve">  </t>
  </si>
  <si>
    <t>NATURAL GAS</t>
  </si>
  <si>
    <t>Allen/Tycholiz</t>
  </si>
  <si>
    <t>* MB/Schedulers</t>
  </si>
  <si>
    <t>2000</t>
  </si>
  <si>
    <t>Variance</t>
  </si>
  <si>
    <t>2001</t>
  </si>
  <si>
    <t>Headcount</t>
  </si>
  <si>
    <t>Shively/Luce</t>
  </si>
  <si>
    <t>* East Gas</t>
  </si>
  <si>
    <t>Neal/Vickers</t>
  </si>
  <si>
    <t>Develop/Other</t>
  </si>
  <si>
    <t>*Texas Gas</t>
  </si>
  <si>
    <t>Martin</t>
  </si>
  <si>
    <t>* Financial Trading</t>
  </si>
  <si>
    <t>Arnold</t>
  </si>
  <si>
    <t>Lagrasta</t>
  </si>
  <si>
    <t>* Upstream Origination</t>
  </si>
  <si>
    <t>Mrha</t>
  </si>
  <si>
    <t>* Bridgeline</t>
  </si>
  <si>
    <t>* HPL</t>
  </si>
  <si>
    <t>Redmond</t>
  </si>
  <si>
    <t>* NG Structuring</t>
  </si>
  <si>
    <t>McMichael</t>
  </si>
  <si>
    <t>* NG Fundamentals</t>
  </si>
  <si>
    <t>Gaskill</t>
  </si>
  <si>
    <t>CANADA</t>
  </si>
  <si>
    <t>* Natural Gas</t>
  </si>
  <si>
    <t>McKay/LeDain</t>
  </si>
  <si>
    <t>* Finance</t>
  </si>
  <si>
    <t>Kitagawa</t>
  </si>
  <si>
    <t>* West Power</t>
  </si>
  <si>
    <t>Zufferli/Davies</t>
  </si>
  <si>
    <t>DeVries</t>
  </si>
  <si>
    <t>* Retail</t>
  </si>
  <si>
    <t>Pope</t>
  </si>
  <si>
    <t>Milnthorp</t>
  </si>
  <si>
    <t>MEXICO</t>
  </si>
  <si>
    <t>Yzaguirre</t>
  </si>
  <si>
    <t>GENERATION INVEST</t>
  </si>
  <si>
    <t>Duran</t>
  </si>
  <si>
    <t>PRINCIPAL INVESTING</t>
  </si>
  <si>
    <t>Miller</t>
  </si>
  <si>
    <t xml:space="preserve">ENERGY CAPITAL </t>
  </si>
  <si>
    <t>Thompson/Josey</t>
  </si>
  <si>
    <t>Detmering</t>
  </si>
  <si>
    <t>CORPORATE DEVELOP</t>
  </si>
  <si>
    <t>RESTRUCTURING</t>
  </si>
  <si>
    <t>OFFICE OF CHAIRMAN</t>
  </si>
  <si>
    <t>Delainey</t>
  </si>
  <si>
    <t>Defner</t>
  </si>
  <si>
    <t>TOTAL COMMERCIAL INCOME</t>
  </si>
  <si>
    <t>BA&amp;R</t>
  </si>
  <si>
    <t>Colwell</t>
  </si>
  <si>
    <t>People</t>
  </si>
  <si>
    <t>Office</t>
  </si>
  <si>
    <t>Equipment</t>
  </si>
  <si>
    <t>Consultants</t>
  </si>
  <si>
    <t>Bill Out</t>
  </si>
  <si>
    <t>Stretch</t>
  </si>
  <si>
    <t>Tot/HC</t>
  </si>
  <si>
    <t>2000 Net</t>
  </si>
  <si>
    <t>Transaction Support</t>
  </si>
  <si>
    <t>Energy Ops/EOL Trading</t>
  </si>
  <si>
    <t>Beck</t>
  </si>
  <si>
    <t>Human Resources</t>
  </si>
  <si>
    <t>Oxley</t>
  </si>
  <si>
    <t>Haedicke</t>
  </si>
  <si>
    <t>Public Relations</t>
  </si>
  <si>
    <t>Thode</t>
  </si>
  <si>
    <t>Douglas</t>
  </si>
  <si>
    <t>Research</t>
  </si>
  <si>
    <t>Kaminski</t>
  </si>
  <si>
    <t>Tholan</t>
  </si>
  <si>
    <t>Technical Services</t>
  </si>
  <si>
    <t>Treasury</t>
  </si>
  <si>
    <t>e-Source &amp; CABC</t>
  </si>
  <si>
    <t>Group Expenses</t>
  </si>
  <si>
    <t>Perlman</t>
  </si>
  <si>
    <t>Corporate Expenses</t>
  </si>
  <si>
    <t>Corporate Service Billings</t>
  </si>
  <si>
    <t>* Insurance</t>
  </si>
  <si>
    <t>* SAP</t>
  </si>
  <si>
    <t>* Audit Fee</t>
  </si>
  <si>
    <t>* Clickathome</t>
  </si>
  <si>
    <t>* Misc</t>
  </si>
  <si>
    <t>* Legal</t>
  </si>
  <si>
    <t>* Tax</t>
  </si>
  <si>
    <t>* Human Resources</t>
  </si>
  <si>
    <t>* Public Relations</t>
  </si>
  <si>
    <t>Total Corp Service Billings</t>
  </si>
  <si>
    <t>Regulatory Affairs</t>
  </si>
  <si>
    <t>ECM</t>
  </si>
  <si>
    <t>RAC</t>
  </si>
  <si>
    <t>N/A</t>
  </si>
  <si>
    <t>Grand Total</t>
  </si>
  <si>
    <t>2001 Plan</t>
  </si>
  <si>
    <t>Group Compensation</t>
  </si>
  <si>
    <t>Bonus</t>
  </si>
  <si>
    <t>AESOP</t>
  </si>
  <si>
    <t>Stock Options</t>
  </si>
  <si>
    <t>Phantom Stock</t>
  </si>
  <si>
    <t>LTIP</t>
  </si>
  <si>
    <t>2000 Forecast</t>
  </si>
  <si>
    <t>Gross Margin</t>
  </si>
  <si>
    <t>Direct Expenses</t>
  </si>
  <si>
    <t>East Power</t>
  </si>
  <si>
    <t>West Power</t>
  </si>
  <si>
    <t>Natural Gas</t>
  </si>
  <si>
    <t>Canada</t>
  </si>
  <si>
    <t>Mexico</t>
  </si>
  <si>
    <t>Generation Investments</t>
  </si>
  <si>
    <t>Principal Investing</t>
  </si>
  <si>
    <t>Energy Capital</t>
  </si>
  <si>
    <t>Corporate Development</t>
  </si>
  <si>
    <t>Restructuring</t>
  </si>
  <si>
    <t>Office of Chairman</t>
  </si>
  <si>
    <t>Total Commercial Income</t>
  </si>
  <si>
    <t>ENA Group Expenses</t>
  </si>
  <si>
    <t>Legacy Costs</t>
  </si>
  <si>
    <t>Coyote</t>
  </si>
  <si>
    <t>Citrus</t>
  </si>
  <si>
    <t>Sub Total</t>
  </si>
  <si>
    <t>CES</t>
  </si>
  <si>
    <t>System</t>
  </si>
  <si>
    <t>Development</t>
  </si>
  <si>
    <t>Insurance</t>
  </si>
  <si>
    <t>Controllable</t>
  </si>
  <si>
    <t>Infrastructure</t>
  </si>
  <si>
    <t>Travel &amp;</t>
  </si>
  <si>
    <t>Entertainment</t>
  </si>
  <si>
    <t>* West Gas (Denver)</t>
  </si>
  <si>
    <t>* Midwest Gas (Chicago)</t>
  </si>
  <si>
    <t>* LT Fundamentals/Transport</t>
  </si>
  <si>
    <t>Gomez</t>
  </si>
  <si>
    <t>* Derivatives (New York)</t>
  </si>
  <si>
    <t>* East Power (Toronto)</t>
  </si>
  <si>
    <t>Mexico City</t>
  </si>
  <si>
    <t>A) Peakers</t>
  </si>
  <si>
    <t>Lincoln</t>
  </si>
  <si>
    <t>Wheatland</t>
  </si>
  <si>
    <t>Gleason</t>
  </si>
  <si>
    <t>Caledonia</t>
  </si>
  <si>
    <t>New Albany</t>
  </si>
  <si>
    <t>Brownsville</t>
  </si>
  <si>
    <t>B) Turbines/Development Projects</t>
  </si>
  <si>
    <t>Psco</t>
  </si>
  <si>
    <t>2 11N1</t>
  </si>
  <si>
    <t>LV II</t>
  </si>
  <si>
    <t>C) JEDI 1</t>
  </si>
  <si>
    <t>CGAS</t>
  </si>
  <si>
    <t>Chewco Loan</t>
  </si>
  <si>
    <t>Hanover Compressor Common</t>
  </si>
  <si>
    <t>Mariner Common</t>
  </si>
  <si>
    <t>D) JEDI 2</t>
  </si>
  <si>
    <t>Byers Locate Services</t>
  </si>
  <si>
    <t>Crescendo Energy LLC</t>
  </si>
  <si>
    <t>East Coast Power Common (Class A)</t>
  </si>
  <si>
    <t>East Coast Power Incentive Pmt</t>
  </si>
  <si>
    <t>Inland Common</t>
  </si>
  <si>
    <t>Inland Resources Preferred</t>
  </si>
  <si>
    <t>Las Vegas Cogen Debt Equity</t>
  </si>
  <si>
    <t>Las Vegas Cogen Equity</t>
  </si>
  <si>
    <t>Linder Oil</t>
  </si>
  <si>
    <t>Pioneer Chlor (Cactus) Debt Equity</t>
  </si>
  <si>
    <t>StarTech Common</t>
  </si>
  <si>
    <t>E) EnSerCo</t>
  </si>
  <si>
    <t>H&amp;R Drilling/Tetonka</t>
  </si>
  <si>
    <t>F) Balance Sheet</t>
  </si>
  <si>
    <t>Bridgeline Holdings</t>
  </si>
  <si>
    <t>CanGen</t>
  </si>
  <si>
    <t>Cypress Exploration</t>
  </si>
  <si>
    <t>Destec</t>
  </si>
  <si>
    <t>ENCorp</t>
  </si>
  <si>
    <t>Fuel Cell Energy</t>
  </si>
  <si>
    <t>Hancock</t>
  </si>
  <si>
    <t>Mariner Combined Debt</t>
  </si>
  <si>
    <t>Mariner Warrants</t>
  </si>
  <si>
    <t>Masada Oxynol</t>
  </si>
  <si>
    <t>MTC Metering  Corp</t>
  </si>
  <si>
    <t>Papier Masson (Canada)</t>
  </si>
  <si>
    <t>Power Systems Mfg</t>
  </si>
  <si>
    <t>Solo Energy Corporation</t>
  </si>
  <si>
    <t>Syntroleum Membership Interest</t>
  </si>
  <si>
    <t>Tenaska Equity</t>
  </si>
  <si>
    <t>Tridium Loan</t>
  </si>
  <si>
    <t>Owner</t>
  </si>
  <si>
    <t>Capital Charge</t>
  </si>
  <si>
    <t>Facility Charge</t>
  </si>
  <si>
    <t xml:space="preserve">Total </t>
  </si>
  <si>
    <t>H) OTHER ASSETS</t>
  </si>
  <si>
    <t>Sithe Tracking Account</t>
  </si>
  <si>
    <t>IT PP&amp;E</t>
  </si>
  <si>
    <t>Enron Online - Zipper</t>
  </si>
  <si>
    <t>Expense</t>
  </si>
  <si>
    <t xml:space="preserve">* Executive </t>
  </si>
  <si>
    <t>* Support</t>
  </si>
  <si>
    <t>CABC &amp; e-source</t>
  </si>
  <si>
    <t>EIS Infrastructure - Rub</t>
  </si>
  <si>
    <t>Depreciation et al</t>
  </si>
  <si>
    <t>Pre - 2001 depreciation</t>
  </si>
  <si>
    <t>2001 depreciation</t>
  </si>
  <si>
    <t>Fuji Lease</t>
  </si>
  <si>
    <t>EDS Prepaid Systems</t>
  </si>
  <si>
    <t>Corp System Amortization</t>
  </si>
  <si>
    <t>MSA</t>
  </si>
  <si>
    <t>Application Development</t>
  </si>
  <si>
    <t>IT - Energy Operations</t>
  </si>
  <si>
    <t>IT  - Trading Systems</t>
  </si>
  <si>
    <t>IT - Market Intelligence</t>
  </si>
  <si>
    <t>Corp &amp; Web Development</t>
  </si>
  <si>
    <t>Development Support</t>
  </si>
  <si>
    <t>IT - Commercial Coordination</t>
  </si>
  <si>
    <t>Application Servers</t>
  </si>
  <si>
    <t>Grand Total IT</t>
  </si>
  <si>
    <t>Bibi</t>
  </si>
  <si>
    <t>IT Expenses</t>
  </si>
  <si>
    <t>EOL</t>
  </si>
  <si>
    <t>OOC</t>
  </si>
  <si>
    <t>Equity</t>
  </si>
  <si>
    <t>Debt (after tax)</t>
  </si>
  <si>
    <t>West Power - Orig</t>
  </si>
  <si>
    <t>4 LM</t>
  </si>
  <si>
    <t>6 LM</t>
  </si>
  <si>
    <t>Pastoria</t>
  </si>
  <si>
    <t>3 7FA</t>
  </si>
  <si>
    <t>2 7EA</t>
  </si>
  <si>
    <t>1 D5A</t>
  </si>
  <si>
    <t>Balance Sheet</t>
  </si>
  <si>
    <t>Off Balance Sheet</t>
  </si>
  <si>
    <t>2 Stm</t>
  </si>
  <si>
    <t>Ameritex (R)</t>
  </si>
  <si>
    <t>3-TEC Warrants(R)</t>
  </si>
  <si>
    <t>Queens Sands Common (R)</t>
  </si>
  <si>
    <t>Queens Sands Preferred (R)</t>
  </si>
  <si>
    <t>Principal Investments</t>
  </si>
  <si>
    <t>West Orig - QF</t>
  </si>
  <si>
    <t>Bonne Terre</t>
  </si>
  <si>
    <t>Westwin Energy</t>
  </si>
  <si>
    <t>Carrizzo Oil &amp; Gas Warrants (R)</t>
  </si>
  <si>
    <t>Other (Buildout Amortization)</t>
  </si>
  <si>
    <t>Pre - Pay Expenses</t>
  </si>
  <si>
    <t>12/01/00 Balance</t>
  </si>
  <si>
    <t>Interest</t>
  </si>
  <si>
    <t>APEA</t>
  </si>
  <si>
    <t>Chase IV</t>
  </si>
  <si>
    <t>Chase V</t>
  </si>
  <si>
    <t>Chase VIII</t>
  </si>
  <si>
    <t>Chase IX</t>
  </si>
  <si>
    <t>New Pre-Pays</t>
  </si>
  <si>
    <t>Prepay Interest - 55 days</t>
  </si>
  <si>
    <t>Cost of Funds Uplift</t>
  </si>
  <si>
    <t>Total Pre-Pay Expense</t>
  </si>
  <si>
    <t>Estimated Financial Drift</t>
  </si>
  <si>
    <t>Net PRM Asset Portfolio - Interest Costs</t>
  </si>
  <si>
    <t>Net Drift/Pre-Pay Expenses</t>
  </si>
  <si>
    <t>Merchant</t>
  </si>
  <si>
    <t>Strategic</t>
  </si>
  <si>
    <t>Strategic vs Merchant</t>
  </si>
  <si>
    <t xml:space="preserve">Strategic </t>
  </si>
  <si>
    <t>LSI Preferred (R)</t>
  </si>
  <si>
    <t>Juniper Exploration (R)</t>
  </si>
  <si>
    <t>HV Marine Warrants (R)</t>
  </si>
  <si>
    <t>LSI Warrants (R)</t>
  </si>
  <si>
    <t>Texland (R)</t>
  </si>
  <si>
    <t>Vastar (R)</t>
  </si>
  <si>
    <t>Venoco Convertible (R)</t>
  </si>
  <si>
    <t>Enserco Offshore</t>
  </si>
  <si>
    <t>Industrial Holdings (R)</t>
  </si>
  <si>
    <t>Paradigm Common (R)</t>
  </si>
  <si>
    <t>ENA Upstream Assets</t>
  </si>
  <si>
    <t>HPL PP&amp;E</t>
  </si>
  <si>
    <t>MEGS PP&amp;E</t>
  </si>
  <si>
    <t>HPLR PP&amp;E</t>
  </si>
  <si>
    <t>Enron Texoma PP&amp;E</t>
  </si>
  <si>
    <t>MAC (Meter Acquisition Co.) PP&amp;E</t>
  </si>
  <si>
    <t>Bammell Pad Gas</t>
  </si>
  <si>
    <t>MAC Equity Investment</t>
  </si>
  <si>
    <t>Hanover Measurement Svs</t>
  </si>
  <si>
    <t>Other Investments</t>
  </si>
  <si>
    <t>Upstream Origination</t>
  </si>
  <si>
    <t>Balance Sheet Investments</t>
  </si>
  <si>
    <t>Bammell Gas Trust</t>
  </si>
  <si>
    <t>Big Horn</t>
  </si>
  <si>
    <t>City Forest Advisory</t>
  </si>
  <si>
    <t>Crescendo VPP</t>
  </si>
  <si>
    <t>East Coast Power Loan (Sub Debt)</t>
  </si>
  <si>
    <t xml:space="preserve">First World </t>
  </si>
  <si>
    <t>Invasion Debt</t>
  </si>
  <si>
    <t>StarTech Common Flow Through</t>
  </si>
  <si>
    <t>Tenaska TRS Step II</t>
  </si>
  <si>
    <t>Alpine Preferred Stock</t>
  </si>
  <si>
    <t>Alpine Warrants</t>
  </si>
  <si>
    <t xml:space="preserve">West Orig </t>
  </si>
  <si>
    <t>West Orig</t>
  </si>
  <si>
    <t>Byers Locate Service</t>
  </si>
  <si>
    <t>Dais Analytics</t>
  </si>
  <si>
    <t>Hanson Production Co.</t>
  </si>
  <si>
    <t>iMedion</t>
  </si>
  <si>
    <t>Las Vegas Cogen Equity &amp; Commodity</t>
  </si>
  <si>
    <t>MCN TRS</t>
  </si>
  <si>
    <t>Pioneer Chlor (Cactus)</t>
  </si>
  <si>
    <t>Tridium Equity</t>
  </si>
  <si>
    <t>Active Power (R)</t>
  </si>
  <si>
    <t>City Forest IPC (R)</t>
  </si>
  <si>
    <t>Juniper (R)</t>
  </si>
  <si>
    <t>Venoco (R)</t>
  </si>
  <si>
    <t>WB Oil &amp; Gas (R)</t>
  </si>
  <si>
    <t>Carrizo Warrants (R)</t>
  </si>
  <si>
    <t>Catalytica (R)</t>
  </si>
  <si>
    <t>Heartland Steel Common (R)</t>
  </si>
  <si>
    <t>Heartland Steel Cont Loan (R)</t>
  </si>
  <si>
    <t>Heartland Steel EAS (R)</t>
  </si>
  <si>
    <t>Heartland Steel Seed Money (R)</t>
  </si>
  <si>
    <t>Heartland Steel Warrants (R)</t>
  </si>
  <si>
    <t>Invasion (R)</t>
  </si>
  <si>
    <t>Enovate</t>
  </si>
  <si>
    <t>Gas - Midwest Orig</t>
  </si>
  <si>
    <t>G) Total Returns Swaps</t>
  </si>
  <si>
    <t>Bammell Looper</t>
  </si>
  <si>
    <t>Mid Texas</t>
  </si>
  <si>
    <t>Motown</t>
  </si>
  <si>
    <t>Tenaska/Cornhusker</t>
  </si>
  <si>
    <t>Build Outs, Other PP&amp;E</t>
  </si>
  <si>
    <t>Onadaga</t>
  </si>
  <si>
    <t>Net A/R and A/P Trade</t>
  </si>
  <si>
    <t>EBIT</t>
  </si>
  <si>
    <t>IT and ENW Infrastructure</t>
  </si>
  <si>
    <t>IT for group going up by $2.5M</t>
  </si>
  <si>
    <t>Peakers O&amp;M</t>
  </si>
  <si>
    <t>FOM</t>
  </si>
  <si>
    <t>Property Taxes</t>
  </si>
  <si>
    <t>Depreciation/O&amp;M</t>
  </si>
  <si>
    <t>IDC</t>
  </si>
  <si>
    <t>2001 Development Sites</t>
  </si>
  <si>
    <t>TOTAL EXISTING BALANCE SHEET</t>
  </si>
  <si>
    <t>Houston PipeLine</t>
  </si>
  <si>
    <t>July - Dec</t>
  </si>
  <si>
    <t>Originations</t>
  </si>
  <si>
    <t>FV-Investments</t>
  </si>
  <si>
    <t>Accrual</t>
  </si>
  <si>
    <t xml:space="preserve">Net Income </t>
  </si>
  <si>
    <t>Lease</t>
  </si>
  <si>
    <t>Condor Credit</t>
  </si>
  <si>
    <t>Monetizations</t>
  </si>
  <si>
    <t>Extraordinary NoOp Exp</t>
  </si>
  <si>
    <t>Total Margin</t>
  </si>
  <si>
    <t>Travel &amp; Entertainment</t>
  </si>
  <si>
    <t>Consulting</t>
  </si>
  <si>
    <t>Controllable Infrastructure</t>
  </si>
  <si>
    <t>Systems Development</t>
  </si>
  <si>
    <t>Other Expenses</t>
  </si>
  <si>
    <t>Outside Legal</t>
  </si>
  <si>
    <t>Outside Tax</t>
  </si>
  <si>
    <t>Total Direct Expenses</t>
  </si>
  <si>
    <t>Operating Expenses</t>
  </si>
  <si>
    <t>Fixed Pmts (FAS 125 - Operating/Financing)</t>
  </si>
  <si>
    <t>DDA</t>
  </si>
  <si>
    <t>Bammell Fees</t>
  </si>
  <si>
    <t>Full Year Estimate</t>
  </si>
  <si>
    <t>Jan-July</t>
  </si>
  <si>
    <t>TP</t>
  </si>
  <si>
    <t>East Orig</t>
  </si>
  <si>
    <t>East/West Orig</t>
  </si>
  <si>
    <t>Enovate Gas Storage</t>
  </si>
  <si>
    <t>Canadian Gas Storage</t>
  </si>
  <si>
    <t>Napoleonville Gas Storage</t>
  </si>
  <si>
    <t>BUG Gas Storage</t>
  </si>
  <si>
    <t>Midwest Gas</t>
  </si>
  <si>
    <t>East Gas</t>
  </si>
  <si>
    <t>Upstream Orig</t>
  </si>
  <si>
    <t>Broker Cash</t>
  </si>
  <si>
    <t>MAC PP&amp;E</t>
  </si>
  <si>
    <t>MAC equity investment</t>
  </si>
  <si>
    <t>HMS investment</t>
  </si>
  <si>
    <t>Jan - July</t>
  </si>
  <si>
    <t>Bridgeline</t>
  </si>
  <si>
    <t>HPL</t>
  </si>
  <si>
    <t>East Power - MB</t>
  </si>
  <si>
    <t>Plus : Capital Charge</t>
  </si>
  <si>
    <t>Less: Facility Fees</t>
  </si>
  <si>
    <t>Productivity</t>
  </si>
  <si>
    <t>Assets</t>
  </si>
  <si>
    <t>Dollars</t>
  </si>
  <si>
    <t>BALANCE SHEET ALLOCATION</t>
  </si>
  <si>
    <t>Unassigned Turbine</t>
  </si>
  <si>
    <t>Net New Capital</t>
  </si>
  <si>
    <t>Various</t>
  </si>
  <si>
    <t>Net Non-Recourse TRSwaps</t>
  </si>
  <si>
    <t>2 x 7FA</t>
  </si>
  <si>
    <t>Las Vegas Sale - Q2</t>
  </si>
  <si>
    <t>INGA</t>
  </si>
  <si>
    <t>INGA (Non-Recourse - 50%)</t>
  </si>
  <si>
    <t>Unassigned Turbine - sales/uses</t>
  </si>
  <si>
    <t>New QF/FV</t>
  </si>
  <si>
    <t>Turbo Park Amortization</t>
  </si>
  <si>
    <t>Net New Total</t>
  </si>
  <si>
    <t>Old Total</t>
  </si>
  <si>
    <t>Sales - Q3</t>
  </si>
  <si>
    <t>Unassigned Turbine Sale/Use</t>
  </si>
  <si>
    <t>Sale of ECP - Q1</t>
  </si>
  <si>
    <t>Non Recourse -INGA</t>
  </si>
  <si>
    <t>New Generation Invest/FV</t>
  </si>
  <si>
    <t>Byers Sale - Q2</t>
  </si>
  <si>
    <t>Destec Sale - Q2</t>
  </si>
  <si>
    <t>Power Systems Sale - Q1</t>
  </si>
  <si>
    <t>Active Power Sale - Q3</t>
  </si>
  <si>
    <t>New Deals/FV</t>
  </si>
  <si>
    <t>Monetization - Mariner Q3</t>
  </si>
  <si>
    <t>Sithe Solutions - Q3</t>
  </si>
  <si>
    <t>Hanover Compressor - Sale - Q4</t>
  </si>
  <si>
    <t>Enserco Sale - Q2</t>
  </si>
  <si>
    <t>Hancock - Q1</t>
  </si>
  <si>
    <t>Catalytica - Q3</t>
  </si>
  <si>
    <t>Heartland - Q3</t>
  </si>
  <si>
    <t>LSI Sale - Q2</t>
  </si>
  <si>
    <t>Everything Else except Venoco - Q2</t>
  </si>
  <si>
    <t>2000 Peakers Sale - Q2</t>
  </si>
  <si>
    <t>1999 Peakers Sale - Q2</t>
  </si>
  <si>
    <t>Onadaga Sale - Q2</t>
  </si>
  <si>
    <t>GRAND TOTAL - OLD</t>
  </si>
  <si>
    <t>Deemed Non-Recourse Debt - Generation Investments</t>
  </si>
  <si>
    <t>Ending Capital</t>
  </si>
  <si>
    <t>HPL Ending Balance</t>
  </si>
  <si>
    <t>Total Ending Capital</t>
  </si>
  <si>
    <t>Total Beginning Capital</t>
  </si>
  <si>
    <t>IDC Related</t>
  </si>
  <si>
    <t>(excluding capital)</t>
  </si>
  <si>
    <t>ROCE</t>
  </si>
  <si>
    <t>Balance Sheet Allocation</t>
  </si>
  <si>
    <t>New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</si>
</sst>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0_);\(0\)"/>
    <numFmt numFmtId="166" formatCode="mm/dd/yy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44" fontId="5" fillId="0" borderId="0" xfId="1" applyFont="1"/>
    <xf numFmtId="44" fontId="4" fillId="0" borderId="0" xfId="1" applyFont="1"/>
    <xf numFmtId="44" fontId="2" fillId="0" borderId="0" xfId="1" applyFont="1"/>
    <xf numFmtId="0" fontId="5" fillId="0" borderId="0" xfId="0" applyFont="1"/>
    <xf numFmtId="0" fontId="4" fillId="0" borderId="0" xfId="0" quotePrefix="1" applyFont="1"/>
    <xf numFmtId="44" fontId="6" fillId="0" borderId="0" xfId="1" applyFont="1"/>
    <xf numFmtId="0" fontId="3" fillId="0" borderId="0" xfId="0" quotePrefix="1" applyFont="1"/>
    <xf numFmtId="1" fontId="0" fillId="0" borderId="0" xfId="1" applyNumberFormat="1" applyFont="1"/>
    <xf numFmtId="1" fontId="0" fillId="0" borderId="0" xfId="0" applyNumberFormat="1"/>
    <xf numFmtId="1" fontId="2" fillId="0" borderId="0" xfId="1" applyNumberFormat="1" applyFont="1"/>
    <xf numFmtId="44" fontId="3" fillId="0" borderId="0" xfId="1" applyFont="1"/>
    <xf numFmtId="44" fontId="7" fillId="0" borderId="0" xfId="1" quotePrefix="1" applyFont="1"/>
    <xf numFmtId="44" fontId="7" fillId="0" borderId="0" xfId="1" applyFont="1"/>
    <xf numFmtId="44" fontId="0" fillId="0" borderId="0" xfId="0" applyNumberFormat="1"/>
    <xf numFmtId="44" fontId="6" fillId="0" borderId="0" xfId="0" applyNumberFormat="1" applyFont="1"/>
    <xf numFmtId="44" fontId="4" fillId="0" borderId="0" xfId="0" applyNumberFormat="1" applyFont="1"/>
    <xf numFmtId="14" fontId="0" fillId="0" borderId="0" xfId="0" applyNumberFormat="1"/>
    <xf numFmtId="165" fontId="4" fillId="0" borderId="0" xfId="1" quotePrefix="1" applyNumberFormat="1" applyFont="1"/>
    <xf numFmtId="44" fontId="4" fillId="0" borderId="0" xfId="1" quotePrefix="1" applyFont="1"/>
    <xf numFmtId="166" fontId="3" fillId="0" borderId="0" xfId="1" applyNumberFormat="1" applyFont="1"/>
    <xf numFmtId="9" fontId="0" fillId="0" borderId="0" xfId="2" applyFont="1"/>
    <xf numFmtId="9" fontId="0" fillId="0" borderId="0" xfId="1" applyNumberFormat="1" applyFont="1"/>
    <xf numFmtId="9" fontId="2" fillId="0" borderId="0" xfId="2" applyFont="1"/>
    <xf numFmtId="17" fontId="0" fillId="0" borderId="0" xfId="0" applyNumberFormat="1"/>
    <xf numFmtId="0" fontId="7" fillId="0" borderId="0" xfId="0" applyFont="1"/>
    <xf numFmtId="0" fontId="6" fillId="0" borderId="0" xfId="0" applyFont="1"/>
    <xf numFmtId="44" fontId="5" fillId="0" borderId="0" xfId="0" applyNumberFormat="1" applyFont="1"/>
    <xf numFmtId="44" fontId="0" fillId="0" borderId="0" xfId="2" applyNumberFormat="1" applyFont="1"/>
    <xf numFmtId="9" fontId="4" fillId="0" borderId="0" xfId="2" applyFont="1"/>
    <xf numFmtId="9" fontId="5" fillId="0" borderId="0" xfId="2" applyFont="1"/>
    <xf numFmtId="9" fontId="3" fillId="0" borderId="0" xfId="2" applyFont="1"/>
    <xf numFmtId="37" fontId="4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1"/>
  <sheetViews>
    <sheetView workbookViewId="0"/>
    <sheetView workbookViewId="1"/>
    <sheetView workbookViewId="2">
      <selection activeCell="F7" sqref="F7"/>
    </sheetView>
  </sheetViews>
  <sheetFormatPr defaultRowHeight="12.75" x14ac:dyDescent="0.2"/>
  <cols>
    <col min="5" max="5" width="13.85546875" style="4" bestFit="1" customWidth="1"/>
    <col min="6" max="6" width="12.28515625" style="4" bestFit="1" customWidth="1"/>
    <col min="8" max="8" width="12.28515625" style="4" bestFit="1" customWidth="1"/>
    <col min="9" max="9" width="14.85546875" style="4" bestFit="1" customWidth="1"/>
  </cols>
  <sheetData>
    <row r="4" spans="3:9" x14ac:dyDescent="0.2">
      <c r="C4" s="2" t="s">
        <v>384</v>
      </c>
    </row>
    <row r="5" spans="3:9" ht="15" x14ac:dyDescent="0.35">
      <c r="E5" s="17" t="s">
        <v>385</v>
      </c>
      <c r="F5" s="17" t="s">
        <v>386</v>
      </c>
      <c r="G5" s="29"/>
      <c r="H5" s="17" t="s">
        <v>17</v>
      </c>
      <c r="I5" s="17" t="s">
        <v>21</v>
      </c>
    </row>
    <row r="6" spans="3:9" x14ac:dyDescent="0.2">
      <c r="C6" t="s">
        <v>199</v>
      </c>
      <c r="E6" s="4">
        <f>204986+184957+211310+194298+240269+226276</f>
        <v>1262096</v>
      </c>
      <c r="F6" s="4">
        <f>27083*6</f>
        <v>162498</v>
      </c>
      <c r="H6" s="4">
        <f>+(8583+2000)*6</f>
        <v>63498</v>
      </c>
      <c r="I6" s="4">
        <f>SUM(E6:H6)</f>
        <v>1488092</v>
      </c>
    </row>
    <row r="7" spans="3:9" x14ac:dyDescent="0.2">
      <c r="C7" t="s">
        <v>197</v>
      </c>
      <c r="E7" s="4">
        <f>189943+183269+201971+189528+224436+208967</f>
        <v>1198114</v>
      </c>
      <c r="F7" s="4">
        <f>48283*6</f>
        <v>289698</v>
      </c>
      <c r="H7" s="4">
        <v>63498</v>
      </c>
      <c r="I7" s="4">
        <f>SUM(E7:H7)</f>
        <v>1551310</v>
      </c>
    </row>
    <row r="8" spans="3:9" x14ac:dyDescent="0.2">
      <c r="C8" t="s">
        <v>194</v>
      </c>
      <c r="E8" s="4">
        <f>346952+309688+361730+332426+365401+393256</f>
        <v>2109453</v>
      </c>
      <c r="F8" s="4">
        <f>46333*6</f>
        <v>277998</v>
      </c>
      <c r="H8" s="4">
        <f>+(8583+5000)*6+100</f>
        <v>81598</v>
      </c>
      <c r="I8" s="4">
        <f>SUM(E8:H8)</f>
        <v>2469049</v>
      </c>
    </row>
    <row r="9" spans="3:9" x14ac:dyDescent="0.2">
      <c r="C9" t="s">
        <v>196</v>
      </c>
      <c r="E9" s="4">
        <f>316547+316547+346846+392830+369646+367647</f>
        <v>2110063</v>
      </c>
      <c r="F9" s="4">
        <f>18400*6</f>
        <v>110400</v>
      </c>
      <c r="H9" s="4">
        <f>+(7038+5000)*6+100</f>
        <v>72328</v>
      </c>
      <c r="I9" s="4">
        <f>SUM(E9:H9)</f>
        <v>2292791</v>
      </c>
    </row>
    <row r="10" spans="3:9" ht="15" x14ac:dyDescent="0.35">
      <c r="C10" t="s">
        <v>195</v>
      </c>
      <c r="E10" s="10">
        <f>375999+376109+360162+271475+415062+582639</f>
        <v>2381446</v>
      </c>
      <c r="F10" s="10">
        <f>20400*6</f>
        <v>122400</v>
      </c>
      <c r="G10" s="30"/>
      <c r="H10" s="10">
        <f>+(7038+5000)*6+100</f>
        <v>72328</v>
      </c>
      <c r="I10" s="10">
        <f>SUM(E10:H10)</f>
        <v>2576174</v>
      </c>
    </row>
    <row r="11" spans="3:9" x14ac:dyDescent="0.2">
      <c r="C11" t="s">
        <v>21</v>
      </c>
      <c r="E11" s="4">
        <f>SUM(E6:E10)</f>
        <v>9061172</v>
      </c>
      <c r="F11" s="4">
        <f>SUM(F6:F10)</f>
        <v>962994</v>
      </c>
      <c r="H11" s="4">
        <f>SUM(H6:H10)</f>
        <v>353250</v>
      </c>
      <c r="I11" s="4">
        <f>SUM(I6:I10)</f>
        <v>10377416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workbookViewId="0"/>
    <sheetView workbookViewId="1"/>
    <sheetView topLeftCell="A10" workbookViewId="2">
      <selection activeCell="H29" sqref="H29"/>
    </sheetView>
  </sheetViews>
  <sheetFormatPr defaultRowHeight="12.75" x14ac:dyDescent="0.2"/>
  <cols>
    <col min="6" max="6" width="18.140625" style="4" customWidth="1"/>
    <col min="8" max="8" width="15.85546875" style="4" bestFit="1" customWidth="1"/>
  </cols>
  <sheetData>
    <row r="4" spans="4:9" x14ac:dyDescent="0.2">
      <c r="D4" s="2" t="s">
        <v>296</v>
      </c>
    </row>
    <row r="6" spans="4:9" x14ac:dyDescent="0.2">
      <c r="F6" s="15" t="s">
        <v>297</v>
      </c>
      <c r="G6" s="2"/>
      <c r="H6" s="15" t="s">
        <v>298</v>
      </c>
      <c r="I6" s="8" t="s">
        <v>6</v>
      </c>
    </row>
    <row r="8" spans="4:9" x14ac:dyDescent="0.2">
      <c r="D8" t="s">
        <v>299</v>
      </c>
      <c r="F8" s="4">
        <v>252050837</v>
      </c>
      <c r="H8" s="4">
        <v>15998269</v>
      </c>
    </row>
    <row r="9" spans="4:9" x14ac:dyDescent="0.2">
      <c r="D9" t="s">
        <v>300</v>
      </c>
      <c r="F9" s="4">
        <v>87624915</v>
      </c>
      <c r="H9" s="4">
        <v>3187766</v>
      </c>
    </row>
    <row r="10" spans="4:9" x14ac:dyDescent="0.2">
      <c r="D10" t="s">
        <v>301</v>
      </c>
      <c r="F10" s="4">
        <v>106595029</v>
      </c>
      <c r="H10" s="4">
        <v>4923901</v>
      </c>
    </row>
    <row r="11" spans="4:9" x14ac:dyDescent="0.2">
      <c r="D11" t="s">
        <v>302</v>
      </c>
      <c r="F11" s="4">
        <v>389009033</v>
      </c>
      <c r="H11" s="4">
        <v>22373745</v>
      </c>
    </row>
    <row r="12" spans="4:9" x14ac:dyDescent="0.2">
      <c r="D12" t="s">
        <v>303</v>
      </c>
      <c r="F12" s="4">
        <v>645745679</v>
      </c>
      <c r="H12" s="4">
        <v>38348313</v>
      </c>
    </row>
    <row r="13" spans="4:9" ht="15" x14ac:dyDescent="0.35">
      <c r="D13" t="s">
        <v>227</v>
      </c>
      <c r="H13" s="10">
        <v>1760454</v>
      </c>
    </row>
    <row r="14" spans="4:9" x14ac:dyDescent="0.2">
      <c r="D14" t="s">
        <v>21</v>
      </c>
      <c r="H14" s="4">
        <f>SUM(H8:H13)</f>
        <v>86592448</v>
      </c>
    </row>
    <row r="17" spans="4:8" x14ac:dyDescent="0.2">
      <c r="D17" s="2" t="s">
        <v>304</v>
      </c>
    </row>
    <row r="19" spans="4:8" x14ac:dyDescent="0.2">
      <c r="D19" s="28">
        <v>36861</v>
      </c>
      <c r="F19" s="4">
        <v>500000000</v>
      </c>
      <c r="H19" s="4">
        <v>34266444</v>
      </c>
    </row>
    <row r="20" spans="4:8" x14ac:dyDescent="0.2">
      <c r="D20" s="28">
        <v>37043</v>
      </c>
      <c r="F20" s="4">
        <v>250000000</v>
      </c>
      <c r="H20" s="4">
        <v>11471738</v>
      </c>
    </row>
    <row r="21" spans="4:8" x14ac:dyDescent="0.2">
      <c r="D21" s="28">
        <v>37226</v>
      </c>
      <c r="F21" s="4">
        <v>250000000</v>
      </c>
      <c r="H21" s="4">
        <v>3000000</v>
      </c>
    </row>
    <row r="23" spans="4:8" x14ac:dyDescent="0.2">
      <c r="D23" t="s">
        <v>305</v>
      </c>
      <c r="H23" s="4">
        <v>3600000</v>
      </c>
    </row>
    <row r="24" spans="4:8" ht="15" x14ac:dyDescent="0.35">
      <c r="D24" t="s">
        <v>306</v>
      </c>
      <c r="H24" s="10">
        <f>5247541+5601579</f>
        <v>10849120</v>
      </c>
    </row>
    <row r="25" spans="4:8" x14ac:dyDescent="0.2">
      <c r="D25" s="3" t="s">
        <v>307</v>
      </c>
      <c r="H25" s="6">
        <f>+H24+H23+H21+H20+H19+H14</f>
        <v>149779750</v>
      </c>
    </row>
    <row r="28" spans="4:8" ht="15" x14ac:dyDescent="0.35">
      <c r="D28" t="s">
        <v>308</v>
      </c>
      <c r="H28" s="10">
        <v>120000000</v>
      </c>
    </row>
    <row r="30" spans="4:8" x14ac:dyDescent="0.2">
      <c r="D30" s="3" t="s">
        <v>309</v>
      </c>
      <c r="H30" s="6">
        <f>+H25-H28</f>
        <v>29779750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86"/>
  <sheetViews>
    <sheetView tabSelected="1" workbookViewId="0">
      <selection activeCell="G35" sqref="G35"/>
    </sheetView>
    <sheetView workbookViewId="1"/>
    <sheetView tabSelected="1" topLeftCell="B71" workbookViewId="2">
      <selection activeCell="H90" sqref="H90"/>
    </sheetView>
  </sheetViews>
  <sheetFormatPr defaultRowHeight="12.75" x14ac:dyDescent="0.2"/>
  <cols>
    <col min="5" max="5" width="14.85546875" customWidth="1"/>
    <col min="6" max="7" width="17.7109375" customWidth="1"/>
    <col min="8" max="8" width="17.85546875" customWidth="1"/>
  </cols>
  <sheetData>
    <row r="4" spans="4:11" x14ac:dyDescent="0.2">
      <c r="D4" s="2" t="s">
        <v>0</v>
      </c>
    </row>
    <row r="6" spans="4:11" x14ac:dyDescent="0.2">
      <c r="F6" s="3"/>
      <c r="G6" s="3" t="s">
        <v>151</v>
      </c>
      <c r="H6" s="3"/>
      <c r="I6" t="s">
        <v>6</v>
      </c>
      <c r="K6" t="s">
        <v>6</v>
      </c>
    </row>
    <row r="7" spans="4:11" x14ac:dyDescent="0.2">
      <c r="F7" s="2" t="s">
        <v>159</v>
      </c>
      <c r="G7" s="2" t="s">
        <v>160</v>
      </c>
      <c r="H7" s="2" t="s">
        <v>7</v>
      </c>
      <c r="I7" t="s">
        <v>6</v>
      </c>
    </row>
    <row r="8" spans="4:11" x14ac:dyDescent="0.2">
      <c r="D8" t="s">
        <v>161</v>
      </c>
      <c r="F8" s="18">
        <f>+'commercial income'!H18</f>
        <v>285441181</v>
      </c>
      <c r="G8" s="18">
        <f>+'commercial income'!T18</f>
        <v>68903151.588235289</v>
      </c>
      <c r="H8" s="18">
        <f t="shared" ref="H8:H18" si="0">+F8-G8</f>
        <v>216538029.41176471</v>
      </c>
    </row>
    <row r="9" spans="4:11" x14ac:dyDescent="0.2">
      <c r="D9" t="s">
        <v>162</v>
      </c>
      <c r="F9" s="18">
        <f>+'commercial income'!H29</f>
        <v>285000000</v>
      </c>
      <c r="G9" s="18">
        <f>+'commercial income'!T29</f>
        <v>49427271.411764704</v>
      </c>
      <c r="H9" s="18">
        <f t="shared" si="0"/>
        <v>235572728.58823529</v>
      </c>
    </row>
    <row r="10" spans="4:11" x14ac:dyDescent="0.2">
      <c r="D10" t="s">
        <v>163</v>
      </c>
      <c r="F10" s="18">
        <f>+'commercial income'!H44</f>
        <v>432800000</v>
      </c>
      <c r="G10" s="18">
        <f>+'commercial income'!T44</f>
        <v>212794000</v>
      </c>
      <c r="H10" s="18">
        <f t="shared" si="0"/>
        <v>220006000</v>
      </c>
    </row>
    <row r="11" spans="4:11" x14ac:dyDescent="0.2">
      <c r="D11" t="s">
        <v>164</v>
      </c>
      <c r="F11" s="18">
        <f>+'commercial income'!H54</f>
        <v>280000000</v>
      </c>
      <c r="G11" s="18">
        <f>+'commercial income'!T54</f>
        <v>26414500</v>
      </c>
      <c r="H11" s="18">
        <f t="shared" si="0"/>
        <v>253585500</v>
      </c>
    </row>
    <row r="12" spans="4:11" x14ac:dyDescent="0.2">
      <c r="D12" t="s">
        <v>165</v>
      </c>
      <c r="F12" s="18">
        <f>+'commercial income'!H56</f>
        <v>60000000</v>
      </c>
      <c r="G12" s="18">
        <f>+'commercial income'!T56</f>
        <v>5544000</v>
      </c>
      <c r="H12" s="18">
        <f t="shared" si="0"/>
        <v>54456000</v>
      </c>
    </row>
    <row r="13" spans="4:11" x14ac:dyDescent="0.2">
      <c r="D13" t="s">
        <v>166</v>
      </c>
      <c r="F13" s="18">
        <f>+'commercial income'!H58</f>
        <v>68000000</v>
      </c>
      <c r="G13" s="18">
        <f>+'commercial income'!T58</f>
        <v>67917918</v>
      </c>
      <c r="H13" s="18">
        <f t="shared" si="0"/>
        <v>82082</v>
      </c>
    </row>
    <row r="14" spans="4:11" x14ac:dyDescent="0.2">
      <c r="D14" t="s">
        <v>167</v>
      </c>
      <c r="F14" s="18">
        <f>+'commercial income'!H60</f>
        <v>50000000</v>
      </c>
      <c r="G14" s="18">
        <f>+'commercial income'!T60</f>
        <v>32001000</v>
      </c>
      <c r="H14" s="18">
        <f t="shared" si="0"/>
        <v>17999000</v>
      </c>
    </row>
    <row r="15" spans="4:11" x14ac:dyDescent="0.2">
      <c r="D15" t="s">
        <v>168</v>
      </c>
      <c r="F15" s="18">
        <f>+'commercial income'!H62</f>
        <v>50000000</v>
      </c>
      <c r="G15" s="18">
        <f>+'commercial income'!T62</f>
        <v>38209500</v>
      </c>
      <c r="H15" s="18">
        <f t="shared" si="0"/>
        <v>11790500</v>
      </c>
    </row>
    <row r="16" spans="4:11" x14ac:dyDescent="0.2">
      <c r="D16" t="s">
        <v>169</v>
      </c>
      <c r="F16" s="18">
        <f>+'commercial income'!H64</f>
        <v>20000000</v>
      </c>
      <c r="G16" s="18">
        <f>+'commercial income'!T64</f>
        <v>57391125</v>
      </c>
      <c r="H16" s="18">
        <f t="shared" si="0"/>
        <v>-37391125</v>
      </c>
    </row>
    <row r="17" spans="4:8" x14ac:dyDescent="0.2">
      <c r="D17" t="s">
        <v>170</v>
      </c>
      <c r="F17" s="18">
        <f>+'commercial income'!H66</f>
        <v>10000000</v>
      </c>
      <c r="G17" s="18">
        <f>+'commercial income'!T66</f>
        <v>41335250</v>
      </c>
      <c r="H17" s="18">
        <f t="shared" si="0"/>
        <v>-31335250</v>
      </c>
    </row>
    <row r="18" spans="4:8" ht="15" x14ac:dyDescent="0.35">
      <c r="D18" t="s">
        <v>171</v>
      </c>
      <c r="F18" s="19">
        <f>+'commercial income'!H69</f>
        <v>83000000</v>
      </c>
      <c r="G18" s="19">
        <f>+'commercial income'!T69</f>
        <v>137099986</v>
      </c>
      <c r="H18" s="19">
        <f t="shared" si="0"/>
        <v>-54099986</v>
      </c>
    </row>
    <row r="19" spans="4:8" x14ac:dyDescent="0.2">
      <c r="D19" t="s">
        <v>172</v>
      </c>
      <c r="F19" s="18">
        <f>SUM(F8:F18)</f>
        <v>1624241181</v>
      </c>
      <c r="G19" s="18">
        <f>SUM(G8:G18)</f>
        <v>737037702</v>
      </c>
      <c r="H19" s="18">
        <f>SUM(H8:H18)</f>
        <v>887203479</v>
      </c>
    </row>
    <row r="20" spans="4:8" x14ac:dyDescent="0.2">
      <c r="F20" s="18"/>
      <c r="G20" s="18"/>
      <c r="H20" s="18"/>
    </row>
    <row r="21" spans="4:8" x14ac:dyDescent="0.2">
      <c r="D21" s="2" t="s">
        <v>310</v>
      </c>
      <c r="F21" s="18"/>
      <c r="H21" s="18">
        <f>+DriftPrepay!H30</f>
        <v>29779750</v>
      </c>
    </row>
    <row r="22" spans="4:8" x14ac:dyDescent="0.2">
      <c r="D22" s="8" t="s">
        <v>6</v>
      </c>
      <c r="F22" s="18"/>
      <c r="H22" s="18"/>
    </row>
    <row r="23" spans="4:8" x14ac:dyDescent="0.2">
      <c r="D23" s="2" t="s">
        <v>173</v>
      </c>
    </row>
    <row r="24" spans="4:8" x14ac:dyDescent="0.2">
      <c r="D24" t="s">
        <v>107</v>
      </c>
      <c r="H24" s="18">
        <f>+'group expenses'!P7</f>
        <v>10398000</v>
      </c>
    </row>
    <row r="25" spans="4:8" x14ac:dyDescent="0.2">
      <c r="D25" t="s">
        <v>117</v>
      </c>
      <c r="H25" s="18">
        <f>+'group expenses'!P8</f>
        <v>1996000</v>
      </c>
    </row>
    <row r="26" spans="4:8" x14ac:dyDescent="0.2">
      <c r="D26" t="s">
        <v>118</v>
      </c>
      <c r="H26" s="18">
        <f>+'group expenses'!P9</f>
        <v>40574000</v>
      </c>
    </row>
    <row r="27" spans="4:8" x14ac:dyDescent="0.2">
      <c r="D27" t="s">
        <v>120</v>
      </c>
      <c r="H27" s="18">
        <f>+'group expenses'!P10</f>
        <v>4816000</v>
      </c>
    </row>
    <row r="28" spans="4:8" x14ac:dyDescent="0.2">
      <c r="D28" t="s">
        <v>19</v>
      </c>
      <c r="H28" s="18">
        <f>+'group expenses'!P11</f>
        <v>10313000</v>
      </c>
    </row>
    <row r="29" spans="4:8" x14ac:dyDescent="0.2">
      <c r="D29" t="s">
        <v>123</v>
      </c>
      <c r="H29" s="18">
        <f>+'group expenses'!P12</f>
        <v>1571000</v>
      </c>
    </row>
    <row r="30" spans="4:8" x14ac:dyDescent="0.2">
      <c r="D30" t="s">
        <v>20</v>
      </c>
      <c r="H30" s="18">
        <f>+'group expenses'!P13</f>
        <v>2334000</v>
      </c>
    </row>
    <row r="31" spans="4:8" x14ac:dyDescent="0.2">
      <c r="D31" t="s">
        <v>126</v>
      </c>
      <c r="H31" s="18">
        <f>+'group expenses'!P14</f>
        <v>2199000</v>
      </c>
    </row>
    <row r="32" spans="4:8" x14ac:dyDescent="0.2">
      <c r="D32" t="s">
        <v>131</v>
      </c>
      <c r="H32" s="18">
        <f>+'group expenses'!P15</f>
        <v>793000</v>
      </c>
    </row>
    <row r="33" spans="4:8" x14ac:dyDescent="0.2">
      <c r="D33" t="s">
        <v>129</v>
      </c>
      <c r="H33" s="18">
        <f>+'group expenses'!P16</f>
        <v>5675000</v>
      </c>
    </row>
    <row r="34" spans="4:8" ht="15" x14ac:dyDescent="0.35">
      <c r="D34" s="1" t="s">
        <v>130</v>
      </c>
      <c r="H34" s="19">
        <f>+'group expenses'!P17</f>
        <v>2754000</v>
      </c>
    </row>
    <row r="35" spans="4:8" x14ac:dyDescent="0.2">
      <c r="D35" t="s">
        <v>177</v>
      </c>
      <c r="H35" s="18">
        <f>SUM(H24:H34)</f>
        <v>83423000</v>
      </c>
    </row>
    <row r="36" spans="4:8" x14ac:dyDescent="0.2">
      <c r="H36" s="18"/>
    </row>
    <row r="37" spans="4:8" x14ac:dyDescent="0.2">
      <c r="D37" s="2" t="s">
        <v>271</v>
      </c>
      <c r="H37" s="18"/>
    </row>
    <row r="38" spans="4:8" x14ac:dyDescent="0.2">
      <c r="D38" t="s">
        <v>261</v>
      </c>
      <c r="H38" s="18">
        <f>+'group expenses'!E34</f>
        <v>25300000</v>
      </c>
    </row>
    <row r="39" spans="4:8" x14ac:dyDescent="0.2">
      <c r="D39" t="s">
        <v>272</v>
      </c>
      <c r="H39" s="18">
        <f>+'group expenses'!E37</f>
        <v>18800000</v>
      </c>
    </row>
    <row r="40" spans="4:8" x14ac:dyDescent="0.2">
      <c r="D40" t="s">
        <v>183</v>
      </c>
      <c r="H40" s="18">
        <f>+'group expenses'!E38</f>
        <v>15500000</v>
      </c>
    </row>
    <row r="41" spans="4:8" ht="15" x14ac:dyDescent="0.35">
      <c r="D41" t="s">
        <v>254</v>
      </c>
      <c r="H41" s="19">
        <f>+'group expenses'!E48</f>
        <v>32700000</v>
      </c>
    </row>
    <row r="42" spans="4:8" x14ac:dyDescent="0.2">
      <c r="D42" t="s">
        <v>21</v>
      </c>
      <c r="H42" s="18">
        <f>SUM(H38:H41)</f>
        <v>92300000</v>
      </c>
    </row>
    <row r="43" spans="4:8" x14ac:dyDescent="0.2">
      <c r="H43" s="18"/>
    </row>
    <row r="45" spans="4:8" x14ac:dyDescent="0.2">
      <c r="D45" s="2" t="s">
        <v>135</v>
      </c>
    </row>
    <row r="46" spans="4:8" x14ac:dyDescent="0.2">
      <c r="D46" t="s">
        <v>136</v>
      </c>
      <c r="H46" s="4">
        <f>+'group expenses'!E56</f>
        <v>4991000</v>
      </c>
    </row>
    <row r="47" spans="4:8" x14ac:dyDescent="0.2">
      <c r="D47" t="s">
        <v>137</v>
      </c>
      <c r="H47" s="4">
        <f>+'group expenses'!E57</f>
        <v>5114000</v>
      </c>
    </row>
    <row r="48" spans="4:8" x14ac:dyDescent="0.2">
      <c r="D48" t="s">
        <v>138</v>
      </c>
      <c r="H48" s="4">
        <f>+'group expenses'!E58</f>
        <v>3700000</v>
      </c>
    </row>
    <row r="49" spans="4:8" x14ac:dyDescent="0.2">
      <c r="D49" t="s">
        <v>139</v>
      </c>
      <c r="H49" s="4">
        <f>+'group expenses'!E59</f>
        <v>1382000</v>
      </c>
    </row>
    <row r="50" spans="4:8" x14ac:dyDescent="0.2">
      <c r="D50" t="s">
        <v>140</v>
      </c>
      <c r="H50" s="4">
        <f>+'group expenses'!E60</f>
        <v>3302000</v>
      </c>
    </row>
    <row r="51" spans="4:8" x14ac:dyDescent="0.2">
      <c r="D51" t="s">
        <v>141</v>
      </c>
      <c r="H51" s="4">
        <f>+'group expenses'!E61</f>
        <v>2020000</v>
      </c>
    </row>
    <row r="52" spans="4:8" x14ac:dyDescent="0.2">
      <c r="D52" t="s">
        <v>142</v>
      </c>
      <c r="H52" s="4">
        <f>+'group expenses'!E62</f>
        <v>1021000</v>
      </c>
    </row>
    <row r="53" spans="4:8" x14ac:dyDescent="0.2">
      <c r="D53" t="s">
        <v>143</v>
      </c>
      <c r="H53" s="4">
        <f>+'group expenses'!E63</f>
        <v>1509000</v>
      </c>
    </row>
    <row r="54" spans="4:8" ht="15" x14ac:dyDescent="0.35">
      <c r="D54" t="s">
        <v>144</v>
      </c>
      <c r="H54" s="10">
        <f>+'group expenses'!E64</f>
        <v>273000</v>
      </c>
    </row>
    <row r="55" spans="4:8" x14ac:dyDescent="0.2">
      <c r="D55" t="s">
        <v>145</v>
      </c>
      <c r="H55" s="4">
        <f>SUM(H46:H54)</f>
        <v>23312000</v>
      </c>
    </row>
    <row r="56" spans="4:8" x14ac:dyDescent="0.2">
      <c r="H56" s="4"/>
    </row>
    <row r="57" spans="4:8" x14ac:dyDescent="0.2">
      <c r="D57" t="s">
        <v>146</v>
      </c>
      <c r="H57" s="4">
        <f>+'group expenses'!E67</f>
        <v>13077000</v>
      </c>
    </row>
    <row r="58" spans="4:8" x14ac:dyDescent="0.2">
      <c r="H58" s="4"/>
    </row>
    <row r="59" spans="4:8" x14ac:dyDescent="0.2">
      <c r="D59" t="s">
        <v>147</v>
      </c>
      <c r="H59" s="4">
        <f>+'group expenses'!E69</f>
        <v>3500000</v>
      </c>
    </row>
    <row r="60" spans="4:8" x14ac:dyDescent="0.2">
      <c r="H60" s="4"/>
    </row>
    <row r="61" spans="4:8" x14ac:dyDescent="0.2">
      <c r="D61" t="s">
        <v>148</v>
      </c>
      <c r="H61" s="4">
        <f>+'group expenses'!E71</f>
        <v>9040000</v>
      </c>
    </row>
    <row r="62" spans="4:8" x14ac:dyDescent="0.2">
      <c r="H62" s="4"/>
    </row>
    <row r="63" spans="4:8" x14ac:dyDescent="0.2">
      <c r="D63" s="1" t="s">
        <v>17</v>
      </c>
      <c r="H63" s="7">
        <f>+'group expenses'!E73</f>
        <v>870000</v>
      </c>
    </row>
    <row r="64" spans="4:8" x14ac:dyDescent="0.2">
      <c r="D64" t="s">
        <v>177</v>
      </c>
      <c r="H64" s="18">
        <f>+H63+H61+H59+H57+H55</f>
        <v>49799000</v>
      </c>
    </row>
    <row r="65" spans="4:8" x14ac:dyDescent="0.2">
      <c r="H65" s="18"/>
    </row>
    <row r="66" spans="4:8" x14ac:dyDescent="0.2">
      <c r="D66" s="2" t="s">
        <v>152</v>
      </c>
    </row>
    <row r="67" spans="4:8" x14ac:dyDescent="0.2">
      <c r="D67" t="s">
        <v>153</v>
      </c>
      <c r="H67" s="4">
        <f>+'group expenses'!E80</f>
        <v>100000000</v>
      </c>
    </row>
    <row r="68" spans="4:8" x14ac:dyDescent="0.2">
      <c r="D68" t="s">
        <v>154</v>
      </c>
      <c r="H68" s="4">
        <f>+'group expenses'!E81</f>
        <v>5747000</v>
      </c>
    </row>
    <row r="69" spans="4:8" x14ac:dyDescent="0.2">
      <c r="D69" t="s">
        <v>155</v>
      </c>
      <c r="H69" s="4">
        <f>+'group expenses'!E82</f>
        <v>14586000</v>
      </c>
    </row>
    <row r="70" spans="4:8" x14ac:dyDescent="0.2">
      <c r="D70" t="s">
        <v>156</v>
      </c>
      <c r="H70" s="4">
        <f>+'group expenses'!E83</f>
        <v>22259000</v>
      </c>
    </row>
    <row r="71" spans="4:8" ht="15" x14ac:dyDescent="0.35">
      <c r="D71" s="1" t="s">
        <v>157</v>
      </c>
      <c r="H71" s="10">
        <f>+'group expenses'!E84</f>
        <v>159000</v>
      </c>
    </row>
    <row r="72" spans="4:8" x14ac:dyDescent="0.2">
      <c r="D72" t="s">
        <v>177</v>
      </c>
      <c r="H72" s="18">
        <f>SUM(H67:H71)</f>
        <v>142751000</v>
      </c>
    </row>
    <row r="73" spans="4:8" x14ac:dyDescent="0.2">
      <c r="H73" s="18"/>
    </row>
    <row r="74" spans="4:8" x14ac:dyDescent="0.2">
      <c r="D74" s="2" t="s">
        <v>174</v>
      </c>
      <c r="H74" s="18"/>
    </row>
    <row r="75" spans="4:8" x14ac:dyDescent="0.2">
      <c r="D75" s="8" t="s">
        <v>192</v>
      </c>
      <c r="H75" s="18">
        <v>955000</v>
      </c>
    </row>
    <row r="76" spans="4:8" x14ac:dyDescent="0.2">
      <c r="D76" s="8" t="s">
        <v>175</v>
      </c>
      <c r="H76" s="18">
        <v>11318000</v>
      </c>
    </row>
    <row r="77" spans="4:8" x14ac:dyDescent="0.2">
      <c r="D77" s="8" t="s">
        <v>178</v>
      </c>
      <c r="H77" s="18">
        <v>1080000</v>
      </c>
    </row>
    <row r="78" spans="4:8" ht="15" x14ac:dyDescent="0.35">
      <c r="D78" s="1" t="s">
        <v>176</v>
      </c>
      <c r="H78" s="19">
        <v>341000</v>
      </c>
    </row>
    <row r="79" spans="4:8" x14ac:dyDescent="0.2">
      <c r="D79" t="s">
        <v>177</v>
      </c>
      <c r="H79" s="18">
        <f>SUM(H75:H78)</f>
        <v>13694000</v>
      </c>
    </row>
    <row r="80" spans="4:8" x14ac:dyDescent="0.2">
      <c r="H80" s="18"/>
    </row>
    <row r="81" spans="4:8" x14ac:dyDescent="0.2">
      <c r="D81" s="2" t="s">
        <v>242</v>
      </c>
      <c r="H81" s="18"/>
    </row>
    <row r="82" spans="4:8" x14ac:dyDescent="0.2">
      <c r="D82" s="8" t="s">
        <v>434</v>
      </c>
      <c r="H82" s="18">
        <f>+'commercial income'!K73</f>
        <v>479585375</v>
      </c>
    </row>
    <row r="83" spans="4:8" ht="15" x14ac:dyDescent="0.35">
      <c r="D83" t="s">
        <v>435</v>
      </c>
      <c r="H83" s="19">
        <f>+'balance sheet'!L183</f>
        <v>55000000</v>
      </c>
    </row>
    <row r="84" spans="4:8" x14ac:dyDescent="0.2">
      <c r="D84" t="s">
        <v>7</v>
      </c>
      <c r="H84" s="18">
        <f>+H82-H83</f>
        <v>424585375</v>
      </c>
    </row>
    <row r="86" spans="4:8" x14ac:dyDescent="0.2">
      <c r="D86" s="3" t="s">
        <v>381</v>
      </c>
      <c r="E86" s="3"/>
      <c r="F86" s="20" t="s">
        <v>6</v>
      </c>
      <c r="H86" s="20">
        <f>+H19-H21-H35-H42-H64-H72-H79+H84</f>
        <v>900042104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327"/>
  <sheetViews>
    <sheetView workbookViewId="0">
      <selection activeCell="A12" sqref="A12"/>
    </sheetView>
    <sheetView workbookViewId="1"/>
    <sheetView workbookViewId="2">
      <selection activeCell="A82" sqref="A82"/>
    </sheetView>
  </sheetViews>
  <sheetFormatPr defaultRowHeight="12.75" x14ac:dyDescent="0.2"/>
  <cols>
    <col min="1" max="1" width="28.42578125" customWidth="1"/>
    <col min="4" max="4" width="18.42578125" customWidth="1"/>
    <col min="5" max="5" width="15.85546875" bestFit="1" customWidth="1"/>
    <col min="6" max="6" width="16.7109375" customWidth="1"/>
    <col min="7" max="7" width="15.85546875" bestFit="1" customWidth="1"/>
    <col min="8" max="8" width="18" customWidth="1"/>
    <col min="9" max="10" width="15.5703125" customWidth="1"/>
    <col min="11" max="11" width="15.85546875" bestFit="1" customWidth="1"/>
    <col min="12" max="17" width="17.5703125" customWidth="1"/>
    <col min="18" max="18" width="16.5703125" customWidth="1"/>
    <col min="19" max="19" width="14.28515625" customWidth="1"/>
    <col min="20" max="20" width="18.7109375" customWidth="1"/>
    <col min="21" max="21" width="19.42578125" customWidth="1"/>
    <col min="22" max="22" width="10.7109375" customWidth="1"/>
    <col min="23" max="23" width="17.42578125" bestFit="1" customWidth="1"/>
    <col min="24" max="24" width="17.42578125" style="4" bestFit="1" customWidth="1"/>
    <col min="25" max="25" width="9.140625" style="25"/>
  </cols>
  <sheetData>
    <row r="2" spans="1:25" x14ac:dyDescent="0.2">
      <c r="T2" s="18" t="s">
        <v>6</v>
      </c>
    </row>
    <row r="3" spans="1:25" x14ac:dyDescent="0.2">
      <c r="T3" s="18" t="s">
        <v>6</v>
      </c>
    </row>
    <row r="4" spans="1:25" x14ac:dyDescent="0.2">
      <c r="B4" s="2" t="s">
        <v>0</v>
      </c>
      <c r="F4" t="s">
        <v>6</v>
      </c>
    </row>
    <row r="5" spans="1:25" x14ac:dyDescent="0.2">
      <c r="H5" s="3" t="s">
        <v>13</v>
      </c>
      <c r="K5" s="3" t="s">
        <v>8</v>
      </c>
      <c r="L5" s="3" t="s">
        <v>6</v>
      </c>
      <c r="M5" s="3" t="s">
        <v>184</v>
      </c>
      <c r="N5" s="3" t="s">
        <v>182</v>
      </c>
      <c r="O5" s="3"/>
      <c r="P5" s="3" t="s">
        <v>179</v>
      </c>
      <c r="Q5" s="3" t="s">
        <v>66</v>
      </c>
      <c r="R5" s="3" t="s">
        <v>18</v>
      </c>
      <c r="S5" s="3" t="s">
        <v>18</v>
      </c>
      <c r="T5" s="3" t="s">
        <v>21</v>
      </c>
      <c r="V5" s="9" t="s">
        <v>61</v>
      </c>
      <c r="W5" s="3" t="s">
        <v>436</v>
      </c>
    </row>
    <row r="6" spans="1:25" x14ac:dyDescent="0.2">
      <c r="D6" s="2" t="s">
        <v>3</v>
      </c>
      <c r="E6" s="2" t="s">
        <v>5</v>
      </c>
      <c r="F6" s="2" t="s">
        <v>16</v>
      </c>
      <c r="G6" s="2" t="s">
        <v>17</v>
      </c>
      <c r="H6" s="2" t="s">
        <v>11</v>
      </c>
      <c r="I6" s="2" t="s">
        <v>4</v>
      </c>
      <c r="J6" s="2" t="s">
        <v>26</v>
      </c>
      <c r="K6" s="2" t="s">
        <v>9</v>
      </c>
      <c r="L6" s="2" t="s">
        <v>387</v>
      </c>
      <c r="M6" s="2" t="s">
        <v>185</v>
      </c>
      <c r="N6" s="2" t="s">
        <v>183</v>
      </c>
      <c r="O6" s="2" t="s">
        <v>181</v>
      </c>
      <c r="P6" s="2" t="s">
        <v>180</v>
      </c>
      <c r="Q6" s="2" t="s">
        <v>32</v>
      </c>
      <c r="R6" s="2" t="s">
        <v>19</v>
      </c>
      <c r="S6" s="2" t="s">
        <v>20</v>
      </c>
      <c r="T6" s="2" t="s">
        <v>4</v>
      </c>
      <c r="U6" s="2" t="s">
        <v>11</v>
      </c>
      <c r="V6" s="2" t="s">
        <v>12</v>
      </c>
      <c r="W6" s="2" t="s">
        <v>482</v>
      </c>
      <c r="X6" s="15" t="s">
        <v>8</v>
      </c>
      <c r="Y6" s="35" t="s">
        <v>483</v>
      </c>
    </row>
    <row r="7" spans="1:25" x14ac:dyDescent="0.2">
      <c r="A7" s="2" t="s">
        <v>38</v>
      </c>
      <c r="D7" t="s">
        <v>6</v>
      </c>
      <c r="E7" t="s">
        <v>6</v>
      </c>
      <c r="I7" t="s">
        <v>6</v>
      </c>
    </row>
    <row r="8" spans="1:25" x14ac:dyDescent="0.2">
      <c r="A8" t="s">
        <v>1</v>
      </c>
      <c r="B8" t="s">
        <v>2</v>
      </c>
      <c r="D8" s="4">
        <v>20000000</v>
      </c>
      <c r="E8" s="4">
        <v>12000000</v>
      </c>
      <c r="F8" s="4">
        <v>0</v>
      </c>
      <c r="G8" s="4">
        <v>0</v>
      </c>
      <c r="H8" s="4">
        <f>SUM(D8:G8)</f>
        <v>32000000</v>
      </c>
      <c r="I8" s="4">
        <f>2286000+209000</f>
        <v>2495000</v>
      </c>
      <c r="J8" s="4">
        <f t="shared" ref="J8:J18" si="0">+I8/V8</f>
        <v>178214.28571428571</v>
      </c>
      <c r="K8" s="4">
        <v>0</v>
      </c>
      <c r="L8" s="4">
        <v>0</v>
      </c>
      <c r="M8" s="4">
        <v>463000</v>
      </c>
      <c r="N8" s="5">
        <f>39000+15000+15000</f>
        <v>69000</v>
      </c>
      <c r="O8" s="4">
        <v>0</v>
      </c>
      <c r="P8" s="4">
        <v>0</v>
      </c>
      <c r="Q8" s="4">
        <v>73000</v>
      </c>
      <c r="R8" s="4">
        <v>710000</v>
      </c>
      <c r="S8" s="4">
        <v>15000</v>
      </c>
      <c r="T8" s="4">
        <f>+I8+K8+L8+M8+N8+O8+P8+Q8+R8+S8</f>
        <v>3825000</v>
      </c>
      <c r="U8" s="4">
        <f t="shared" ref="U8:U18" si="1">+H8-T8</f>
        <v>28175000</v>
      </c>
      <c r="V8">
        <v>14</v>
      </c>
      <c r="W8" s="4">
        <f>+(U8+K8)/V8</f>
        <v>2012500</v>
      </c>
      <c r="X8" s="4">
        <v>0</v>
      </c>
      <c r="Y8" s="25">
        <v>0</v>
      </c>
    </row>
    <row r="9" spans="1:25" x14ac:dyDescent="0.2">
      <c r="A9" t="s">
        <v>14</v>
      </c>
      <c r="B9" t="s">
        <v>15</v>
      </c>
      <c r="D9" s="4">
        <v>45000000</v>
      </c>
      <c r="E9" s="4">
        <v>20000000</v>
      </c>
      <c r="F9" s="4">
        <v>0</v>
      </c>
      <c r="G9" s="4">
        <v>0</v>
      </c>
      <c r="H9" s="4">
        <f t="shared" ref="H9:H17" si="2">SUM(D9:G9)</f>
        <v>65000000</v>
      </c>
      <c r="I9" s="4">
        <f>2795000+253000</f>
        <v>3048000</v>
      </c>
      <c r="J9" s="4">
        <f t="shared" si="0"/>
        <v>152400</v>
      </c>
      <c r="K9" s="5">
        <v>0</v>
      </c>
      <c r="L9" s="5">
        <v>10000</v>
      </c>
      <c r="M9" s="5">
        <v>647000</v>
      </c>
      <c r="N9" s="5">
        <v>93000</v>
      </c>
      <c r="O9" s="5">
        <v>0</v>
      </c>
      <c r="P9" s="5">
        <v>0</v>
      </c>
      <c r="Q9" s="4">
        <v>83000</v>
      </c>
      <c r="R9" s="4">
        <v>710000</v>
      </c>
      <c r="S9" s="4">
        <v>15000</v>
      </c>
      <c r="T9" s="4">
        <f t="shared" ref="T9:T17" si="3">+I9+K9+L9+M9+N9+O9+P9+Q9+R9+S9</f>
        <v>4606000</v>
      </c>
      <c r="U9" s="4">
        <f t="shared" si="1"/>
        <v>60394000</v>
      </c>
      <c r="V9">
        <v>20</v>
      </c>
      <c r="W9" s="4">
        <f t="shared" ref="W9:W18" si="4">+(U9+K9)/V9</f>
        <v>3019700</v>
      </c>
      <c r="X9" s="4">
        <v>0</v>
      </c>
      <c r="Y9" s="25">
        <v>0</v>
      </c>
    </row>
    <row r="10" spans="1:25" x14ac:dyDescent="0.2">
      <c r="A10" t="s">
        <v>22</v>
      </c>
      <c r="B10" t="s">
        <v>23</v>
      </c>
      <c r="D10" s="4">
        <v>45000000</v>
      </c>
      <c r="E10" s="4">
        <v>20000000</v>
      </c>
      <c r="F10" s="4">
        <v>0</v>
      </c>
      <c r="G10" s="4">
        <v>0</v>
      </c>
      <c r="H10" s="4">
        <f t="shared" si="2"/>
        <v>65000000</v>
      </c>
      <c r="I10" s="4">
        <f>3410000+194000</f>
        <v>3604000</v>
      </c>
      <c r="J10" s="4">
        <f t="shared" si="0"/>
        <v>171619.04761904763</v>
      </c>
      <c r="K10" s="5">
        <v>0</v>
      </c>
      <c r="L10" s="5">
        <v>9000</v>
      </c>
      <c r="M10" s="5">
        <v>815000</v>
      </c>
      <c r="N10" s="5">
        <v>102000</v>
      </c>
      <c r="O10" s="5">
        <v>0</v>
      </c>
      <c r="P10" s="5">
        <v>0</v>
      </c>
      <c r="Q10" s="4">
        <v>10000</v>
      </c>
      <c r="R10" s="5">
        <v>710000</v>
      </c>
      <c r="S10" s="4">
        <v>15000</v>
      </c>
      <c r="T10" s="4">
        <f t="shared" si="3"/>
        <v>5265000</v>
      </c>
      <c r="U10" s="4">
        <f t="shared" si="1"/>
        <v>59735000</v>
      </c>
      <c r="V10">
        <v>21</v>
      </c>
      <c r="W10" s="4">
        <f t="shared" si="4"/>
        <v>2844523.8095238097</v>
      </c>
      <c r="X10" s="4">
        <v>0</v>
      </c>
      <c r="Y10" s="25">
        <v>0</v>
      </c>
    </row>
    <row r="11" spans="1:25" x14ac:dyDescent="0.2">
      <c r="A11" t="s">
        <v>24</v>
      </c>
      <c r="B11" t="s">
        <v>25</v>
      </c>
      <c r="D11" s="4">
        <v>45000000</v>
      </c>
      <c r="E11" s="4">
        <v>20000000</v>
      </c>
      <c r="F11" s="4">
        <v>0</v>
      </c>
      <c r="G11" s="4">
        <v>0</v>
      </c>
      <c r="H11" s="4">
        <f t="shared" si="2"/>
        <v>65000000</v>
      </c>
      <c r="I11" s="4">
        <f>4132000+334000</f>
        <v>4466000</v>
      </c>
      <c r="J11" s="4">
        <f t="shared" si="0"/>
        <v>159500</v>
      </c>
      <c r="K11" s="4">
        <v>0</v>
      </c>
      <c r="L11" s="5">
        <v>15000</v>
      </c>
      <c r="M11" s="5">
        <v>768000</v>
      </c>
      <c r="N11" s="5">
        <v>145000</v>
      </c>
      <c r="O11" s="5">
        <v>0</v>
      </c>
      <c r="P11" s="5">
        <v>0</v>
      </c>
      <c r="Q11" s="5">
        <v>89000</v>
      </c>
      <c r="R11" s="4">
        <v>710000</v>
      </c>
      <c r="S11" s="4">
        <v>15000</v>
      </c>
      <c r="T11" s="4">
        <f t="shared" si="3"/>
        <v>6208000</v>
      </c>
      <c r="U11" s="4">
        <f t="shared" si="1"/>
        <v>58792000</v>
      </c>
      <c r="V11">
        <v>28</v>
      </c>
      <c r="W11" s="4">
        <f t="shared" si="4"/>
        <v>2099714.2857142859</v>
      </c>
      <c r="X11" s="4">
        <v>0</v>
      </c>
      <c r="Y11" s="25">
        <v>0</v>
      </c>
    </row>
    <row r="12" spans="1:25" s="3" customFormat="1" x14ac:dyDescent="0.2">
      <c r="A12" s="8" t="s">
        <v>58</v>
      </c>
      <c r="B12" s="8" t="s">
        <v>27</v>
      </c>
      <c r="D12" s="5">
        <v>20000000</v>
      </c>
      <c r="E12" s="5">
        <v>0</v>
      </c>
      <c r="F12" s="5">
        <v>0</v>
      </c>
      <c r="G12" s="5">
        <f>+K12+L12+O12</f>
        <v>18441181</v>
      </c>
      <c r="H12" s="4">
        <f t="shared" si="2"/>
        <v>38441181</v>
      </c>
      <c r="I12" s="5">
        <f>1128000+136000</f>
        <v>1264000</v>
      </c>
      <c r="J12" s="5">
        <f t="shared" si="0"/>
        <v>158000</v>
      </c>
      <c r="K12" s="5">
        <f>+'balance sheet alloc'!F6</f>
        <v>13089999.999999998</v>
      </c>
      <c r="L12" s="5">
        <f>5000+'balance sheet'!G6+4172689+488749+34333+322600+100</f>
        <v>5023471</v>
      </c>
      <c r="M12" s="5">
        <v>207000</v>
      </c>
      <c r="N12" s="5">
        <f>40000+830000+109000+239000</f>
        <v>1218000</v>
      </c>
      <c r="O12" s="5">
        <v>327710</v>
      </c>
      <c r="P12" s="5">
        <v>2584000</v>
      </c>
      <c r="Q12" s="5">
        <f>4625000+91000</f>
        <v>4716000</v>
      </c>
      <c r="R12" s="5">
        <v>0</v>
      </c>
      <c r="S12" s="5">
        <v>16000</v>
      </c>
      <c r="T12" s="4">
        <f t="shared" si="3"/>
        <v>28446181</v>
      </c>
      <c r="U12" s="4">
        <f t="shared" si="1"/>
        <v>9995000</v>
      </c>
      <c r="V12" s="8">
        <v>8</v>
      </c>
      <c r="W12" s="4">
        <f t="shared" si="4"/>
        <v>2885625</v>
      </c>
      <c r="X12" s="5">
        <f>+'balance sheet alloc'!E6</f>
        <v>154000000</v>
      </c>
      <c r="Y12" s="25">
        <f>+(W12+K12)/X12</f>
        <v>0.10373782467532466</v>
      </c>
    </row>
    <row r="13" spans="1:25" x14ac:dyDescent="0.2">
      <c r="A13" t="s">
        <v>28</v>
      </c>
      <c r="B13" t="s">
        <v>29</v>
      </c>
      <c r="D13" s="4">
        <v>0</v>
      </c>
      <c r="E13" s="4">
        <v>0</v>
      </c>
      <c r="F13" s="4">
        <v>0</v>
      </c>
      <c r="G13" s="4">
        <v>0</v>
      </c>
      <c r="H13" s="4">
        <f t="shared" si="2"/>
        <v>0</v>
      </c>
      <c r="I13" s="4">
        <f>2863000+392000</f>
        <v>3255000</v>
      </c>
      <c r="J13" s="5">
        <f t="shared" si="0"/>
        <v>120555.55555555556</v>
      </c>
      <c r="K13" s="4">
        <v>0</v>
      </c>
      <c r="L13" s="4">
        <v>17000</v>
      </c>
      <c r="M13" s="4">
        <v>209000</v>
      </c>
      <c r="N13" s="4">
        <v>136000</v>
      </c>
      <c r="O13" s="4">
        <v>0</v>
      </c>
      <c r="P13" s="4">
        <v>0</v>
      </c>
      <c r="Q13" s="4">
        <v>35000</v>
      </c>
      <c r="R13" s="4">
        <v>0</v>
      </c>
      <c r="S13" s="4">
        <v>0</v>
      </c>
      <c r="T13" s="4">
        <f t="shared" si="3"/>
        <v>3652000</v>
      </c>
      <c r="U13" s="4">
        <f t="shared" si="1"/>
        <v>-3652000</v>
      </c>
      <c r="V13">
        <v>27</v>
      </c>
      <c r="W13" s="4">
        <f t="shared" si="4"/>
        <v>-135259.25925925927</v>
      </c>
      <c r="X13" s="4">
        <v>0</v>
      </c>
      <c r="Y13" s="25">
        <v>0</v>
      </c>
    </row>
    <row r="14" spans="1:25" x14ac:dyDescent="0.2">
      <c r="A14" t="s">
        <v>30</v>
      </c>
      <c r="B14" t="s">
        <v>31</v>
      </c>
      <c r="D14" s="4">
        <v>0</v>
      </c>
      <c r="E14" s="4">
        <v>20000000</v>
      </c>
      <c r="F14" s="4">
        <v>0</v>
      </c>
      <c r="G14" s="4">
        <v>0</v>
      </c>
      <c r="H14" s="4">
        <f t="shared" si="2"/>
        <v>20000000</v>
      </c>
      <c r="I14" s="4">
        <f>2310000+312000</f>
        <v>2622000</v>
      </c>
      <c r="J14" s="5">
        <f t="shared" si="0"/>
        <v>154235.29411764705</v>
      </c>
      <c r="K14" s="4">
        <f>+'balance sheet alloc'!F16</f>
        <v>408970.5882352941</v>
      </c>
      <c r="L14" s="4">
        <v>0</v>
      </c>
      <c r="M14" s="4">
        <v>653000</v>
      </c>
      <c r="N14" s="4">
        <v>66000</v>
      </c>
      <c r="O14" s="4">
        <v>0</v>
      </c>
      <c r="P14" s="4">
        <v>0</v>
      </c>
      <c r="Q14" s="5">
        <f>3760000+425000</f>
        <v>4185000</v>
      </c>
      <c r="R14" s="5">
        <v>710000</v>
      </c>
      <c r="S14" s="5">
        <v>15000</v>
      </c>
      <c r="T14" s="4">
        <f t="shared" si="3"/>
        <v>8659970.5882352944</v>
      </c>
      <c r="U14" s="4">
        <f t="shared" si="1"/>
        <v>11340029.411764706</v>
      </c>
      <c r="V14">
        <v>17</v>
      </c>
      <c r="W14" s="4">
        <f t="shared" si="4"/>
        <v>691117.6470588235</v>
      </c>
      <c r="X14" s="4">
        <v>0</v>
      </c>
      <c r="Y14" s="25">
        <v>0</v>
      </c>
    </row>
    <row r="15" spans="1:25" x14ac:dyDescent="0.2">
      <c r="A15" t="s">
        <v>33</v>
      </c>
      <c r="B15" t="s">
        <v>34</v>
      </c>
      <c r="D15" s="4">
        <v>0</v>
      </c>
      <c r="E15" s="4">
        <v>0</v>
      </c>
      <c r="F15" s="4">
        <v>0</v>
      </c>
      <c r="G15" s="4">
        <v>0</v>
      </c>
      <c r="H15" s="4">
        <f t="shared" si="2"/>
        <v>0</v>
      </c>
      <c r="I15" s="4">
        <f>2242000+177000</f>
        <v>2419000</v>
      </c>
      <c r="J15" s="5">
        <f t="shared" si="0"/>
        <v>127315.78947368421</v>
      </c>
      <c r="K15" s="4">
        <v>0</v>
      </c>
      <c r="L15" s="4">
        <v>7000</v>
      </c>
      <c r="M15" s="4">
        <v>235000</v>
      </c>
      <c r="N15" s="4">
        <v>72000</v>
      </c>
      <c r="O15" s="4">
        <v>0</v>
      </c>
      <c r="P15" s="4">
        <v>0</v>
      </c>
      <c r="Q15" s="4">
        <v>51000</v>
      </c>
      <c r="R15" s="4">
        <v>0</v>
      </c>
      <c r="S15" s="4">
        <v>0</v>
      </c>
      <c r="T15" s="4">
        <f t="shared" si="3"/>
        <v>2784000</v>
      </c>
      <c r="U15" s="4">
        <f t="shared" si="1"/>
        <v>-2784000</v>
      </c>
      <c r="V15">
        <v>19</v>
      </c>
      <c r="W15" s="4">
        <f t="shared" si="4"/>
        <v>-146526.31578947368</v>
      </c>
      <c r="X15" s="4">
        <v>0</v>
      </c>
      <c r="Y15" s="25">
        <v>0</v>
      </c>
    </row>
    <row r="16" spans="1:25" x14ac:dyDescent="0.2">
      <c r="A16" t="s">
        <v>35</v>
      </c>
      <c r="B16" t="s">
        <v>36</v>
      </c>
      <c r="D16" s="4">
        <v>0</v>
      </c>
      <c r="E16" s="4">
        <v>0</v>
      </c>
      <c r="F16" s="4">
        <v>0</v>
      </c>
      <c r="G16" s="4">
        <v>0</v>
      </c>
      <c r="H16" s="4">
        <f t="shared" si="2"/>
        <v>0</v>
      </c>
      <c r="I16" s="4">
        <f>1991000+371000</f>
        <v>2362000</v>
      </c>
      <c r="J16" s="5">
        <f t="shared" si="0"/>
        <v>124315.78947368421</v>
      </c>
      <c r="K16" s="4">
        <v>0</v>
      </c>
      <c r="L16" s="4">
        <v>0</v>
      </c>
      <c r="M16" s="4">
        <v>40000</v>
      </c>
      <c r="N16" s="4">
        <v>95000</v>
      </c>
      <c r="O16" s="4">
        <v>0</v>
      </c>
      <c r="P16" s="4">
        <v>0</v>
      </c>
      <c r="Q16" s="4">
        <v>460000</v>
      </c>
      <c r="R16" s="4">
        <v>0</v>
      </c>
      <c r="S16" s="4">
        <v>0</v>
      </c>
      <c r="T16" s="4">
        <f t="shared" si="3"/>
        <v>2957000</v>
      </c>
      <c r="U16" s="4">
        <f t="shared" si="1"/>
        <v>-2957000</v>
      </c>
      <c r="V16">
        <v>19</v>
      </c>
      <c r="W16" s="4">
        <f t="shared" si="4"/>
        <v>-155631.57894736843</v>
      </c>
      <c r="X16" s="4">
        <v>0</v>
      </c>
      <c r="Y16" s="25">
        <v>0</v>
      </c>
    </row>
    <row r="17" spans="1:29" ht="15" x14ac:dyDescent="0.35">
      <c r="A17" s="1" t="s">
        <v>37</v>
      </c>
      <c r="B17" s="1" t="s">
        <v>36</v>
      </c>
      <c r="C17" s="1"/>
      <c r="D17" s="7">
        <v>0</v>
      </c>
      <c r="E17" s="7">
        <v>0</v>
      </c>
      <c r="F17" s="7">
        <v>0</v>
      </c>
      <c r="G17" s="7">
        <v>0</v>
      </c>
      <c r="H17" s="10">
        <f t="shared" si="2"/>
        <v>0</v>
      </c>
      <c r="I17" s="7">
        <f>1161000+129000</f>
        <v>1290000</v>
      </c>
      <c r="J17" s="7">
        <f t="shared" si="0"/>
        <v>161250</v>
      </c>
      <c r="K17" s="7">
        <v>0</v>
      </c>
      <c r="L17" s="7">
        <v>806000</v>
      </c>
      <c r="M17" s="7">
        <v>32000</v>
      </c>
      <c r="N17" s="7">
        <v>372000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0">
        <f t="shared" si="3"/>
        <v>2500000</v>
      </c>
      <c r="U17" s="10">
        <f t="shared" si="1"/>
        <v>-2500000</v>
      </c>
      <c r="V17" s="1">
        <v>8</v>
      </c>
      <c r="W17" s="10">
        <f t="shared" si="4"/>
        <v>-312500</v>
      </c>
      <c r="X17" s="7">
        <v>0</v>
      </c>
      <c r="Y17" s="27">
        <v>0</v>
      </c>
    </row>
    <row r="18" spans="1:29" x14ac:dyDescent="0.2">
      <c r="A18" t="s">
        <v>39</v>
      </c>
      <c r="D18" s="4">
        <f t="shared" ref="D18:I18" si="5">SUM(D8:D17)</f>
        <v>175000000</v>
      </c>
      <c r="E18" s="4">
        <f t="shared" si="5"/>
        <v>92000000</v>
      </c>
      <c r="F18" s="4">
        <f t="shared" si="5"/>
        <v>0</v>
      </c>
      <c r="G18" s="4">
        <f t="shared" si="5"/>
        <v>18441181</v>
      </c>
      <c r="H18" s="4">
        <f t="shared" si="5"/>
        <v>285441181</v>
      </c>
      <c r="I18" s="4">
        <f t="shared" si="5"/>
        <v>26825000</v>
      </c>
      <c r="J18" s="5">
        <f t="shared" si="0"/>
        <v>148204.41988950275</v>
      </c>
      <c r="K18" s="4">
        <f t="shared" ref="K18:T18" si="6">SUM(K8:K17)</f>
        <v>13498970.588235293</v>
      </c>
      <c r="L18" s="4">
        <f t="shared" si="6"/>
        <v>5887471</v>
      </c>
      <c r="M18" s="4">
        <f t="shared" si="6"/>
        <v>4069000</v>
      </c>
      <c r="N18" s="4">
        <f t="shared" si="6"/>
        <v>2368000</v>
      </c>
      <c r="O18" s="4">
        <f t="shared" si="6"/>
        <v>327710</v>
      </c>
      <c r="P18" s="4">
        <f t="shared" si="6"/>
        <v>2584000</v>
      </c>
      <c r="Q18" s="4">
        <f t="shared" si="6"/>
        <v>9702000</v>
      </c>
      <c r="R18" s="4">
        <f t="shared" si="6"/>
        <v>3550000</v>
      </c>
      <c r="S18" s="4">
        <f t="shared" si="6"/>
        <v>91000</v>
      </c>
      <c r="T18" s="5">
        <f t="shared" si="6"/>
        <v>68903151.588235289</v>
      </c>
      <c r="U18" s="4">
        <f t="shared" si="1"/>
        <v>216538029.41176471</v>
      </c>
      <c r="V18">
        <f>SUM(V8:V17)</f>
        <v>181</v>
      </c>
      <c r="W18" s="4">
        <f t="shared" si="4"/>
        <v>1270922.6519337017</v>
      </c>
      <c r="X18" s="4">
        <f>SUM(X8:X17)</f>
        <v>154000000</v>
      </c>
      <c r="Y18" s="25">
        <f>+(U18+K18)/X18</f>
        <v>1.4937467532467532</v>
      </c>
    </row>
    <row r="19" spans="1:29" x14ac:dyDescent="0.2"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 t="s">
        <v>6</v>
      </c>
      <c r="U19" s="4" t="s">
        <v>6</v>
      </c>
    </row>
    <row r="20" spans="1:29" x14ac:dyDescent="0.2">
      <c r="A20" s="2" t="s">
        <v>40</v>
      </c>
      <c r="D20" s="4"/>
      <c r="E20" s="4"/>
      <c r="F20" s="4"/>
      <c r="G20" s="4"/>
      <c r="H20" s="4" t="s">
        <v>6</v>
      </c>
      <c r="I20" s="4"/>
      <c r="J20" s="4"/>
      <c r="K20" s="4"/>
      <c r="L20" s="4"/>
      <c r="M20" s="4"/>
      <c r="N20" s="4"/>
      <c r="O20" s="4"/>
      <c r="P20" s="4"/>
      <c r="Q20" s="4" t="s">
        <v>6</v>
      </c>
      <c r="R20" s="4"/>
      <c r="S20" s="4"/>
      <c r="T20" s="4" t="s">
        <v>6</v>
      </c>
      <c r="U20" s="4" t="s">
        <v>6</v>
      </c>
      <c r="W20" t="s">
        <v>6</v>
      </c>
    </row>
    <row r="21" spans="1:29" x14ac:dyDescent="0.2">
      <c r="A21" s="8" t="s">
        <v>47</v>
      </c>
      <c r="B21" t="s">
        <v>41</v>
      </c>
      <c r="D21" s="4">
        <v>0</v>
      </c>
      <c r="E21" s="4">
        <v>40000000</v>
      </c>
      <c r="F21" s="4">
        <v>0</v>
      </c>
      <c r="G21" s="4">
        <v>0</v>
      </c>
      <c r="H21" s="4">
        <f>SUM(D21:G21)</f>
        <v>40000000</v>
      </c>
      <c r="I21" s="4">
        <v>3997000</v>
      </c>
      <c r="J21" s="4">
        <f t="shared" ref="J21:J26" si="7">+I21/V21</f>
        <v>181681.81818181818</v>
      </c>
      <c r="K21" s="4">
        <f>+'balance sheet alloc'!F21</f>
        <v>442500</v>
      </c>
      <c r="L21" s="4">
        <v>56000</v>
      </c>
      <c r="M21" s="4">
        <v>1101000</v>
      </c>
      <c r="N21" s="4">
        <v>116000</v>
      </c>
      <c r="O21" s="4">
        <v>0</v>
      </c>
      <c r="P21" s="4">
        <v>0</v>
      </c>
      <c r="Q21" s="4">
        <f>686000+851000</f>
        <v>1537000</v>
      </c>
      <c r="R21" s="4">
        <v>594000</v>
      </c>
      <c r="S21" s="4">
        <v>15000</v>
      </c>
      <c r="T21" s="4">
        <f t="shared" ref="T21:T28" si="8">+I21+K21+L21+M21+N21+O21+P21+Q21+R21+S21</f>
        <v>7858500</v>
      </c>
      <c r="U21" s="4">
        <f t="shared" ref="U21:U29" si="9">+H21-T21</f>
        <v>32141500</v>
      </c>
      <c r="V21">
        <v>22</v>
      </c>
      <c r="W21" s="4">
        <f t="shared" ref="W21:W29" si="10">+(U21+K21)/V21</f>
        <v>1481090.9090909092</v>
      </c>
      <c r="X21" s="4">
        <f>+'balance sheet alloc'!E21</f>
        <v>2950000</v>
      </c>
      <c r="Y21" s="25">
        <f>+(U21+K21)/X21</f>
        <v>11.04542372881356</v>
      </c>
    </row>
    <row r="22" spans="1:29" x14ac:dyDescent="0.2">
      <c r="A22" t="s">
        <v>42</v>
      </c>
      <c r="B22" t="s">
        <v>41</v>
      </c>
      <c r="D22" s="4">
        <v>0</v>
      </c>
      <c r="E22" s="4">
        <v>0</v>
      </c>
      <c r="F22" s="4">
        <v>40000000</v>
      </c>
      <c r="G22" s="4">
        <v>0</v>
      </c>
      <c r="H22" s="4">
        <f t="shared" ref="H22:H28" si="11">SUM(D22:G22)</f>
        <v>40000000</v>
      </c>
      <c r="I22" s="4">
        <v>1318000</v>
      </c>
      <c r="J22" s="4">
        <f t="shared" si="7"/>
        <v>188285.71428571429</v>
      </c>
      <c r="K22" s="4">
        <f>+'balance sheet alloc'!F38</f>
        <v>16558125</v>
      </c>
      <c r="L22" s="4">
        <v>21000</v>
      </c>
      <c r="M22" s="4">
        <v>383000</v>
      </c>
      <c r="N22" s="4">
        <v>36000</v>
      </c>
      <c r="O22" s="4">
        <v>165617</v>
      </c>
      <c r="P22" s="4">
        <v>0</v>
      </c>
      <c r="Q22" s="4">
        <f>205000+239000</f>
        <v>444000</v>
      </c>
      <c r="R22" s="4">
        <v>132000</v>
      </c>
      <c r="S22" s="4">
        <v>4000</v>
      </c>
      <c r="T22" s="4">
        <f t="shared" si="8"/>
        <v>19061742</v>
      </c>
      <c r="U22" s="4">
        <f t="shared" si="9"/>
        <v>20938258</v>
      </c>
      <c r="V22">
        <v>7</v>
      </c>
      <c r="W22" s="4">
        <f t="shared" si="10"/>
        <v>5356626.1428571427</v>
      </c>
      <c r="X22" s="4">
        <f>+'balance sheet alloc'!E38</f>
        <v>104040000</v>
      </c>
      <c r="Y22" s="25">
        <f>+(U22+K22)/X22</f>
        <v>0.36040352748942717</v>
      </c>
    </row>
    <row r="23" spans="1:29" x14ac:dyDescent="0.2">
      <c r="A23" t="s">
        <v>43</v>
      </c>
      <c r="B23" t="s">
        <v>44</v>
      </c>
      <c r="D23" s="4">
        <v>0</v>
      </c>
      <c r="E23" s="4">
        <v>25000000</v>
      </c>
      <c r="F23" s="4">
        <v>0</v>
      </c>
      <c r="G23" s="4">
        <v>0</v>
      </c>
      <c r="H23" s="4">
        <f t="shared" si="11"/>
        <v>25000000</v>
      </c>
      <c r="I23" s="4">
        <v>2533000</v>
      </c>
      <c r="J23" s="4">
        <f t="shared" si="7"/>
        <v>180928.57142857142</v>
      </c>
      <c r="K23" s="4">
        <f>+'balance sheet alloc'!F53</f>
        <v>2761029.411764706</v>
      </c>
      <c r="L23" s="4">
        <v>11000</v>
      </c>
      <c r="M23" s="4">
        <v>529000</v>
      </c>
      <c r="N23" s="4">
        <v>73000</v>
      </c>
      <c r="O23" s="4">
        <v>0</v>
      </c>
      <c r="P23" s="4">
        <v>0</v>
      </c>
      <c r="Q23" s="4">
        <f>329000+1097000</f>
        <v>1426000</v>
      </c>
      <c r="R23" s="4">
        <v>790000</v>
      </c>
      <c r="S23" s="4">
        <v>15000</v>
      </c>
      <c r="T23" s="4">
        <f t="shared" si="8"/>
        <v>8138029.4117647056</v>
      </c>
      <c r="U23" s="4">
        <f t="shared" si="9"/>
        <v>16861970.588235296</v>
      </c>
      <c r="V23">
        <v>14</v>
      </c>
      <c r="W23" s="4">
        <f t="shared" si="10"/>
        <v>1401642.8571428575</v>
      </c>
      <c r="X23" s="4">
        <v>0</v>
      </c>
      <c r="Y23" s="25">
        <v>0</v>
      </c>
    </row>
    <row r="24" spans="1:29" x14ac:dyDescent="0.2">
      <c r="A24" t="s">
        <v>46</v>
      </c>
      <c r="B24" t="s">
        <v>45</v>
      </c>
      <c r="D24" s="4">
        <v>150000000</v>
      </c>
      <c r="E24" s="4">
        <v>0</v>
      </c>
      <c r="F24" s="4">
        <v>0</v>
      </c>
      <c r="G24" s="4">
        <v>0</v>
      </c>
      <c r="H24" s="4">
        <f t="shared" si="11"/>
        <v>150000000</v>
      </c>
      <c r="I24" s="4">
        <f>4380000+65000</f>
        <v>4445000</v>
      </c>
      <c r="J24" s="4">
        <f t="shared" si="7"/>
        <v>92604.166666666672</v>
      </c>
      <c r="K24" s="4">
        <v>0</v>
      </c>
      <c r="L24" s="4">
        <v>278000</v>
      </c>
      <c r="M24" s="4">
        <v>204000</v>
      </c>
      <c r="N24" s="4">
        <v>1287000</v>
      </c>
      <c r="O24" s="4">
        <v>0</v>
      </c>
      <c r="P24" s="4">
        <v>2157000</v>
      </c>
      <c r="Q24" s="4">
        <f>519000+217000</f>
        <v>736000</v>
      </c>
      <c r="R24" s="4">
        <v>1080000</v>
      </c>
      <c r="S24" s="4">
        <v>14000</v>
      </c>
      <c r="T24" s="4">
        <f t="shared" si="8"/>
        <v>10201000</v>
      </c>
      <c r="U24" s="4">
        <f t="shared" si="9"/>
        <v>139799000</v>
      </c>
      <c r="V24">
        <v>48</v>
      </c>
      <c r="W24" s="4">
        <f t="shared" si="10"/>
        <v>2912479.1666666665</v>
      </c>
      <c r="X24" s="4">
        <v>0</v>
      </c>
      <c r="Y24" s="25">
        <v>0</v>
      </c>
    </row>
    <row r="25" spans="1:29" x14ac:dyDescent="0.2">
      <c r="A25" t="s">
        <v>48</v>
      </c>
      <c r="B25" t="s">
        <v>49</v>
      </c>
      <c r="D25" s="4">
        <v>0</v>
      </c>
      <c r="E25" s="4">
        <v>30000000</v>
      </c>
      <c r="F25" s="4">
        <v>0</v>
      </c>
      <c r="G25" s="4">
        <v>0</v>
      </c>
      <c r="H25" s="4">
        <f t="shared" si="11"/>
        <v>30000000</v>
      </c>
      <c r="I25" s="4">
        <f>1280000+18000</f>
        <v>1298000</v>
      </c>
      <c r="J25" s="4">
        <f t="shared" si="7"/>
        <v>108166.66666666667</v>
      </c>
      <c r="K25" s="4">
        <v>0</v>
      </c>
      <c r="L25" s="4">
        <v>0</v>
      </c>
      <c r="M25" s="4">
        <v>227000</v>
      </c>
      <c r="N25" s="4">
        <v>63000</v>
      </c>
      <c r="O25" s="4">
        <v>0</v>
      </c>
      <c r="P25" s="4">
        <v>0</v>
      </c>
      <c r="Q25" s="4">
        <v>60000</v>
      </c>
      <c r="R25" s="4">
        <v>0</v>
      </c>
      <c r="S25" s="4">
        <v>0</v>
      </c>
      <c r="T25" s="4">
        <f t="shared" si="8"/>
        <v>1648000</v>
      </c>
      <c r="U25" s="4">
        <f t="shared" si="9"/>
        <v>28352000</v>
      </c>
      <c r="V25">
        <v>12</v>
      </c>
      <c r="W25" s="4">
        <f t="shared" si="10"/>
        <v>2362666.6666666665</v>
      </c>
      <c r="X25" s="4">
        <v>0</v>
      </c>
      <c r="Y25" s="25">
        <v>0</v>
      </c>
    </row>
    <row r="26" spans="1:29" x14ac:dyDescent="0.2">
      <c r="A26" t="s">
        <v>50</v>
      </c>
      <c r="B26" t="s">
        <v>51</v>
      </c>
      <c r="D26" s="4">
        <v>0</v>
      </c>
      <c r="E26" s="4">
        <v>0</v>
      </c>
      <c r="F26" s="4">
        <v>0</v>
      </c>
      <c r="G26" s="4">
        <v>0</v>
      </c>
      <c r="H26" s="4">
        <f t="shared" si="11"/>
        <v>0</v>
      </c>
      <c r="I26" s="4">
        <f>818000+11000</f>
        <v>829000</v>
      </c>
      <c r="J26" s="4">
        <f t="shared" si="7"/>
        <v>92111.111111111109</v>
      </c>
      <c r="K26" s="4">
        <v>0</v>
      </c>
      <c r="L26" s="4">
        <v>0</v>
      </c>
      <c r="M26" s="4">
        <v>14000</v>
      </c>
      <c r="N26" s="4">
        <v>57000</v>
      </c>
      <c r="O26" s="4">
        <v>0</v>
      </c>
      <c r="P26" s="4">
        <v>0</v>
      </c>
      <c r="Q26" s="4">
        <f>72000+40000</f>
        <v>112000</v>
      </c>
      <c r="R26" s="4">
        <v>0</v>
      </c>
      <c r="S26" s="4">
        <v>0</v>
      </c>
      <c r="T26" s="4">
        <f t="shared" si="8"/>
        <v>1012000</v>
      </c>
      <c r="U26" s="4">
        <f t="shared" si="9"/>
        <v>-1012000</v>
      </c>
      <c r="V26">
        <v>9</v>
      </c>
      <c r="W26" s="4">
        <f t="shared" si="10"/>
        <v>-112444.44444444444</v>
      </c>
      <c r="X26" s="4">
        <v>0</v>
      </c>
      <c r="Y26" s="25">
        <v>0</v>
      </c>
    </row>
    <row r="27" spans="1:29" s="3" customFormat="1" x14ac:dyDescent="0.2">
      <c r="A27" s="8" t="s">
        <v>53</v>
      </c>
      <c r="B27" s="8" t="s">
        <v>44</v>
      </c>
      <c r="C27" s="8"/>
      <c r="D27" s="5">
        <v>0</v>
      </c>
      <c r="E27" s="5">
        <v>0</v>
      </c>
      <c r="F27" s="5">
        <v>0</v>
      </c>
      <c r="G27" s="5">
        <v>0</v>
      </c>
      <c r="H27" s="4">
        <f t="shared" si="11"/>
        <v>0</v>
      </c>
      <c r="I27" s="5">
        <v>385000</v>
      </c>
      <c r="J27" s="4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f t="shared" si="8"/>
        <v>385000</v>
      </c>
      <c r="U27" s="5">
        <f t="shared" si="9"/>
        <v>-385000</v>
      </c>
      <c r="V27" s="8">
        <v>0</v>
      </c>
      <c r="W27" s="4">
        <v>0</v>
      </c>
      <c r="X27" s="5">
        <v>0</v>
      </c>
      <c r="Y27" s="34">
        <v>0</v>
      </c>
      <c r="Z27" s="8"/>
      <c r="AA27" s="8"/>
      <c r="AB27" s="8"/>
      <c r="AC27" s="8"/>
    </row>
    <row r="28" spans="1:29" s="3" customFormat="1" ht="15" x14ac:dyDescent="0.35">
      <c r="A28" s="1" t="s">
        <v>52</v>
      </c>
      <c r="B28" s="1" t="s">
        <v>54</v>
      </c>
      <c r="C28" s="1"/>
      <c r="D28" s="7">
        <v>0</v>
      </c>
      <c r="E28" s="7">
        <v>0</v>
      </c>
      <c r="F28" s="7">
        <v>0</v>
      </c>
      <c r="G28" s="7">
        <v>0</v>
      </c>
      <c r="H28" s="10">
        <f t="shared" si="11"/>
        <v>0</v>
      </c>
      <c r="I28" s="7">
        <v>1123000</v>
      </c>
      <c r="J28" s="10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10">
        <f t="shared" si="8"/>
        <v>1123000</v>
      </c>
      <c r="U28" s="7">
        <f t="shared" si="9"/>
        <v>-1123000</v>
      </c>
      <c r="V28" s="1">
        <v>0</v>
      </c>
      <c r="W28" s="10">
        <v>0</v>
      </c>
      <c r="X28" s="10">
        <v>0</v>
      </c>
      <c r="Y28" s="27">
        <v>0</v>
      </c>
      <c r="Z28" s="8"/>
      <c r="AA28" s="8"/>
      <c r="AB28" s="8"/>
      <c r="AC28" s="8"/>
    </row>
    <row r="29" spans="1:29" x14ac:dyDescent="0.2">
      <c r="A29" t="s">
        <v>39</v>
      </c>
      <c r="D29" s="4">
        <f t="shared" ref="D29:I29" si="12">SUM(D21:D28)</f>
        <v>150000000</v>
      </c>
      <c r="E29" s="4">
        <f t="shared" si="12"/>
        <v>95000000</v>
      </c>
      <c r="F29" s="4">
        <f t="shared" si="12"/>
        <v>40000000</v>
      </c>
      <c r="G29" s="4">
        <f t="shared" si="12"/>
        <v>0</v>
      </c>
      <c r="H29" s="4">
        <f t="shared" si="12"/>
        <v>285000000</v>
      </c>
      <c r="I29" s="4">
        <f t="shared" si="12"/>
        <v>15928000</v>
      </c>
      <c r="J29" s="4">
        <f>+I29/V29</f>
        <v>142214.28571428571</v>
      </c>
      <c r="K29" s="4">
        <f t="shared" ref="K29:T29" si="13">SUM(K21:K28)</f>
        <v>19761654.411764707</v>
      </c>
      <c r="L29" s="4">
        <f t="shared" si="13"/>
        <v>366000</v>
      </c>
      <c r="M29" s="4">
        <f t="shared" si="13"/>
        <v>2458000</v>
      </c>
      <c r="N29" s="4">
        <f t="shared" si="13"/>
        <v>1632000</v>
      </c>
      <c r="O29" s="4">
        <f t="shared" si="13"/>
        <v>165617</v>
      </c>
      <c r="P29" s="4">
        <f t="shared" si="13"/>
        <v>2157000</v>
      </c>
      <c r="Q29" s="4">
        <f t="shared" si="13"/>
        <v>4315000</v>
      </c>
      <c r="R29" s="4">
        <f t="shared" si="13"/>
        <v>2596000</v>
      </c>
      <c r="S29" s="4">
        <f t="shared" si="13"/>
        <v>48000</v>
      </c>
      <c r="T29" s="5">
        <f t="shared" si="13"/>
        <v>49427271.411764704</v>
      </c>
      <c r="U29" s="4">
        <f t="shared" si="9"/>
        <v>235572728.58823529</v>
      </c>
      <c r="V29">
        <f>SUM(V21:V28)</f>
        <v>112</v>
      </c>
      <c r="W29" s="4">
        <f t="shared" si="10"/>
        <v>2279771.2767857141</v>
      </c>
      <c r="X29" s="4">
        <f>SUM(X21:X28)</f>
        <v>106990000</v>
      </c>
      <c r="Y29" s="25">
        <f>+(U29+K29)/X29</f>
        <v>2.3865256846434244</v>
      </c>
    </row>
    <row r="30" spans="1:29" x14ac:dyDescent="0.2">
      <c r="D30" s="4"/>
      <c r="E30" s="4"/>
      <c r="F30" s="4"/>
      <c r="G30" s="4"/>
      <c r="H30" s="4" t="s">
        <v>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 t="s">
        <v>6</v>
      </c>
      <c r="U30" s="4" t="s">
        <v>6</v>
      </c>
    </row>
    <row r="31" spans="1:29" x14ac:dyDescent="0.2">
      <c r="A31" s="2" t="s">
        <v>56</v>
      </c>
      <c r="D31" s="4"/>
      <c r="E31" s="4"/>
      <c r="F31" s="4"/>
      <c r="G31" s="4"/>
      <c r="H31" s="4" t="s">
        <v>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 t="s">
        <v>6</v>
      </c>
      <c r="T31" s="4" t="s">
        <v>6</v>
      </c>
      <c r="U31" s="4" t="s">
        <v>6</v>
      </c>
    </row>
    <row r="32" spans="1:29" x14ac:dyDescent="0.2">
      <c r="A32" t="s">
        <v>186</v>
      </c>
      <c r="B32" t="s">
        <v>57</v>
      </c>
      <c r="D32" s="4">
        <v>60000000</v>
      </c>
      <c r="E32" s="4">
        <v>20000000</v>
      </c>
      <c r="F32" s="4">
        <v>0</v>
      </c>
      <c r="G32" s="4">
        <v>0</v>
      </c>
      <c r="H32" s="4">
        <f>SUM(D32:G32)</f>
        <v>80000000</v>
      </c>
      <c r="I32" s="4">
        <f>2783000+369000</f>
        <v>3152000</v>
      </c>
      <c r="J32" s="4">
        <f t="shared" ref="J32:J38" si="14">+I32/V32</f>
        <v>110596.49122807017</v>
      </c>
      <c r="K32" s="4">
        <v>0</v>
      </c>
      <c r="L32" s="4">
        <v>0</v>
      </c>
      <c r="M32" s="4">
        <v>394000</v>
      </c>
      <c r="N32" s="4">
        <v>901000</v>
      </c>
      <c r="O32" s="4">
        <v>0</v>
      </c>
      <c r="P32" s="4">
        <v>1531000</v>
      </c>
      <c r="Q32" s="4">
        <v>3000</v>
      </c>
      <c r="R32" s="5">
        <v>200000</v>
      </c>
      <c r="S32" s="4">
        <v>4000</v>
      </c>
      <c r="T32" s="4">
        <f t="shared" ref="T32:T43" si="15">+I32+K32+L32+M32+N32+O32+P32+Q32+R32+S32</f>
        <v>6185000</v>
      </c>
      <c r="U32" s="4">
        <f t="shared" ref="U32:U44" si="16">+H32-T32</f>
        <v>73815000</v>
      </c>
      <c r="V32">
        <v>28.5</v>
      </c>
      <c r="W32" s="4">
        <f t="shared" ref="W32:W44" si="17">+(U32+K32)/V32</f>
        <v>2590000</v>
      </c>
      <c r="X32" s="4">
        <v>0</v>
      </c>
      <c r="Y32" s="25">
        <v>0</v>
      </c>
    </row>
    <row r="33" spans="1:25" s="8" customFormat="1" x14ac:dyDescent="0.2">
      <c r="A33" s="8" t="s">
        <v>187</v>
      </c>
      <c r="B33" s="8" t="s">
        <v>63</v>
      </c>
      <c r="D33" s="5">
        <v>60000000</v>
      </c>
      <c r="E33" s="5">
        <v>20000000</v>
      </c>
      <c r="F33" s="5">
        <v>0</v>
      </c>
      <c r="G33" s="5">
        <v>0</v>
      </c>
      <c r="H33" s="4">
        <f t="shared" ref="H33:H43" si="18">SUM(D33:G33)</f>
        <v>80000000</v>
      </c>
      <c r="I33" s="5">
        <f>5043000+273000+383000</f>
        <v>5699000</v>
      </c>
      <c r="J33" s="5">
        <f t="shared" si="14"/>
        <v>162828.57142857142</v>
      </c>
      <c r="K33" s="5">
        <f>+'balance sheet alloc'!F58</f>
        <v>575000</v>
      </c>
      <c r="L33" s="5">
        <v>72000</v>
      </c>
      <c r="M33" s="5">
        <v>789000</v>
      </c>
      <c r="N33" s="5">
        <v>1343000</v>
      </c>
      <c r="O33" s="5">
        <v>0</v>
      </c>
      <c r="P33" s="5">
        <v>1889000</v>
      </c>
      <c r="Q33" s="5">
        <v>87000</v>
      </c>
      <c r="R33" s="5">
        <v>200000</v>
      </c>
      <c r="S33" s="5">
        <v>4000</v>
      </c>
      <c r="T33" s="4">
        <f t="shared" si="15"/>
        <v>10658000</v>
      </c>
      <c r="U33" s="5">
        <f t="shared" si="16"/>
        <v>69342000</v>
      </c>
      <c r="V33" s="8">
        <v>35</v>
      </c>
      <c r="W33" s="4">
        <f t="shared" si="17"/>
        <v>1997628.5714285714</v>
      </c>
      <c r="X33" s="5">
        <f>+'balance sheet alloc'!E58</f>
        <v>6000000</v>
      </c>
      <c r="Y33" s="25">
        <f>+(U33+K33)/X33</f>
        <v>11.652833333333334</v>
      </c>
    </row>
    <row r="34" spans="1:25" x14ac:dyDescent="0.2">
      <c r="A34" t="s">
        <v>64</v>
      </c>
      <c r="B34" t="s">
        <v>65</v>
      </c>
      <c r="D34" s="4">
        <v>60000000</v>
      </c>
      <c r="E34" s="4">
        <v>20000000</v>
      </c>
      <c r="F34" s="4">
        <v>0</v>
      </c>
      <c r="G34" s="4">
        <v>0</v>
      </c>
      <c r="H34" s="4">
        <f t="shared" si="18"/>
        <v>80000000</v>
      </c>
      <c r="I34" s="4">
        <f>4867000+369000</f>
        <v>5236000</v>
      </c>
      <c r="J34" s="4">
        <f t="shared" si="14"/>
        <v>149600</v>
      </c>
      <c r="K34" s="4">
        <f>+'balance sheet alloc'!F60</f>
        <v>6289999.9999999991</v>
      </c>
      <c r="L34" s="4">
        <v>18000</v>
      </c>
      <c r="M34" s="4">
        <v>990000</v>
      </c>
      <c r="N34" s="4">
        <v>1092000</v>
      </c>
      <c r="O34" s="4">
        <v>0</v>
      </c>
      <c r="P34" s="4">
        <v>1528000</v>
      </c>
      <c r="Q34" s="4">
        <f>20000+2534000</f>
        <v>2554000</v>
      </c>
      <c r="R34" s="5">
        <v>200000</v>
      </c>
      <c r="S34" s="4">
        <v>4000</v>
      </c>
      <c r="T34" s="4">
        <f t="shared" si="15"/>
        <v>17912000</v>
      </c>
      <c r="U34" s="4">
        <f t="shared" si="16"/>
        <v>62088000</v>
      </c>
      <c r="V34">
        <v>35</v>
      </c>
      <c r="W34" s="4">
        <f t="shared" si="17"/>
        <v>1953657.142857143</v>
      </c>
      <c r="X34" s="4">
        <f>+'balance sheet alloc'!E60</f>
        <v>74000000</v>
      </c>
      <c r="Y34" s="25">
        <f>+(U34+K34)/X34</f>
        <v>0.92402702702702699</v>
      </c>
    </row>
    <row r="35" spans="1:25" x14ac:dyDescent="0.2">
      <c r="A35" t="s">
        <v>67</v>
      </c>
      <c r="B35" t="s">
        <v>68</v>
      </c>
      <c r="D35" s="4">
        <v>25000000</v>
      </c>
      <c r="E35" s="4">
        <v>0</v>
      </c>
      <c r="F35" s="4">
        <v>0</v>
      </c>
      <c r="G35" s="4">
        <v>0</v>
      </c>
      <c r="H35" s="4">
        <f t="shared" si="18"/>
        <v>25000000</v>
      </c>
      <c r="I35" s="4">
        <f>2182000+242000</f>
        <v>2424000</v>
      </c>
      <c r="J35" s="4">
        <f t="shared" si="14"/>
        <v>121200</v>
      </c>
      <c r="K35" s="4">
        <v>0</v>
      </c>
      <c r="L35" s="4">
        <v>0</v>
      </c>
      <c r="M35" s="4">
        <v>86000</v>
      </c>
      <c r="N35" s="4">
        <v>774000</v>
      </c>
      <c r="O35" s="4">
        <v>0</v>
      </c>
      <c r="P35" s="4">
        <v>1397000</v>
      </c>
      <c r="Q35" s="4">
        <v>16000</v>
      </c>
      <c r="R35" s="5">
        <v>200000</v>
      </c>
      <c r="S35" s="4">
        <v>4000</v>
      </c>
      <c r="T35" s="4">
        <f t="shared" si="15"/>
        <v>4901000</v>
      </c>
      <c r="U35" s="4">
        <f t="shared" si="16"/>
        <v>20099000</v>
      </c>
      <c r="V35">
        <v>20</v>
      </c>
      <c r="W35" s="4">
        <f t="shared" si="17"/>
        <v>1004950</v>
      </c>
      <c r="X35" s="4">
        <v>0</v>
      </c>
      <c r="Y35" s="25">
        <v>0</v>
      </c>
    </row>
    <row r="36" spans="1:25" x14ac:dyDescent="0.2">
      <c r="A36" t="s">
        <v>69</v>
      </c>
      <c r="B36" t="s">
        <v>70</v>
      </c>
      <c r="D36" s="4">
        <v>100000000</v>
      </c>
      <c r="E36" s="4">
        <v>0</v>
      </c>
      <c r="F36" s="4">
        <v>0</v>
      </c>
      <c r="G36" s="4">
        <v>0</v>
      </c>
      <c r="H36" s="4">
        <f t="shared" si="18"/>
        <v>100000000</v>
      </c>
      <c r="I36" s="4">
        <f>1036000+237000</f>
        <v>1273000</v>
      </c>
      <c r="J36" s="4">
        <f t="shared" si="14"/>
        <v>149764.70588235295</v>
      </c>
      <c r="K36" s="4">
        <v>0</v>
      </c>
      <c r="L36" s="4">
        <v>0</v>
      </c>
      <c r="M36" s="4">
        <v>93000</v>
      </c>
      <c r="N36" s="4">
        <v>208000</v>
      </c>
      <c r="O36" s="4">
        <v>0</v>
      </c>
      <c r="P36" s="4">
        <v>0</v>
      </c>
      <c r="Q36" s="4">
        <v>25000</v>
      </c>
      <c r="R36" s="4">
        <v>0</v>
      </c>
      <c r="S36" s="4">
        <v>53000</v>
      </c>
      <c r="T36" s="4">
        <f t="shared" si="15"/>
        <v>1652000</v>
      </c>
      <c r="U36" s="4">
        <f t="shared" si="16"/>
        <v>98348000</v>
      </c>
      <c r="V36">
        <v>8.5</v>
      </c>
      <c r="W36" s="4">
        <f t="shared" si="17"/>
        <v>11570352.94117647</v>
      </c>
      <c r="X36" s="4">
        <v>0</v>
      </c>
      <c r="Y36" s="25">
        <v>0</v>
      </c>
    </row>
    <row r="37" spans="1:25" s="8" customFormat="1" x14ac:dyDescent="0.2">
      <c r="A37" s="8" t="s">
        <v>190</v>
      </c>
      <c r="B37" s="8" t="s">
        <v>71</v>
      </c>
      <c r="D37" s="5">
        <v>0</v>
      </c>
      <c r="E37" s="5">
        <v>30000000</v>
      </c>
      <c r="F37" s="5">
        <v>0</v>
      </c>
      <c r="G37" s="5">
        <v>0</v>
      </c>
      <c r="H37" s="4">
        <f t="shared" si="18"/>
        <v>30000000</v>
      </c>
      <c r="I37" s="5">
        <f>2509000+363000</f>
        <v>2872000</v>
      </c>
      <c r="J37" s="5">
        <f t="shared" si="14"/>
        <v>151157.89473684211</v>
      </c>
      <c r="K37" s="5">
        <v>0</v>
      </c>
      <c r="L37" s="5">
        <v>65000</v>
      </c>
      <c r="M37" s="5">
        <v>984000</v>
      </c>
      <c r="N37" s="5">
        <v>433000</v>
      </c>
      <c r="O37" s="5">
        <v>0</v>
      </c>
      <c r="P37" s="5">
        <v>0</v>
      </c>
      <c r="Q37" s="5">
        <v>31000</v>
      </c>
      <c r="R37" s="5">
        <v>0</v>
      </c>
      <c r="S37" s="5">
        <v>16000</v>
      </c>
      <c r="T37" s="4">
        <f t="shared" si="15"/>
        <v>4401000</v>
      </c>
      <c r="U37" s="5">
        <f t="shared" si="16"/>
        <v>25599000</v>
      </c>
      <c r="V37" s="8">
        <v>19</v>
      </c>
      <c r="W37" s="4">
        <f t="shared" si="17"/>
        <v>1347315.7894736843</v>
      </c>
      <c r="X37" s="5">
        <v>0</v>
      </c>
      <c r="Y37" s="25">
        <v>0</v>
      </c>
    </row>
    <row r="38" spans="1:25" x14ac:dyDescent="0.2">
      <c r="A38" t="s">
        <v>72</v>
      </c>
      <c r="B38" t="s">
        <v>73</v>
      </c>
      <c r="D38" s="4">
        <v>0</v>
      </c>
      <c r="E38" s="4">
        <v>50000000</v>
      </c>
      <c r="F38" s="4">
        <v>0</v>
      </c>
      <c r="G38" s="4">
        <v>0</v>
      </c>
      <c r="H38" s="4">
        <f t="shared" si="18"/>
        <v>50000000</v>
      </c>
      <c r="I38" s="4">
        <f>4040000+644000</f>
        <v>4684000</v>
      </c>
      <c r="J38" s="4">
        <f t="shared" si="14"/>
        <v>137764.70588235295</v>
      </c>
      <c r="K38" s="4">
        <f>+'balance sheet alloc'!F67</f>
        <v>3612000</v>
      </c>
      <c r="L38" s="4">
        <v>0</v>
      </c>
      <c r="M38" s="4">
        <v>1424000</v>
      </c>
      <c r="N38" s="4">
        <v>121000</v>
      </c>
      <c r="O38" s="4">
        <v>0</v>
      </c>
      <c r="P38" s="4">
        <v>0</v>
      </c>
      <c r="Q38" s="4">
        <f>55000+2000</f>
        <v>57000</v>
      </c>
      <c r="R38" s="5">
        <v>400000</v>
      </c>
      <c r="S38" s="5">
        <v>15000</v>
      </c>
      <c r="T38" s="4">
        <f t="shared" si="15"/>
        <v>10313000</v>
      </c>
      <c r="U38" s="4">
        <f t="shared" si="16"/>
        <v>39687000</v>
      </c>
      <c r="V38">
        <v>34</v>
      </c>
      <c r="W38" s="4">
        <f t="shared" si="17"/>
        <v>1273500</v>
      </c>
      <c r="X38" s="4">
        <f>+'balance sheet alloc'!E67</f>
        <v>24080000</v>
      </c>
      <c r="Y38" s="25">
        <f>+(U38+K38)/X38</f>
        <v>1.7981312292358804</v>
      </c>
    </row>
    <row r="39" spans="1:25" x14ac:dyDescent="0.2">
      <c r="A39" t="s">
        <v>74</v>
      </c>
      <c r="B39" t="s">
        <v>73</v>
      </c>
      <c r="D39" s="4">
        <v>0</v>
      </c>
      <c r="E39" s="4">
        <v>0</v>
      </c>
      <c r="F39" s="4">
        <v>0</v>
      </c>
      <c r="G39" s="4">
        <f>56000000*0.4</f>
        <v>22400000</v>
      </c>
      <c r="H39" s="4">
        <f t="shared" si="18"/>
        <v>22400000</v>
      </c>
      <c r="I39" s="4">
        <v>0</v>
      </c>
      <c r="J39" s="4">
        <v>0</v>
      </c>
      <c r="K39" s="4">
        <f>+'balance sheet alloc'!F71</f>
        <v>35890000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f t="shared" si="15"/>
        <v>35890000</v>
      </c>
      <c r="U39" s="4">
        <f t="shared" si="16"/>
        <v>-13490000</v>
      </c>
      <c r="V39">
        <v>0</v>
      </c>
      <c r="W39" s="4">
        <v>0</v>
      </c>
      <c r="X39" s="4">
        <f>+'balance sheet alloc'!E71</f>
        <v>241000000</v>
      </c>
      <c r="Y39" s="25">
        <f>+(U39+K39)/X39</f>
        <v>9.294605809128631E-2</v>
      </c>
    </row>
    <row r="40" spans="1:25" s="8" customFormat="1" x14ac:dyDescent="0.2">
      <c r="A40" s="8" t="s">
        <v>75</v>
      </c>
      <c r="B40" s="8" t="s">
        <v>76</v>
      </c>
      <c r="D40" s="5">
        <v>0</v>
      </c>
      <c r="E40" s="5">
        <v>0</v>
      </c>
      <c r="F40" s="5">
        <v>0</v>
      </c>
      <c r="G40" s="5">
        <f>+'HP&amp;L'!J20</f>
        <v>-34600000</v>
      </c>
      <c r="H40" s="4">
        <f t="shared" si="18"/>
        <v>-34600000</v>
      </c>
      <c r="I40" s="5">
        <f>+'HP&amp;L'!H22+'HP&amp;L'!H25</f>
        <v>5401500</v>
      </c>
      <c r="J40" s="5">
        <f>+I40/V40</f>
        <v>60016.666666666664</v>
      </c>
      <c r="K40" s="5">
        <f>+'HP&amp;L'!J36+'HP&amp;L'!J38</f>
        <v>81258500</v>
      </c>
      <c r="L40" s="5">
        <f>+'HP&amp;L'!J37</f>
        <v>24850000</v>
      </c>
      <c r="M40" s="5">
        <f>+'HP&amp;L'!H23</f>
        <v>352000</v>
      </c>
      <c r="N40" s="5">
        <f>+'HP&amp;L'!H26</f>
        <v>442000</v>
      </c>
      <c r="O40" s="5">
        <f>+'HP&amp;L'!H27</f>
        <v>421000</v>
      </c>
      <c r="P40" s="5">
        <f>+'HP&amp;L'!H28</f>
        <v>141500</v>
      </c>
      <c r="Q40" s="5">
        <f>+'HP&amp;L'!H24+'HP&amp;L'!H29</f>
        <v>740500</v>
      </c>
      <c r="R40" s="5">
        <f>+'HP&amp;L'!H30</f>
        <v>1219000</v>
      </c>
      <c r="S40" s="5">
        <f>+'HP&amp;L'!H31</f>
        <v>54000</v>
      </c>
      <c r="T40" s="4">
        <f t="shared" si="15"/>
        <v>114880000</v>
      </c>
      <c r="U40" s="5">
        <f t="shared" si="16"/>
        <v>-149480000</v>
      </c>
      <c r="V40" s="8">
        <v>90</v>
      </c>
      <c r="W40" s="4">
        <f t="shared" si="17"/>
        <v>-758016.66666666663</v>
      </c>
      <c r="X40" s="5">
        <f>+'HP&amp;L'!I57</f>
        <v>443000000</v>
      </c>
      <c r="Y40" s="25">
        <f>+(U40+K40)/X40</f>
        <v>-0.15399887133182844</v>
      </c>
    </row>
    <row r="41" spans="1:25" s="8" customFormat="1" x14ac:dyDescent="0.2">
      <c r="A41" s="8" t="s">
        <v>77</v>
      </c>
      <c r="B41" s="8" t="s">
        <v>78</v>
      </c>
      <c r="D41" s="5">
        <v>0</v>
      </c>
      <c r="E41" s="5">
        <v>0</v>
      </c>
      <c r="F41" s="5">
        <v>0</v>
      </c>
      <c r="G41" s="5">
        <v>0</v>
      </c>
      <c r="H41" s="4">
        <f t="shared" si="18"/>
        <v>0</v>
      </c>
      <c r="I41" s="5">
        <f>2096000+152000</f>
        <v>2248000</v>
      </c>
      <c r="J41" s="5">
        <f>+I41/V41</f>
        <v>132235.29411764705</v>
      </c>
      <c r="K41" s="5">
        <v>0</v>
      </c>
      <c r="L41" s="5">
        <v>0</v>
      </c>
      <c r="M41" s="5">
        <v>419000</v>
      </c>
      <c r="N41" s="5">
        <v>41000</v>
      </c>
      <c r="O41" s="5">
        <v>0</v>
      </c>
      <c r="P41" s="5">
        <v>0</v>
      </c>
      <c r="Q41" s="5">
        <v>29000</v>
      </c>
      <c r="R41" s="5">
        <v>0</v>
      </c>
      <c r="S41" s="5">
        <v>0</v>
      </c>
      <c r="T41" s="4">
        <f t="shared" si="15"/>
        <v>2737000</v>
      </c>
      <c r="U41" s="5">
        <f t="shared" si="16"/>
        <v>-2737000</v>
      </c>
      <c r="V41" s="8">
        <v>17</v>
      </c>
      <c r="W41" s="4">
        <f t="shared" si="17"/>
        <v>-161000</v>
      </c>
      <c r="X41" s="5">
        <v>0</v>
      </c>
      <c r="Y41" s="25">
        <v>0</v>
      </c>
    </row>
    <row r="42" spans="1:25" s="8" customFormat="1" x14ac:dyDescent="0.2">
      <c r="A42" s="8" t="s">
        <v>188</v>
      </c>
      <c r="B42" s="8" t="s">
        <v>189</v>
      </c>
      <c r="D42" s="5">
        <v>0</v>
      </c>
      <c r="E42" s="5">
        <v>0</v>
      </c>
      <c r="F42" s="5">
        <v>0</v>
      </c>
      <c r="G42" s="5">
        <v>0</v>
      </c>
      <c r="H42" s="4">
        <f t="shared" si="18"/>
        <v>0</v>
      </c>
      <c r="I42" s="5">
        <f>898000+100000</f>
        <v>998000</v>
      </c>
      <c r="J42" s="5">
        <f>+I42/V42</f>
        <v>124750</v>
      </c>
      <c r="K42" s="5">
        <v>0</v>
      </c>
      <c r="L42" s="5">
        <v>0</v>
      </c>
      <c r="M42" s="5">
        <v>113000</v>
      </c>
      <c r="N42" s="5">
        <v>0</v>
      </c>
      <c r="O42" s="5">
        <v>0</v>
      </c>
      <c r="P42" s="5">
        <v>0</v>
      </c>
      <c r="Q42" s="5">
        <v>64000</v>
      </c>
      <c r="R42" s="5">
        <v>0</v>
      </c>
      <c r="S42" s="5">
        <v>0</v>
      </c>
      <c r="T42" s="4">
        <f t="shared" si="15"/>
        <v>1175000</v>
      </c>
      <c r="U42" s="5">
        <f t="shared" si="16"/>
        <v>-1175000</v>
      </c>
      <c r="V42" s="8">
        <v>8</v>
      </c>
      <c r="W42" s="4">
        <f t="shared" si="17"/>
        <v>-146875</v>
      </c>
      <c r="X42" s="5">
        <v>0</v>
      </c>
      <c r="Y42" s="25">
        <v>0</v>
      </c>
    </row>
    <row r="43" spans="1:25" ht="15" x14ac:dyDescent="0.35">
      <c r="A43" s="1" t="s">
        <v>79</v>
      </c>
      <c r="B43" s="1" t="s">
        <v>80</v>
      </c>
      <c r="C43" s="1"/>
      <c r="D43" s="7">
        <v>0</v>
      </c>
      <c r="E43" s="7">
        <v>0</v>
      </c>
      <c r="F43" s="7">
        <v>0</v>
      </c>
      <c r="G43" s="7">
        <v>0</v>
      </c>
      <c r="H43" s="10">
        <f t="shared" si="18"/>
        <v>0</v>
      </c>
      <c r="I43" s="7">
        <f>1602000+247000</f>
        <v>1849000</v>
      </c>
      <c r="J43" s="7">
        <f>+I43/V43</f>
        <v>115562.5</v>
      </c>
      <c r="K43" s="7">
        <v>0</v>
      </c>
      <c r="L43" s="7">
        <v>0</v>
      </c>
      <c r="M43" s="7">
        <v>35000</v>
      </c>
      <c r="N43" s="7">
        <v>43000</v>
      </c>
      <c r="O43" s="7">
        <v>0</v>
      </c>
      <c r="P43" s="7">
        <v>0</v>
      </c>
      <c r="Q43" s="7">
        <v>163000</v>
      </c>
      <c r="R43" s="7">
        <v>0</v>
      </c>
      <c r="S43" s="7">
        <v>0</v>
      </c>
      <c r="T43" s="10">
        <f t="shared" si="15"/>
        <v>2090000</v>
      </c>
      <c r="U43" s="7">
        <f t="shared" si="16"/>
        <v>-2090000</v>
      </c>
      <c r="V43" s="1">
        <v>16</v>
      </c>
      <c r="W43" s="10">
        <f t="shared" si="17"/>
        <v>-130625</v>
      </c>
      <c r="X43" s="10">
        <v>0</v>
      </c>
      <c r="Y43" s="27">
        <v>0</v>
      </c>
    </row>
    <row r="44" spans="1:25" x14ac:dyDescent="0.2">
      <c r="A44" t="s">
        <v>39</v>
      </c>
      <c r="D44" s="4">
        <f t="shared" ref="D44:I44" si="19">SUM(D32:D43)</f>
        <v>305000000</v>
      </c>
      <c r="E44" s="4">
        <f t="shared" si="19"/>
        <v>140000000</v>
      </c>
      <c r="F44" s="4">
        <f t="shared" si="19"/>
        <v>0</v>
      </c>
      <c r="G44" s="4">
        <f t="shared" si="19"/>
        <v>-12200000</v>
      </c>
      <c r="H44" s="4">
        <f t="shared" si="19"/>
        <v>432800000</v>
      </c>
      <c r="I44" s="4">
        <f t="shared" si="19"/>
        <v>35836500</v>
      </c>
      <c r="J44" s="4">
        <f>+I44/V44</f>
        <v>115229.90353697749</v>
      </c>
      <c r="K44" s="4">
        <f t="shared" ref="K44:T44" si="20">SUM(K32:K43)</f>
        <v>127625500</v>
      </c>
      <c r="L44" s="4">
        <f t="shared" si="20"/>
        <v>25005000</v>
      </c>
      <c r="M44" s="4">
        <f t="shared" si="20"/>
        <v>5679000</v>
      </c>
      <c r="N44" s="4">
        <f t="shared" si="20"/>
        <v>5398000</v>
      </c>
      <c r="O44" s="4">
        <f t="shared" si="20"/>
        <v>421000</v>
      </c>
      <c r="P44" s="4">
        <f t="shared" si="20"/>
        <v>6486500</v>
      </c>
      <c r="Q44" s="4">
        <f t="shared" si="20"/>
        <v>3769500</v>
      </c>
      <c r="R44" s="4">
        <f t="shared" si="20"/>
        <v>2419000</v>
      </c>
      <c r="S44" s="4">
        <f t="shared" si="20"/>
        <v>154000</v>
      </c>
      <c r="T44" s="4">
        <f t="shared" si="20"/>
        <v>212794000</v>
      </c>
      <c r="U44" s="4">
        <f t="shared" si="16"/>
        <v>220006000</v>
      </c>
      <c r="V44">
        <f>SUM(V32:V43)</f>
        <v>311</v>
      </c>
      <c r="W44" s="4">
        <f t="shared" si="17"/>
        <v>1117786.1736334406</v>
      </c>
      <c r="X44" s="4">
        <f>SUM(X32:X43)</f>
        <v>788080000</v>
      </c>
      <c r="Y44" s="25">
        <f>+(U44+K44)/X44</f>
        <v>0.44111194294995432</v>
      </c>
    </row>
    <row r="45" spans="1:25" x14ac:dyDescent="0.2">
      <c r="D45" s="4"/>
      <c r="E45" s="4"/>
      <c r="F45" s="4"/>
      <c r="G45" s="4"/>
      <c r="H45" s="4" t="s">
        <v>6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 t="s">
        <v>6</v>
      </c>
      <c r="U45" s="4" t="s">
        <v>6</v>
      </c>
    </row>
    <row r="46" spans="1:25" x14ac:dyDescent="0.2">
      <c r="A46" s="2" t="s">
        <v>81</v>
      </c>
      <c r="D46" s="4"/>
      <c r="E46" s="4"/>
      <c r="F46" s="4"/>
      <c r="G46" s="4"/>
      <c r="H46" s="4" t="s">
        <v>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 t="s">
        <v>6</v>
      </c>
      <c r="U46" s="4" t="s">
        <v>6</v>
      </c>
    </row>
    <row r="47" spans="1:25" x14ac:dyDescent="0.2">
      <c r="A47" t="s">
        <v>82</v>
      </c>
      <c r="B47" t="s">
        <v>83</v>
      </c>
      <c r="D47" s="4">
        <v>30000000</v>
      </c>
      <c r="E47" s="4">
        <v>20000000</v>
      </c>
      <c r="F47" s="4">
        <v>0</v>
      </c>
      <c r="G47" s="4">
        <v>0</v>
      </c>
      <c r="H47" s="4">
        <f>SUM(D47:G47)</f>
        <v>50000000</v>
      </c>
      <c r="I47" s="4">
        <f>4377000+207000</f>
        <v>4584000</v>
      </c>
      <c r="J47" s="4">
        <f t="shared" ref="J47:J54" si="21">+I47/V47</f>
        <v>199304.34782608695</v>
      </c>
      <c r="K47" s="4">
        <v>0</v>
      </c>
      <c r="L47" s="4">
        <v>329000</v>
      </c>
      <c r="M47" s="4">
        <v>80000</v>
      </c>
      <c r="N47" s="4">
        <v>262000</v>
      </c>
      <c r="O47" s="4">
        <v>4000</v>
      </c>
      <c r="P47" s="4">
        <v>224000</v>
      </c>
      <c r="Q47" s="4">
        <v>16000</v>
      </c>
      <c r="R47" s="4">
        <v>169000</v>
      </c>
      <c r="S47" s="4">
        <v>13000</v>
      </c>
      <c r="T47" s="4">
        <f t="shared" ref="T47:T53" si="22">+I47+K47+L47+M47+N47+O47+P47+Q47+R47+S47</f>
        <v>5681000</v>
      </c>
      <c r="U47" s="4">
        <f t="shared" ref="U47:U53" si="23">+H47-T47</f>
        <v>44319000</v>
      </c>
      <c r="V47">
        <v>23</v>
      </c>
      <c r="W47" s="4">
        <f t="shared" ref="W47:W66" si="24">+(U47+K47)/V47</f>
        <v>1926913.043478261</v>
      </c>
      <c r="X47" s="4">
        <v>0</v>
      </c>
      <c r="Y47" s="25">
        <v>0</v>
      </c>
    </row>
    <row r="48" spans="1:25" x14ac:dyDescent="0.2">
      <c r="A48" t="s">
        <v>84</v>
      </c>
      <c r="B48" t="s">
        <v>85</v>
      </c>
      <c r="D48" s="4">
        <v>0</v>
      </c>
      <c r="E48" s="4">
        <v>0</v>
      </c>
      <c r="F48" s="4">
        <v>20000000</v>
      </c>
      <c r="G48" s="4">
        <v>0</v>
      </c>
      <c r="H48" s="4">
        <f t="shared" ref="H48:H53" si="25">SUM(D48:G48)</f>
        <v>20000000</v>
      </c>
      <c r="I48" s="4">
        <f>1411000+68000</f>
        <v>1479000</v>
      </c>
      <c r="J48" s="4">
        <f t="shared" si="21"/>
        <v>211285.71428571429</v>
      </c>
      <c r="K48" s="4">
        <f>+'balance sheet alloc'!F81</f>
        <v>3010500</v>
      </c>
      <c r="L48" s="4">
        <v>100000</v>
      </c>
      <c r="M48" s="4">
        <v>24000</v>
      </c>
      <c r="N48" s="4">
        <v>80000</v>
      </c>
      <c r="O48" s="4">
        <v>1000</v>
      </c>
      <c r="P48" s="4">
        <v>68000</v>
      </c>
      <c r="Q48" s="4">
        <v>8000</v>
      </c>
      <c r="R48" s="4">
        <v>169000</v>
      </c>
      <c r="S48" s="4">
        <v>13000</v>
      </c>
      <c r="T48" s="4">
        <f t="shared" si="22"/>
        <v>4952500</v>
      </c>
      <c r="U48" s="4">
        <f t="shared" si="23"/>
        <v>15047500</v>
      </c>
      <c r="V48">
        <v>7</v>
      </c>
      <c r="W48" s="4">
        <f t="shared" si="24"/>
        <v>2579714.2857142859</v>
      </c>
      <c r="X48" s="4">
        <v>0</v>
      </c>
      <c r="Y48" s="25">
        <v>0</v>
      </c>
    </row>
    <row r="49" spans="1:25" x14ac:dyDescent="0.2">
      <c r="A49" t="s">
        <v>86</v>
      </c>
      <c r="B49" t="s">
        <v>87</v>
      </c>
      <c r="D49" s="4">
        <v>100000000</v>
      </c>
      <c r="E49" s="4">
        <v>50000000</v>
      </c>
      <c r="F49" s="4">
        <v>0</v>
      </c>
      <c r="G49" s="4">
        <v>0</v>
      </c>
      <c r="H49" s="4">
        <f t="shared" si="25"/>
        <v>150000000</v>
      </c>
      <c r="I49" s="4">
        <f>2035000+56000</f>
        <v>2091000</v>
      </c>
      <c r="J49" s="4">
        <f t="shared" si="21"/>
        <v>190090.90909090909</v>
      </c>
      <c r="K49" s="4">
        <v>0</v>
      </c>
      <c r="L49" s="4">
        <v>157000</v>
      </c>
      <c r="M49" s="4">
        <v>16000</v>
      </c>
      <c r="N49" s="4">
        <v>126000</v>
      </c>
      <c r="O49" s="4">
        <v>2000</v>
      </c>
      <c r="P49" s="4">
        <v>107000</v>
      </c>
      <c r="Q49" s="4">
        <v>4000</v>
      </c>
      <c r="R49" s="4">
        <v>169000</v>
      </c>
      <c r="S49" s="4">
        <v>13000</v>
      </c>
      <c r="T49" s="4">
        <f t="shared" si="22"/>
        <v>2685000</v>
      </c>
      <c r="U49" s="4">
        <f t="shared" si="23"/>
        <v>147315000</v>
      </c>
      <c r="V49">
        <v>11</v>
      </c>
      <c r="W49" s="4">
        <f t="shared" si="24"/>
        <v>13392272.727272727</v>
      </c>
      <c r="X49" s="4">
        <v>0</v>
      </c>
      <c r="Y49" s="25">
        <v>0</v>
      </c>
    </row>
    <row r="50" spans="1:25" x14ac:dyDescent="0.2">
      <c r="A50" t="s">
        <v>191</v>
      </c>
      <c r="B50" t="s">
        <v>88</v>
      </c>
      <c r="D50" s="4">
        <v>10000000</v>
      </c>
      <c r="E50" s="4">
        <v>40000000</v>
      </c>
      <c r="F50" s="4">
        <v>0</v>
      </c>
      <c r="G50" s="4">
        <v>0</v>
      </c>
      <c r="H50" s="4">
        <f t="shared" si="25"/>
        <v>50000000</v>
      </c>
      <c r="I50" s="4">
        <f>4070000+270000</f>
        <v>4340000</v>
      </c>
      <c r="J50" s="4">
        <f t="shared" si="21"/>
        <v>197272.72727272726</v>
      </c>
      <c r="K50" s="4">
        <f>+'balance sheet'!L29</f>
        <v>0</v>
      </c>
      <c r="L50" s="4">
        <v>314000</v>
      </c>
      <c r="M50" s="4">
        <v>80000</v>
      </c>
      <c r="N50" s="4">
        <v>251000</v>
      </c>
      <c r="O50" s="4">
        <v>3000</v>
      </c>
      <c r="P50" s="4">
        <v>214000</v>
      </c>
      <c r="Q50" s="4">
        <v>16000</v>
      </c>
      <c r="R50" s="4">
        <v>169000</v>
      </c>
      <c r="S50" s="4">
        <v>13000</v>
      </c>
      <c r="T50" s="4">
        <f t="shared" si="22"/>
        <v>5400000</v>
      </c>
      <c r="U50" s="4">
        <f t="shared" si="23"/>
        <v>44600000</v>
      </c>
      <c r="V50">
        <v>22</v>
      </c>
      <c r="W50" s="4">
        <f t="shared" si="24"/>
        <v>2027272.7272727273</v>
      </c>
      <c r="X50" s="4">
        <v>0</v>
      </c>
      <c r="Y50" s="25">
        <v>0</v>
      </c>
    </row>
    <row r="51" spans="1:25" x14ac:dyDescent="0.2">
      <c r="A51" t="s">
        <v>89</v>
      </c>
      <c r="B51" t="s">
        <v>90</v>
      </c>
      <c r="D51" s="4">
        <v>0</v>
      </c>
      <c r="E51" s="4">
        <v>10000000</v>
      </c>
      <c r="F51" s="4">
        <v>0</v>
      </c>
      <c r="G51" s="4">
        <v>0</v>
      </c>
      <c r="H51" s="4">
        <f t="shared" si="25"/>
        <v>10000000</v>
      </c>
      <c r="I51" s="4">
        <f>828000+19000</f>
        <v>847000</v>
      </c>
      <c r="J51" s="4">
        <f t="shared" si="21"/>
        <v>282333.33333333331</v>
      </c>
      <c r="K51" s="4">
        <v>0</v>
      </c>
      <c r="L51" s="4">
        <v>43000</v>
      </c>
      <c r="M51" s="4">
        <v>0</v>
      </c>
      <c r="N51" s="4">
        <v>34000</v>
      </c>
      <c r="O51" s="4">
        <v>0</v>
      </c>
      <c r="P51" s="4">
        <v>29000</v>
      </c>
      <c r="Q51" s="4">
        <v>0</v>
      </c>
      <c r="R51" s="4">
        <v>0</v>
      </c>
      <c r="S51" s="4">
        <v>0</v>
      </c>
      <c r="T51" s="4">
        <f t="shared" si="22"/>
        <v>953000</v>
      </c>
      <c r="U51" s="4">
        <f t="shared" si="23"/>
        <v>9047000</v>
      </c>
      <c r="V51">
        <v>3</v>
      </c>
      <c r="W51" s="4">
        <f t="shared" si="24"/>
        <v>3015666.6666666665</v>
      </c>
      <c r="X51" s="4">
        <v>0</v>
      </c>
      <c r="Y51" s="25">
        <v>0</v>
      </c>
    </row>
    <row r="52" spans="1:25" s="1" customFormat="1" x14ac:dyDescent="0.2">
      <c r="A52" s="8" t="s">
        <v>250</v>
      </c>
      <c r="B52" s="8" t="s">
        <v>91</v>
      </c>
      <c r="C52" s="8"/>
      <c r="D52" s="5">
        <v>0</v>
      </c>
      <c r="E52" s="5">
        <v>0</v>
      </c>
      <c r="F52" s="5">
        <v>0</v>
      </c>
      <c r="G52" s="5">
        <v>0</v>
      </c>
      <c r="H52" s="4">
        <f t="shared" si="25"/>
        <v>0</v>
      </c>
      <c r="I52" s="5">
        <f>624000+22000</f>
        <v>646000</v>
      </c>
      <c r="J52" s="5">
        <f t="shared" si="21"/>
        <v>161500</v>
      </c>
      <c r="K52" s="5">
        <f>+'balance sheet alloc'!F88</f>
        <v>254999.99999999997</v>
      </c>
      <c r="L52" s="5">
        <v>57000</v>
      </c>
      <c r="M52" s="5">
        <v>24000</v>
      </c>
      <c r="N52" s="5">
        <v>46000</v>
      </c>
      <c r="O52" s="5">
        <v>1000</v>
      </c>
      <c r="P52" s="5">
        <v>39000</v>
      </c>
      <c r="Q52" s="5">
        <v>8000</v>
      </c>
      <c r="R52" s="5">
        <v>0</v>
      </c>
      <c r="S52" s="5">
        <v>0</v>
      </c>
      <c r="T52" s="4">
        <f t="shared" si="22"/>
        <v>1076000</v>
      </c>
      <c r="U52" s="5">
        <f t="shared" si="23"/>
        <v>-1076000</v>
      </c>
      <c r="V52" s="8">
        <v>4</v>
      </c>
      <c r="W52" s="4">
        <f t="shared" si="24"/>
        <v>-205250</v>
      </c>
      <c r="X52" s="5">
        <f>+'balance sheet alloc'!E88</f>
        <v>3000000</v>
      </c>
      <c r="Y52" s="25">
        <f>+(U52+K52)/X52</f>
        <v>-0.27366666666666667</v>
      </c>
    </row>
    <row r="53" spans="1:25" ht="15" x14ac:dyDescent="0.35">
      <c r="A53" s="1" t="s">
        <v>251</v>
      </c>
      <c r="B53" s="1" t="s">
        <v>91</v>
      </c>
      <c r="C53" s="1"/>
      <c r="D53" s="7">
        <v>0</v>
      </c>
      <c r="E53" s="7">
        <v>0</v>
      </c>
      <c r="F53" s="7">
        <v>0</v>
      </c>
      <c r="G53" s="7">
        <v>0</v>
      </c>
      <c r="H53" s="10">
        <f t="shared" si="25"/>
        <v>0</v>
      </c>
      <c r="I53" s="7">
        <f>3308000+853000</f>
        <v>4161000</v>
      </c>
      <c r="J53" s="10">
        <f t="shared" si="21"/>
        <v>70525.423728813563</v>
      </c>
      <c r="K53" s="7">
        <v>0</v>
      </c>
      <c r="L53" s="7">
        <v>0</v>
      </c>
      <c r="M53" s="7">
        <v>249000</v>
      </c>
      <c r="N53" s="7">
        <v>673000</v>
      </c>
      <c r="O53" s="7">
        <v>9000</v>
      </c>
      <c r="P53" s="7">
        <v>575000</v>
      </c>
      <c r="Q53" s="7">
        <v>0</v>
      </c>
      <c r="R53" s="7">
        <v>0</v>
      </c>
      <c r="S53" s="7">
        <v>0</v>
      </c>
      <c r="T53" s="10">
        <f t="shared" si="22"/>
        <v>5667000</v>
      </c>
      <c r="U53" s="10">
        <f t="shared" si="23"/>
        <v>-5667000</v>
      </c>
      <c r="V53" s="1">
        <v>59</v>
      </c>
      <c r="W53" s="10">
        <f t="shared" si="24"/>
        <v>-96050.847457627126</v>
      </c>
      <c r="X53" s="10">
        <v>0</v>
      </c>
      <c r="Y53" s="27">
        <v>0</v>
      </c>
    </row>
    <row r="54" spans="1:25" x14ac:dyDescent="0.2">
      <c r="A54" t="s">
        <v>39</v>
      </c>
      <c r="D54" s="4">
        <f t="shared" ref="D54:I54" si="26">SUM(D47:D53)</f>
        <v>140000000</v>
      </c>
      <c r="E54" s="4">
        <f t="shared" si="26"/>
        <v>120000000</v>
      </c>
      <c r="F54" s="4">
        <f t="shared" si="26"/>
        <v>20000000</v>
      </c>
      <c r="G54" s="4">
        <f t="shared" si="26"/>
        <v>0</v>
      </c>
      <c r="H54" s="4">
        <f t="shared" si="26"/>
        <v>280000000</v>
      </c>
      <c r="I54" s="4">
        <f t="shared" si="26"/>
        <v>18148000</v>
      </c>
      <c r="J54" s="4">
        <f t="shared" si="21"/>
        <v>140682.17054263566</v>
      </c>
      <c r="K54" s="4">
        <f t="shared" ref="K54:V54" si="27">SUM(K47:K53)</f>
        <v>3265500</v>
      </c>
      <c r="L54" s="4">
        <f t="shared" si="27"/>
        <v>1000000</v>
      </c>
      <c r="M54" s="4">
        <f t="shared" si="27"/>
        <v>473000</v>
      </c>
      <c r="N54" s="4">
        <f t="shared" si="27"/>
        <v>1472000</v>
      </c>
      <c r="O54" s="4">
        <f t="shared" si="27"/>
        <v>20000</v>
      </c>
      <c r="P54" s="4">
        <f t="shared" si="27"/>
        <v>1256000</v>
      </c>
      <c r="Q54" s="4">
        <f t="shared" si="27"/>
        <v>52000</v>
      </c>
      <c r="R54" s="4">
        <f t="shared" si="27"/>
        <v>676000</v>
      </c>
      <c r="S54" s="4">
        <f t="shared" si="27"/>
        <v>52000</v>
      </c>
      <c r="T54" s="5">
        <f t="shared" si="27"/>
        <v>26414500</v>
      </c>
      <c r="U54" s="4">
        <f t="shared" si="27"/>
        <v>253585500</v>
      </c>
      <c r="V54">
        <f t="shared" si="27"/>
        <v>129</v>
      </c>
      <c r="W54" s="4">
        <f t="shared" si="24"/>
        <v>1991093.0232558139</v>
      </c>
      <c r="X54" s="4">
        <f>SUM(X47:X53)</f>
        <v>3000000</v>
      </c>
      <c r="Y54" s="25">
        <f>+(U54+K54)/X54</f>
        <v>85.617000000000004</v>
      </c>
    </row>
    <row r="55" spans="1:25" x14ac:dyDescent="0.2">
      <c r="D55" s="4"/>
      <c r="E55" s="4"/>
      <c r="F55" s="4"/>
      <c r="G55" s="4"/>
      <c r="H55" s="4" t="s">
        <v>6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 t="s">
        <v>6</v>
      </c>
      <c r="U55" s="4" t="s">
        <v>6</v>
      </c>
    </row>
    <row r="56" spans="1:25" x14ac:dyDescent="0.2">
      <c r="A56" s="1" t="s">
        <v>92</v>
      </c>
      <c r="B56" t="s">
        <v>93</v>
      </c>
      <c r="D56" s="4">
        <v>0</v>
      </c>
      <c r="E56" s="4">
        <v>60000000</v>
      </c>
      <c r="F56" s="4">
        <v>0</v>
      </c>
      <c r="G56" s="4">
        <v>0</v>
      </c>
      <c r="H56" s="4">
        <f>SUM(D56:G56)</f>
        <v>60000000</v>
      </c>
      <c r="I56" s="4">
        <f>2351000+501000</f>
        <v>2852000</v>
      </c>
      <c r="J56" s="4">
        <f>+I56/V56</f>
        <v>190133.33333333334</v>
      </c>
      <c r="K56" s="4">
        <v>0</v>
      </c>
      <c r="L56" s="4">
        <v>0</v>
      </c>
      <c r="M56" s="4">
        <v>592000</v>
      </c>
      <c r="N56" s="4">
        <v>665000</v>
      </c>
      <c r="O56" s="4">
        <v>0</v>
      </c>
      <c r="P56" s="4">
        <v>0</v>
      </c>
      <c r="Q56" s="5">
        <v>928000</v>
      </c>
      <c r="R56" s="5">
        <v>457000</v>
      </c>
      <c r="S56" s="5">
        <v>50000</v>
      </c>
      <c r="T56" s="5">
        <f>+S56+R56+Q56+P56+O56+N56+M56+L56+K56+I56</f>
        <v>5544000</v>
      </c>
      <c r="U56" s="4">
        <f>+H56-T56</f>
        <v>54456000</v>
      </c>
      <c r="V56">
        <v>15</v>
      </c>
      <c r="W56" s="4">
        <f t="shared" si="24"/>
        <v>3630400</v>
      </c>
      <c r="X56" s="4">
        <v>0</v>
      </c>
      <c r="Y56" s="25">
        <v>0</v>
      </c>
    </row>
    <row r="57" spans="1:25" x14ac:dyDescent="0.2">
      <c r="D57" s="4"/>
      <c r="E57" s="4"/>
      <c r="F57" s="4"/>
      <c r="G57" s="4"/>
      <c r="H57" s="4" t="s">
        <v>6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 t="s">
        <v>6</v>
      </c>
      <c r="U57" s="4" t="s">
        <v>6</v>
      </c>
    </row>
    <row r="58" spans="1:25" s="8" customFormat="1" x14ac:dyDescent="0.2">
      <c r="A58" s="1" t="s">
        <v>94</v>
      </c>
      <c r="B58" s="8" t="s">
        <v>95</v>
      </c>
      <c r="D58" s="5">
        <v>0</v>
      </c>
      <c r="E58" s="5">
        <v>0</v>
      </c>
      <c r="F58" s="5">
        <v>68000000</v>
      </c>
      <c r="G58" s="5">
        <v>0</v>
      </c>
      <c r="H58" s="5">
        <f>SUM(D58:G58)</f>
        <v>68000000</v>
      </c>
      <c r="I58" s="5">
        <f>4205000+398000</f>
        <v>4603000</v>
      </c>
      <c r="J58" s="5">
        <f>+I58/V58</f>
        <v>184120</v>
      </c>
      <c r="K58" s="5">
        <f>+'balance sheet alloc'!F105</f>
        <v>60838875</v>
      </c>
      <c r="L58" s="5">
        <v>0</v>
      </c>
      <c r="M58" s="5">
        <v>705000</v>
      </c>
      <c r="N58" s="5">
        <v>254000</v>
      </c>
      <c r="O58" s="5">
        <v>303043</v>
      </c>
      <c r="P58" s="5">
        <v>0</v>
      </c>
      <c r="Q58" s="5">
        <f>219000+318000</f>
        <v>537000</v>
      </c>
      <c r="R58" s="5">
        <v>659000</v>
      </c>
      <c r="S58" s="5">
        <v>18000</v>
      </c>
      <c r="T58" s="5">
        <f>+S58+R58+Q58+P58+O58+N58+M58+L58+K58+I58</f>
        <v>67917918</v>
      </c>
      <c r="U58" s="5">
        <f>+H58-T58</f>
        <v>82082</v>
      </c>
      <c r="V58" s="8">
        <v>25</v>
      </c>
      <c r="W58" s="4">
        <f t="shared" si="24"/>
        <v>2436838.2799999998</v>
      </c>
      <c r="X58" s="5">
        <f>+'balance sheet alloc'!E105</f>
        <v>342080000</v>
      </c>
      <c r="Y58" s="25">
        <f>+(U58+K58)/X58</f>
        <v>0.17808979478484566</v>
      </c>
    </row>
    <row r="59" spans="1:25" x14ac:dyDescent="0.2">
      <c r="D59" s="4"/>
      <c r="E59" s="4"/>
      <c r="F59" s="4"/>
      <c r="G59" s="4"/>
      <c r="H59" s="4" t="s">
        <v>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 t="s">
        <v>6</v>
      </c>
      <c r="U59" s="4" t="s">
        <v>6</v>
      </c>
      <c r="W59" s="4"/>
    </row>
    <row r="60" spans="1:25" s="8" customFormat="1" x14ac:dyDescent="0.2">
      <c r="A60" s="1" t="s">
        <v>96</v>
      </c>
      <c r="B60" s="8" t="s">
        <v>97</v>
      </c>
      <c r="D60" s="5">
        <v>0</v>
      </c>
      <c r="E60" s="5">
        <v>0</v>
      </c>
      <c r="F60" s="5">
        <v>50000000</v>
      </c>
      <c r="G60" s="5">
        <v>0</v>
      </c>
      <c r="H60" s="5">
        <f>SUM(D60:G60)</f>
        <v>50000000</v>
      </c>
      <c r="I60" s="5">
        <f>2202000+266000</f>
        <v>2468000</v>
      </c>
      <c r="J60" s="5">
        <f>+I60/V60</f>
        <v>140227.27272727271</v>
      </c>
      <c r="K60" s="5">
        <f>+'balance sheet alloc'!F130</f>
        <v>28437000</v>
      </c>
      <c r="L60" s="5">
        <v>0</v>
      </c>
      <c r="M60" s="5">
        <v>248000</v>
      </c>
      <c r="N60" s="5">
        <v>49000</v>
      </c>
      <c r="O60" s="5">
        <v>0</v>
      </c>
      <c r="P60" s="5">
        <v>0</v>
      </c>
      <c r="Q60" s="5">
        <f>153000+231000</f>
        <v>384000</v>
      </c>
      <c r="R60" s="5">
        <v>411000</v>
      </c>
      <c r="S60" s="5">
        <v>4000</v>
      </c>
      <c r="T60" s="5">
        <f>+S60+R60+Q60+P60+O60+N60+M60+L60+K60+I60</f>
        <v>32001000</v>
      </c>
      <c r="U60" s="5">
        <f>+H60-T60</f>
        <v>17999000</v>
      </c>
      <c r="V60" s="8">
        <v>17.600000000000001</v>
      </c>
      <c r="W60" s="4">
        <f t="shared" si="24"/>
        <v>2638409.0909090908</v>
      </c>
      <c r="X60" s="5">
        <f>+'balance sheet alloc'!E130</f>
        <v>157600000</v>
      </c>
      <c r="Y60" s="25">
        <f>+(U60+K60)/X60</f>
        <v>0.29464467005076145</v>
      </c>
    </row>
    <row r="61" spans="1:25" x14ac:dyDescent="0.2">
      <c r="D61" s="4"/>
      <c r="E61" s="4"/>
      <c r="F61" s="4"/>
      <c r="G61" s="4"/>
      <c r="H61" s="4" t="s">
        <v>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 t="s">
        <v>6</v>
      </c>
      <c r="U61" s="4" t="s">
        <v>6</v>
      </c>
      <c r="W61" s="4"/>
    </row>
    <row r="62" spans="1:25" s="8" customFormat="1" x14ac:dyDescent="0.2">
      <c r="A62" s="1" t="s">
        <v>98</v>
      </c>
      <c r="B62" s="8" t="s">
        <v>99</v>
      </c>
      <c r="D62" s="5">
        <v>0</v>
      </c>
      <c r="E62" s="5">
        <v>10000000</v>
      </c>
      <c r="F62" s="5">
        <v>40000000</v>
      </c>
      <c r="G62" s="5">
        <v>0</v>
      </c>
      <c r="H62" s="5">
        <f>SUM(D62:G62)</f>
        <v>50000000</v>
      </c>
      <c r="I62" s="5">
        <f>5301000+630000</f>
        <v>5931000</v>
      </c>
      <c r="J62" s="5">
        <f>+I62/V62</f>
        <v>144658.53658536586</v>
      </c>
      <c r="K62" s="5">
        <f>+'balance sheet alloc'!F150</f>
        <v>30421500</v>
      </c>
      <c r="L62" s="5">
        <v>0</v>
      </c>
      <c r="M62" s="5">
        <v>589000</v>
      </c>
      <c r="N62" s="5">
        <v>94000</v>
      </c>
      <c r="O62" s="5">
        <v>0</v>
      </c>
      <c r="P62" s="5">
        <v>0</v>
      </c>
      <c r="Q62" s="5">
        <f>391000+81000</f>
        <v>472000</v>
      </c>
      <c r="R62" s="5">
        <v>665000</v>
      </c>
      <c r="S62" s="5">
        <v>37000</v>
      </c>
      <c r="T62" s="5">
        <f>+S62+R62+Q62+P62+O62+N62+M62+L62+K62+I62</f>
        <v>38209500</v>
      </c>
      <c r="U62" s="5">
        <f>+H62-T62</f>
        <v>11790500</v>
      </c>
      <c r="V62" s="8">
        <v>41</v>
      </c>
      <c r="W62" s="4">
        <f t="shared" si="24"/>
        <v>1029560.9756097561</v>
      </c>
      <c r="X62" s="5">
        <f>+'balance sheet alloc'!E150</f>
        <v>202810000</v>
      </c>
      <c r="Y62" s="25">
        <f>+(U62+K62)/X62</f>
        <v>0.20813569350623737</v>
      </c>
    </row>
    <row r="63" spans="1:25" x14ac:dyDescent="0.2">
      <c r="D63" s="4"/>
      <c r="E63" s="4"/>
      <c r="F63" s="4"/>
      <c r="G63" s="4"/>
      <c r="H63" s="4" t="s">
        <v>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 t="s">
        <v>6</v>
      </c>
      <c r="U63" s="4" t="s">
        <v>6</v>
      </c>
      <c r="W63" s="4"/>
    </row>
    <row r="64" spans="1:25" s="8" customFormat="1" x14ac:dyDescent="0.2">
      <c r="A64" s="1" t="s">
        <v>101</v>
      </c>
      <c r="B64" s="8" t="s">
        <v>100</v>
      </c>
      <c r="D64" s="5">
        <v>0</v>
      </c>
      <c r="E64" s="5">
        <v>20000000</v>
      </c>
      <c r="F64" s="5">
        <v>0</v>
      </c>
      <c r="G64" s="5">
        <v>0</v>
      </c>
      <c r="H64" s="5">
        <f>SUM(D64:G64)</f>
        <v>20000000</v>
      </c>
      <c r="I64" s="5">
        <f>2128000+203000</f>
        <v>2331000</v>
      </c>
      <c r="J64" s="5">
        <f>+I64/V64</f>
        <v>122684.21052631579</v>
      </c>
      <c r="K64" s="5">
        <f>+'balance sheet alloc'!F160</f>
        <v>54509125</v>
      </c>
      <c r="L64" s="5">
        <v>0</v>
      </c>
      <c r="M64" s="5">
        <v>220000</v>
      </c>
      <c r="N64" s="5">
        <v>53000</v>
      </c>
      <c r="O64" s="5">
        <v>0</v>
      </c>
      <c r="P64" s="5">
        <v>0</v>
      </c>
      <c r="Q64" s="5">
        <f>146000+132000</f>
        <v>278000</v>
      </c>
      <c r="R64" s="5">
        <v>0</v>
      </c>
      <c r="S64" s="5">
        <v>0</v>
      </c>
      <c r="T64" s="5">
        <f>+S64+R64+Q64+P64+O64+N64+M64+L64+K64+I64</f>
        <v>57391125</v>
      </c>
      <c r="U64" s="5">
        <f>+H64-T64</f>
        <v>-37391125</v>
      </c>
      <c r="V64" s="8">
        <v>19</v>
      </c>
      <c r="W64" s="4">
        <f t="shared" si="24"/>
        <v>900947.36842105258</v>
      </c>
      <c r="X64" s="5">
        <f>+'balance sheet alloc'!E160</f>
        <v>0</v>
      </c>
      <c r="Y64" s="25">
        <v>0</v>
      </c>
    </row>
    <row r="65" spans="1:25" x14ac:dyDescent="0.2">
      <c r="D65" s="4"/>
      <c r="E65" s="4"/>
      <c r="F65" s="4"/>
      <c r="G65" s="4"/>
      <c r="H65" s="4" t="s">
        <v>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5" t="s">
        <v>6</v>
      </c>
      <c r="U65" s="4" t="s">
        <v>6</v>
      </c>
      <c r="W65" s="4"/>
    </row>
    <row r="66" spans="1:25" s="8" customFormat="1" x14ac:dyDescent="0.2">
      <c r="A66" s="1" t="s">
        <v>102</v>
      </c>
      <c r="B66" s="8" t="s">
        <v>76</v>
      </c>
      <c r="D66" s="5">
        <v>0</v>
      </c>
      <c r="E66" s="5">
        <v>10000000</v>
      </c>
      <c r="F66" s="5">
        <v>0</v>
      </c>
      <c r="G66" s="5">
        <v>0</v>
      </c>
      <c r="H66" s="5">
        <f>SUM(D66:G66)</f>
        <v>10000000</v>
      </c>
      <c r="I66" s="5">
        <f>2649000+314000+249000+22000</f>
        <v>3234000</v>
      </c>
      <c r="J66" s="5">
        <f>+I66/V66</f>
        <v>124384.61538461539</v>
      </c>
      <c r="K66" s="5">
        <f>+'balance sheet alloc'!F206</f>
        <v>35342250</v>
      </c>
      <c r="L66" s="5">
        <v>0</v>
      </c>
      <c r="M66" s="5">
        <f>381000+37000</f>
        <v>418000</v>
      </c>
      <c r="N66" s="5">
        <f>210000+52000</f>
        <v>262000</v>
      </c>
      <c r="O66" s="5">
        <v>0</v>
      </c>
      <c r="P66" s="5">
        <v>0</v>
      </c>
      <c r="Q66" s="5">
        <f>285000+152000+6000+6000</f>
        <v>449000</v>
      </c>
      <c r="R66" s="5">
        <v>1573000</v>
      </c>
      <c r="S66" s="5">
        <v>57000</v>
      </c>
      <c r="T66" s="5">
        <f>+S66+R66+Q66+P66+O66+N66+M66+L66+K66+I66</f>
        <v>41335250</v>
      </c>
      <c r="U66" s="5">
        <f>+H66-T66</f>
        <v>-31335250</v>
      </c>
      <c r="V66" s="8">
        <f>2+24</f>
        <v>26</v>
      </c>
      <c r="W66" s="4">
        <f t="shared" si="24"/>
        <v>154115.38461538462</v>
      </c>
      <c r="X66" s="5">
        <f>+'balance sheet alloc'!E206</f>
        <v>76760000</v>
      </c>
      <c r="Y66" s="25">
        <f>+(U66+K66)/X66</f>
        <v>5.2201667535174572E-2</v>
      </c>
    </row>
    <row r="67" spans="1:25" s="8" customFormat="1" x14ac:dyDescent="0.2">
      <c r="A67" s="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W67" s="5"/>
      <c r="X67" s="5"/>
      <c r="Y67" s="34"/>
    </row>
    <row r="68" spans="1:25" s="8" customFormat="1" x14ac:dyDescent="0.2">
      <c r="A68" s="1" t="s">
        <v>6</v>
      </c>
      <c r="D68" s="5"/>
      <c r="E68" s="5"/>
      <c r="F68" s="5"/>
      <c r="G68" s="5"/>
      <c r="H68" s="5" t="s">
        <v>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 t="s">
        <v>6</v>
      </c>
      <c r="U68" s="5" t="s">
        <v>6</v>
      </c>
      <c r="W68" s="5"/>
      <c r="X68" s="5"/>
      <c r="Y68" s="34"/>
    </row>
    <row r="69" spans="1:25" s="8" customFormat="1" ht="15" x14ac:dyDescent="0.35">
      <c r="A69" s="1" t="s">
        <v>103</v>
      </c>
      <c r="B69" s="1" t="s">
        <v>104</v>
      </c>
      <c r="C69" s="1"/>
      <c r="D69" s="7">
        <v>30000000</v>
      </c>
      <c r="E69" s="7">
        <v>0</v>
      </c>
      <c r="F69" s="7">
        <v>0</v>
      </c>
      <c r="G69" s="7">
        <v>53000000</v>
      </c>
      <c r="H69" s="7">
        <f>SUM(D69:G69)</f>
        <v>83000000</v>
      </c>
      <c r="I69" s="7">
        <f>2703000+169000+223000-1399000</f>
        <v>1696000</v>
      </c>
      <c r="J69" s="7">
        <f>+I69/V69</f>
        <v>169600</v>
      </c>
      <c r="K69" s="7">
        <f>+'balance sheet alloc'!F224</f>
        <v>105885000</v>
      </c>
      <c r="L69" s="7">
        <f>+'balance sheet alloc'!G224+'pks o&amp;m'!I11</f>
        <v>23652416</v>
      </c>
      <c r="M69" s="7">
        <v>644000</v>
      </c>
      <c r="N69" s="7">
        <v>150000</v>
      </c>
      <c r="O69" s="7">
        <v>1771570</v>
      </c>
      <c r="P69" s="7">
        <v>301000</v>
      </c>
      <c r="Q69" s="7">
        <v>3000000</v>
      </c>
      <c r="R69" s="7">
        <v>0</v>
      </c>
      <c r="S69" s="7">
        <v>0</v>
      </c>
      <c r="T69" s="10">
        <f>+S69+R69+Q69+P69+O69+N69+M69+L69+K69+I69</f>
        <v>137099986</v>
      </c>
      <c r="U69" s="7">
        <f>+H69-T69</f>
        <v>-54099986</v>
      </c>
      <c r="V69" s="1">
        <v>10</v>
      </c>
      <c r="W69" s="10">
        <f>+(U69+K69)/V69</f>
        <v>5178501.4000000004</v>
      </c>
      <c r="X69" s="10">
        <f>+'balance sheet alloc'!E224</f>
        <v>456000000</v>
      </c>
      <c r="Y69" s="27">
        <f>+(U69+K69)/X69</f>
        <v>0.11356362719298245</v>
      </c>
    </row>
    <row r="70" spans="1:25" s="8" customFormat="1" x14ac:dyDescent="0.2">
      <c r="A70" s="8" t="s">
        <v>6</v>
      </c>
      <c r="D70" s="5" t="s">
        <v>6</v>
      </c>
      <c r="E70" s="5" t="s">
        <v>6</v>
      </c>
      <c r="F70" s="5" t="s">
        <v>6</v>
      </c>
      <c r="G70" s="5" t="s">
        <v>6</v>
      </c>
      <c r="H70" s="5" t="s">
        <v>6</v>
      </c>
      <c r="I70" s="5" t="s">
        <v>6</v>
      </c>
      <c r="J70" s="5" t="s">
        <v>6</v>
      </c>
      <c r="K70" s="5" t="s">
        <v>6</v>
      </c>
      <c r="L70" s="5" t="s">
        <v>6</v>
      </c>
      <c r="M70" s="5" t="s">
        <v>6</v>
      </c>
      <c r="N70" s="5" t="s">
        <v>6</v>
      </c>
      <c r="O70" s="5" t="s">
        <v>6</v>
      </c>
      <c r="P70" s="5" t="s">
        <v>6</v>
      </c>
      <c r="Q70" s="5" t="s">
        <v>6</v>
      </c>
      <c r="R70" s="5" t="s">
        <v>6</v>
      </c>
      <c r="S70" s="5" t="s">
        <v>6</v>
      </c>
      <c r="T70" s="5" t="s">
        <v>6</v>
      </c>
      <c r="U70" s="5" t="s">
        <v>6</v>
      </c>
      <c r="V70" s="8" t="s">
        <v>6</v>
      </c>
      <c r="W70" s="8" t="s">
        <v>6</v>
      </c>
      <c r="X70" s="5"/>
      <c r="Y70" s="34"/>
    </row>
    <row r="71" spans="1:25" x14ac:dyDescent="0.2">
      <c r="D71" s="4"/>
      <c r="E71" s="4"/>
      <c r="F71" s="4"/>
      <c r="G71" s="4"/>
      <c r="H71" s="4" t="s">
        <v>6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 t="s">
        <v>6</v>
      </c>
      <c r="U71" s="4" t="s">
        <v>6</v>
      </c>
    </row>
    <row r="72" spans="1:25" x14ac:dyDescent="0.2">
      <c r="D72" s="4"/>
      <c r="E72" s="4"/>
      <c r="F72" s="4"/>
      <c r="G72" s="4"/>
      <c r="H72" s="4" t="s">
        <v>6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 t="s">
        <v>6</v>
      </c>
      <c r="U72" s="4" t="s">
        <v>6</v>
      </c>
    </row>
    <row r="73" spans="1:25" s="3" customFormat="1" x14ac:dyDescent="0.2">
      <c r="A73" s="3" t="s">
        <v>106</v>
      </c>
      <c r="D73" s="6">
        <f t="shared" ref="D73:I73" si="28">+D18+D29+D44+D54+D56+D58+D60+D62+D64+D66+D69</f>
        <v>800000000</v>
      </c>
      <c r="E73" s="6">
        <f t="shared" si="28"/>
        <v>547000000</v>
      </c>
      <c r="F73" s="6">
        <f t="shared" si="28"/>
        <v>218000000</v>
      </c>
      <c r="G73" s="6">
        <f t="shared" si="28"/>
        <v>59241181</v>
      </c>
      <c r="H73" s="6">
        <f t="shared" si="28"/>
        <v>1624241181</v>
      </c>
      <c r="I73" s="6">
        <f t="shared" si="28"/>
        <v>119852500</v>
      </c>
      <c r="J73" s="6">
        <f>+I73/V73</f>
        <v>135182.15655312428</v>
      </c>
      <c r="K73" s="6">
        <f t="shared" ref="K73:V73" si="29">+K18+K29+K44+K54+K56+K58+K60+K62+K64+K66+K69</f>
        <v>479585375</v>
      </c>
      <c r="L73" s="6">
        <f t="shared" si="29"/>
        <v>55910887</v>
      </c>
      <c r="M73" s="6">
        <f t="shared" si="29"/>
        <v>16095000</v>
      </c>
      <c r="N73" s="6">
        <f t="shared" si="29"/>
        <v>12397000</v>
      </c>
      <c r="O73" s="6">
        <f t="shared" si="29"/>
        <v>3008940</v>
      </c>
      <c r="P73" s="6">
        <f t="shared" si="29"/>
        <v>12784500</v>
      </c>
      <c r="Q73" s="6">
        <f t="shared" si="29"/>
        <v>23886500</v>
      </c>
      <c r="R73" s="6">
        <f t="shared" si="29"/>
        <v>13006000</v>
      </c>
      <c r="S73" s="6">
        <f t="shared" si="29"/>
        <v>511000</v>
      </c>
      <c r="T73" s="6">
        <f t="shared" si="29"/>
        <v>737037702</v>
      </c>
      <c r="U73" s="6">
        <f t="shared" si="29"/>
        <v>887203479</v>
      </c>
      <c r="V73" s="36">
        <f t="shared" si="29"/>
        <v>886.6</v>
      </c>
      <c r="W73" s="6">
        <f>+(U73+K73)/V73</f>
        <v>1541607.0990300023</v>
      </c>
      <c r="X73" s="6">
        <f>+X18+X29+X44+X54+X56+X58+X60+X62+X64+X66+X69</f>
        <v>2287320000</v>
      </c>
      <c r="Y73" s="33">
        <f>+(U73+K73)/X73</f>
        <v>0.59755034450798317</v>
      </c>
    </row>
    <row r="74" spans="1:25" ht="15" x14ac:dyDescent="0.35">
      <c r="D74" s="4"/>
      <c r="E74" s="4"/>
      <c r="F74" s="4"/>
      <c r="G74" s="4"/>
      <c r="I74" s="4"/>
      <c r="J74" s="4"/>
      <c r="K74" s="4"/>
      <c r="L74" s="4" t="s">
        <v>6</v>
      </c>
      <c r="M74" s="4"/>
      <c r="N74" s="4"/>
      <c r="O74" s="4"/>
      <c r="P74" s="4"/>
      <c r="Q74" s="4"/>
      <c r="R74" s="4"/>
      <c r="S74" s="4"/>
      <c r="T74" s="4" t="s">
        <v>6</v>
      </c>
      <c r="X74" s="10">
        <f>+'balance sheet alloc'!E16+'balance sheet alloc'!E53</f>
        <v>232000000</v>
      </c>
      <c r="Y74" s="25" t="s">
        <v>481</v>
      </c>
    </row>
    <row r="75" spans="1:25" x14ac:dyDescent="0.2">
      <c r="A75" s="2" t="s">
        <v>6</v>
      </c>
      <c r="D75" s="4"/>
      <c r="E75" s="4"/>
      <c r="F75" s="4"/>
      <c r="G75" s="4"/>
      <c r="I75" s="4"/>
      <c r="J75" s="4"/>
      <c r="K75" s="4"/>
      <c r="L75" s="4"/>
      <c r="M75" s="4"/>
      <c r="N75" s="4" t="s">
        <v>6</v>
      </c>
      <c r="O75" s="4"/>
      <c r="P75" s="4" t="s">
        <v>6</v>
      </c>
      <c r="Q75" s="4"/>
      <c r="R75" s="4"/>
      <c r="S75" s="4"/>
      <c r="T75" s="4" t="s">
        <v>6</v>
      </c>
      <c r="W75" s="18" t="s">
        <v>6</v>
      </c>
      <c r="X75" s="4">
        <f>+X74+X73</f>
        <v>2519320000</v>
      </c>
      <c r="Y75" s="25" t="s">
        <v>6</v>
      </c>
    </row>
    <row r="76" spans="1:25" x14ac:dyDescent="0.2">
      <c r="A76" t="s">
        <v>6</v>
      </c>
      <c r="B76" t="s">
        <v>6</v>
      </c>
      <c r="D76" s="4"/>
      <c r="E76" s="4"/>
      <c r="F76" s="4"/>
      <c r="G76" s="4"/>
      <c r="I76" s="4"/>
      <c r="J76" s="4" t="s">
        <v>6</v>
      </c>
      <c r="K76" s="4" t="s">
        <v>6</v>
      </c>
      <c r="L76" s="4" t="s">
        <v>6</v>
      </c>
      <c r="M76" s="4" t="s">
        <v>6</v>
      </c>
      <c r="N76" s="4"/>
      <c r="O76" s="4"/>
      <c r="P76" s="4"/>
      <c r="Q76" s="4"/>
      <c r="R76" s="4"/>
      <c r="S76" s="4"/>
      <c r="T76" s="4" t="s">
        <v>6</v>
      </c>
      <c r="W76" s="18" t="s">
        <v>6</v>
      </c>
    </row>
    <row r="77" spans="1:25" x14ac:dyDescent="0.2">
      <c r="D77" s="4"/>
      <c r="E77" s="4"/>
      <c r="F77" s="4"/>
      <c r="G77" s="4"/>
      <c r="I77" s="4"/>
      <c r="J77" s="4" t="s">
        <v>6</v>
      </c>
      <c r="K77" s="4" t="s">
        <v>6</v>
      </c>
      <c r="L77" s="4" t="s">
        <v>55</v>
      </c>
      <c r="M77" s="4"/>
      <c r="N77" s="4"/>
      <c r="O77" s="4"/>
      <c r="P77" s="4"/>
      <c r="Q77" s="4"/>
      <c r="R77" s="4"/>
      <c r="S77" s="4"/>
      <c r="T77" s="4"/>
      <c r="X77" s="4">
        <f>+'balance sheet alloc'!E237</f>
        <v>2076320000</v>
      </c>
      <c r="Y77" s="25" t="s">
        <v>484</v>
      </c>
    </row>
    <row r="78" spans="1:25" ht="15" x14ac:dyDescent="0.35">
      <c r="D78" s="4"/>
      <c r="E78" s="4"/>
      <c r="F78" s="4"/>
      <c r="G78" s="4"/>
      <c r="I78" s="4"/>
      <c r="J78" s="4" t="s">
        <v>6</v>
      </c>
      <c r="K78" s="4" t="s">
        <v>6</v>
      </c>
      <c r="L78" s="5" t="s">
        <v>6</v>
      </c>
      <c r="M78" s="4"/>
      <c r="N78" s="4"/>
      <c r="O78" s="4"/>
      <c r="P78" s="4"/>
      <c r="Q78" s="4"/>
      <c r="R78" s="4"/>
      <c r="S78" s="4"/>
      <c r="T78" s="4"/>
      <c r="X78" s="10">
        <f>+'HP&amp;L'!I57</f>
        <v>443000000</v>
      </c>
      <c r="Y78" s="25" t="s">
        <v>432</v>
      </c>
    </row>
    <row r="79" spans="1:25" x14ac:dyDescent="0.2">
      <c r="D79" s="4"/>
      <c r="E79" s="4"/>
      <c r="F79" s="4"/>
      <c r="G79" s="4"/>
      <c r="I79" s="4"/>
      <c r="J79" s="4" t="s">
        <v>6</v>
      </c>
      <c r="K79" s="5" t="s">
        <v>6</v>
      </c>
      <c r="L79" s="5" t="s">
        <v>6</v>
      </c>
      <c r="M79" s="4" t="s">
        <v>6</v>
      </c>
      <c r="N79" s="4"/>
      <c r="O79" s="4"/>
      <c r="P79" s="4"/>
      <c r="Q79" s="4"/>
      <c r="R79" s="4"/>
      <c r="S79" s="4"/>
      <c r="T79" s="4" t="s">
        <v>6</v>
      </c>
      <c r="X79" s="4">
        <f>+X78+X77</f>
        <v>2519320000</v>
      </c>
    </row>
    <row r="80" spans="1:25" x14ac:dyDescent="0.2">
      <c r="D80" s="4"/>
      <c r="E80" s="4"/>
      <c r="F80" s="4"/>
      <c r="G80" s="4"/>
      <c r="I80" s="4"/>
      <c r="J80" s="4" t="s">
        <v>6</v>
      </c>
      <c r="K80" s="5" t="s">
        <v>6</v>
      </c>
      <c r="L80" s="5" t="s">
        <v>6</v>
      </c>
      <c r="M80" s="4" t="s">
        <v>6</v>
      </c>
      <c r="N80" s="4"/>
      <c r="O80" s="4"/>
      <c r="P80" s="4"/>
      <c r="Q80" s="4"/>
      <c r="R80" s="4"/>
      <c r="S80" s="4"/>
      <c r="T80" s="4" t="s">
        <v>6</v>
      </c>
    </row>
    <row r="81" spans="4:20" x14ac:dyDescent="0.2">
      <c r="D81" s="4"/>
      <c r="E81" s="4"/>
      <c r="F81" s="4"/>
      <c r="G81" s="4"/>
      <c r="I81" s="4"/>
      <c r="J81" s="4" t="s">
        <v>6</v>
      </c>
      <c r="K81" s="4" t="s">
        <v>6</v>
      </c>
      <c r="L81" s="4" t="s">
        <v>6</v>
      </c>
      <c r="M81" s="4"/>
      <c r="N81" s="4"/>
      <c r="O81" s="4"/>
      <c r="P81" s="4"/>
      <c r="Q81" s="4"/>
      <c r="R81" s="4"/>
      <c r="S81" s="4"/>
      <c r="T81" s="4" t="s">
        <v>6</v>
      </c>
    </row>
    <row r="82" spans="4:20" x14ac:dyDescent="0.2">
      <c r="D82" s="4"/>
      <c r="E82" s="4"/>
      <c r="F82" s="4"/>
      <c r="G82" s="4"/>
      <c r="I82" s="4"/>
      <c r="J82" s="4" t="s">
        <v>6</v>
      </c>
      <c r="K82" s="4" t="s">
        <v>6</v>
      </c>
      <c r="L82" s="4" t="s">
        <v>6</v>
      </c>
      <c r="M82" s="4"/>
      <c r="N82" s="4"/>
      <c r="O82" s="4"/>
      <c r="P82" s="4"/>
      <c r="Q82" s="4"/>
      <c r="R82" s="4"/>
      <c r="S82" s="4"/>
      <c r="T82" s="4" t="s">
        <v>55</v>
      </c>
    </row>
    <row r="83" spans="4:20" x14ac:dyDescent="0.2">
      <c r="D83" s="4"/>
      <c r="E83" s="4"/>
      <c r="F83" s="4"/>
      <c r="G83" s="4"/>
      <c r="I83" s="4"/>
      <c r="J83" s="4" t="s">
        <v>6</v>
      </c>
      <c r="K83" s="4" t="s">
        <v>6</v>
      </c>
      <c r="L83" s="4" t="s">
        <v>6</v>
      </c>
      <c r="M83" s="4"/>
      <c r="N83" s="4"/>
      <c r="O83" s="4"/>
      <c r="P83" s="4"/>
      <c r="Q83" s="4"/>
      <c r="R83" s="4"/>
      <c r="S83" s="4"/>
      <c r="T83" s="4" t="s">
        <v>6</v>
      </c>
    </row>
    <row r="84" spans="4:20" x14ac:dyDescent="0.2">
      <c r="D84" s="4"/>
      <c r="E84" s="4"/>
      <c r="F84" s="4"/>
      <c r="G84" s="4"/>
      <c r="I84" s="4"/>
      <c r="J84" s="4"/>
      <c r="K84" s="4" t="s">
        <v>6</v>
      </c>
      <c r="L84" s="4"/>
      <c r="M84" s="4"/>
      <c r="N84" s="4"/>
      <c r="O84" s="4"/>
      <c r="P84" s="4"/>
      <c r="Q84" s="4"/>
      <c r="R84" s="4"/>
      <c r="S84" s="4"/>
      <c r="T84" s="4" t="s">
        <v>6</v>
      </c>
    </row>
    <row r="85" spans="4:20" x14ac:dyDescent="0.2"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 t="s">
        <v>6</v>
      </c>
    </row>
    <row r="86" spans="4:20" x14ac:dyDescent="0.2"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 t="s">
        <v>6</v>
      </c>
    </row>
    <row r="87" spans="4:20" x14ac:dyDescent="0.2"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 t="s">
        <v>6</v>
      </c>
    </row>
    <row r="88" spans="4:20" x14ac:dyDescent="0.2"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 t="s">
        <v>6</v>
      </c>
    </row>
    <row r="89" spans="4:20" x14ac:dyDescent="0.2"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 t="s">
        <v>6</v>
      </c>
    </row>
    <row r="90" spans="4:20" x14ac:dyDescent="0.2"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 t="s">
        <v>6</v>
      </c>
    </row>
    <row r="91" spans="4:20" x14ac:dyDescent="0.2"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 t="s">
        <v>6</v>
      </c>
    </row>
    <row r="92" spans="4:20" x14ac:dyDescent="0.2"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 t="s">
        <v>6</v>
      </c>
    </row>
    <row r="93" spans="4:20" x14ac:dyDescent="0.2"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 t="s">
        <v>6</v>
      </c>
    </row>
    <row r="94" spans="4:20" x14ac:dyDescent="0.2"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 t="s">
        <v>6</v>
      </c>
    </row>
    <row r="95" spans="4:20" x14ac:dyDescent="0.2"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 t="s">
        <v>6</v>
      </c>
    </row>
    <row r="96" spans="4:20" x14ac:dyDescent="0.2"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 t="s">
        <v>6</v>
      </c>
    </row>
    <row r="97" spans="4:20" x14ac:dyDescent="0.2"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 t="s">
        <v>6</v>
      </c>
    </row>
    <row r="98" spans="4:20" x14ac:dyDescent="0.2"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 t="s">
        <v>6</v>
      </c>
    </row>
    <row r="99" spans="4:20" x14ac:dyDescent="0.2"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 t="s">
        <v>6</v>
      </c>
    </row>
    <row r="100" spans="4:20" x14ac:dyDescent="0.2"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 t="s">
        <v>6</v>
      </c>
    </row>
    <row r="101" spans="4:20" x14ac:dyDescent="0.2"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 t="s">
        <v>6</v>
      </c>
    </row>
    <row r="102" spans="4:20" x14ac:dyDescent="0.2"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 t="s">
        <v>6</v>
      </c>
    </row>
    <row r="103" spans="4:20" x14ac:dyDescent="0.2"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 t="s">
        <v>6</v>
      </c>
    </row>
    <row r="104" spans="4:20" x14ac:dyDescent="0.2"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 t="s">
        <v>6</v>
      </c>
    </row>
    <row r="105" spans="4:20" x14ac:dyDescent="0.2"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 t="s">
        <v>6</v>
      </c>
    </row>
    <row r="106" spans="4:20" x14ac:dyDescent="0.2"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 t="s">
        <v>6</v>
      </c>
    </row>
    <row r="107" spans="4:20" x14ac:dyDescent="0.2"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 t="s">
        <v>6</v>
      </c>
    </row>
    <row r="108" spans="4:20" x14ac:dyDescent="0.2"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 t="s">
        <v>6</v>
      </c>
    </row>
    <row r="109" spans="4:20" x14ac:dyDescent="0.2"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 t="s">
        <v>6</v>
      </c>
    </row>
    <row r="110" spans="4:20" x14ac:dyDescent="0.2"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 t="s">
        <v>6</v>
      </c>
    </row>
    <row r="111" spans="4:20" x14ac:dyDescent="0.2"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 t="s">
        <v>6</v>
      </c>
    </row>
    <row r="112" spans="4:20" x14ac:dyDescent="0.2"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 t="s">
        <v>6</v>
      </c>
    </row>
    <row r="113" spans="4:20" x14ac:dyDescent="0.2"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 t="s">
        <v>6</v>
      </c>
    </row>
    <row r="114" spans="4:20" x14ac:dyDescent="0.2"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 t="s">
        <v>6</v>
      </c>
    </row>
    <row r="115" spans="4:20" x14ac:dyDescent="0.2"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 t="s">
        <v>6</v>
      </c>
    </row>
    <row r="116" spans="4:20" x14ac:dyDescent="0.2"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 t="s">
        <v>6</v>
      </c>
    </row>
    <row r="117" spans="4:20" x14ac:dyDescent="0.2"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 t="s">
        <v>6</v>
      </c>
    </row>
    <row r="118" spans="4:20" x14ac:dyDescent="0.2"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 t="s">
        <v>6</v>
      </c>
    </row>
    <row r="119" spans="4:20" x14ac:dyDescent="0.2"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 t="s">
        <v>6</v>
      </c>
    </row>
    <row r="120" spans="4:20" x14ac:dyDescent="0.2"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 t="s">
        <v>6</v>
      </c>
    </row>
    <row r="121" spans="4:20" x14ac:dyDescent="0.2"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 t="s">
        <v>6</v>
      </c>
    </row>
    <row r="122" spans="4:20" x14ac:dyDescent="0.2"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 t="s">
        <v>6</v>
      </c>
    </row>
    <row r="123" spans="4:20" x14ac:dyDescent="0.2"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 t="s">
        <v>6</v>
      </c>
    </row>
    <row r="124" spans="4:20" x14ac:dyDescent="0.2"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 t="s">
        <v>6</v>
      </c>
    </row>
    <row r="125" spans="4:20" x14ac:dyDescent="0.2"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>
        <f t="shared" ref="T125:T134" si="30">+I125+K125+L125+R125+S125</f>
        <v>0</v>
      </c>
    </row>
    <row r="126" spans="4:20" x14ac:dyDescent="0.2"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>
        <f t="shared" si="30"/>
        <v>0</v>
      </c>
    </row>
    <row r="127" spans="4:20" x14ac:dyDescent="0.2"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>
        <f t="shared" si="30"/>
        <v>0</v>
      </c>
    </row>
    <row r="128" spans="4:20" x14ac:dyDescent="0.2"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>
        <f t="shared" si="30"/>
        <v>0</v>
      </c>
    </row>
    <row r="129" spans="4:20" x14ac:dyDescent="0.2"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>
        <f t="shared" si="30"/>
        <v>0</v>
      </c>
    </row>
    <row r="130" spans="4:20" x14ac:dyDescent="0.2"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>
        <f t="shared" si="30"/>
        <v>0</v>
      </c>
    </row>
    <row r="131" spans="4:20" x14ac:dyDescent="0.2"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>
        <f t="shared" si="30"/>
        <v>0</v>
      </c>
    </row>
    <row r="132" spans="4:20" x14ac:dyDescent="0.2"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>
        <f t="shared" si="30"/>
        <v>0</v>
      </c>
    </row>
    <row r="133" spans="4:20" x14ac:dyDescent="0.2"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>
        <f t="shared" si="30"/>
        <v>0</v>
      </c>
    </row>
    <row r="134" spans="4:20" x14ac:dyDescent="0.2"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>
        <f t="shared" si="30"/>
        <v>0</v>
      </c>
    </row>
    <row r="135" spans="4:20" x14ac:dyDescent="0.2"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>
        <f t="shared" ref="T135:T198" si="31">+I135+K135+L135+R135+S135</f>
        <v>0</v>
      </c>
    </row>
    <row r="136" spans="4:20" x14ac:dyDescent="0.2"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>
        <f t="shared" si="31"/>
        <v>0</v>
      </c>
    </row>
    <row r="137" spans="4:20" x14ac:dyDescent="0.2"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>
        <f t="shared" si="31"/>
        <v>0</v>
      </c>
    </row>
    <row r="138" spans="4:20" x14ac:dyDescent="0.2"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>
        <f t="shared" si="31"/>
        <v>0</v>
      </c>
    </row>
    <row r="139" spans="4:20" x14ac:dyDescent="0.2"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>
        <f t="shared" si="31"/>
        <v>0</v>
      </c>
    </row>
    <row r="140" spans="4:20" x14ac:dyDescent="0.2"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>
        <f t="shared" si="31"/>
        <v>0</v>
      </c>
    </row>
    <row r="141" spans="4:20" x14ac:dyDescent="0.2"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>
        <f t="shared" si="31"/>
        <v>0</v>
      </c>
    </row>
    <row r="142" spans="4:20" x14ac:dyDescent="0.2"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>
        <f t="shared" si="31"/>
        <v>0</v>
      </c>
    </row>
    <row r="143" spans="4:20" x14ac:dyDescent="0.2"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>
        <f t="shared" si="31"/>
        <v>0</v>
      </c>
    </row>
    <row r="144" spans="4:20" x14ac:dyDescent="0.2"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>
        <f t="shared" si="31"/>
        <v>0</v>
      </c>
    </row>
    <row r="145" spans="4:20" x14ac:dyDescent="0.2"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>
        <f t="shared" si="31"/>
        <v>0</v>
      </c>
    </row>
    <row r="146" spans="4:20" x14ac:dyDescent="0.2"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>
        <f t="shared" si="31"/>
        <v>0</v>
      </c>
    </row>
    <row r="147" spans="4:20" x14ac:dyDescent="0.2"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>
        <f t="shared" si="31"/>
        <v>0</v>
      </c>
    </row>
    <row r="148" spans="4:20" x14ac:dyDescent="0.2"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>
        <f t="shared" si="31"/>
        <v>0</v>
      </c>
    </row>
    <row r="149" spans="4:20" x14ac:dyDescent="0.2"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f t="shared" si="31"/>
        <v>0</v>
      </c>
    </row>
    <row r="150" spans="4:20" x14ac:dyDescent="0.2"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f t="shared" si="31"/>
        <v>0</v>
      </c>
    </row>
    <row r="151" spans="4:20" x14ac:dyDescent="0.2"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>
        <f t="shared" si="31"/>
        <v>0</v>
      </c>
    </row>
    <row r="152" spans="4:20" x14ac:dyDescent="0.2"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>
        <f t="shared" si="31"/>
        <v>0</v>
      </c>
    </row>
    <row r="153" spans="4:20" x14ac:dyDescent="0.2"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>
        <f t="shared" si="31"/>
        <v>0</v>
      </c>
    </row>
    <row r="154" spans="4:20" x14ac:dyDescent="0.2"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>
        <f t="shared" si="31"/>
        <v>0</v>
      </c>
    </row>
    <row r="155" spans="4:20" x14ac:dyDescent="0.2"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>
        <f t="shared" si="31"/>
        <v>0</v>
      </c>
    </row>
    <row r="156" spans="4:20" x14ac:dyDescent="0.2"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>
        <f t="shared" si="31"/>
        <v>0</v>
      </c>
    </row>
    <row r="157" spans="4:20" x14ac:dyDescent="0.2"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>
        <f t="shared" si="31"/>
        <v>0</v>
      </c>
    </row>
    <row r="158" spans="4:20" x14ac:dyDescent="0.2"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>
        <f t="shared" si="31"/>
        <v>0</v>
      </c>
    </row>
    <row r="159" spans="4:20" x14ac:dyDescent="0.2"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>
        <f t="shared" si="31"/>
        <v>0</v>
      </c>
    </row>
    <row r="160" spans="4:20" x14ac:dyDescent="0.2"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>
        <f t="shared" si="31"/>
        <v>0</v>
      </c>
    </row>
    <row r="161" spans="4:20" x14ac:dyDescent="0.2"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>
        <f t="shared" si="31"/>
        <v>0</v>
      </c>
    </row>
    <row r="162" spans="4:20" x14ac:dyDescent="0.2"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>
        <f t="shared" si="31"/>
        <v>0</v>
      </c>
    </row>
    <row r="163" spans="4:20" x14ac:dyDescent="0.2"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>
        <f t="shared" si="31"/>
        <v>0</v>
      </c>
    </row>
    <row r="164" spans="4:20" x14ac:dyDescent="0.2"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>
        <f t="shared" si="31"/>
        <v>0</v>
      </c>
    </row>
    <row r="165" spans="4:20" x14ac:dyDescent="0.2"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>
        <f t="shared" si="31"/>
        <v>0</v>
      </c>
    </row>
    <row r="166" spans="4:20" x14ac:dyDescent="0.2"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>
        <f t="shared" si="31"/>
        <v>0</v>
      </c>
    </row>
    <row r="167" spans="4:20" x14ac:dyDescent="0.2"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>
        <f t="shared" si="31"/>
        <v>0</v>
      </c>
    </row>
    <row r="168" spans="4:20" x14ac:dyDescent="0.2"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>
        <f t="shared" si="31"/>
        <v>0</v>
      </c>
    </row>
    <row r="169" spans="4:20" x14ac:dyDescent="0.2"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>
        <f t="shared" si="31"/>
        <v>0</v>
      </c>
    </row>
    <row r="170" spans="4:20" x14ac:dyDescent="0.2"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>
        <f t="shared" si="31"/>
        <v>0</v>
      </c>
    </row>
    <row r="171" spans="4:20" x14ac:dyDescent="0.2"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>
        <f t="shared" si="31"/>
        <v>0</v>
      </c>
    </row>
    <row r="172" spans="4:20" x14ac:dyDescent="0.2"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>
        <f t="shared" si="31"/>
        <v>0</v>
      </c>
    </row>
    <row r="173" spans="4:20" x14ac:dyDescent="0.2"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>
        <f t="shared" si="31"/>
        <v>0</v>
      </c>
    </row>
    <row r="174" spans="4:20" x14ac:dyDescent="0.2"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>
        <f t="shared" si="31"/>
        <v>0</v>
      </c>
    </row>
    <row r="175" spans="4:20" x14ac:dyDescent="0.2"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>
        <f t="shared" si="31"/>
        <v>0</v>
      </c>
    </row>
    <row r="176" spans="4:20" x14ac:dyDescent="0.2"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>
        <f t="shared" si="31"/>
        <v>0</v>
      </c>
    </row>
    <row r="177" spans="4:20" x14ac:dyDescent="0.2"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>
        <f t="shared" si="31"/>
        <v>0</v>
      </c>
    </row>
    <row r="178" spans="4:20" x14ac:dyDescent="0.2"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>
        <f t="shared" si="31"/>
        <v>0</v>
      </c>
    </row>
    <row r="179" spans="4:20" x14ac:dyDescent="0.2"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>
        <f t="shared" si="31"/>
        <v>0</v>
      </c>
    </row>
    <row r="180" spans="4:20" x14ac:dyDescent="0.2"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>
        <f t="shared" si="31"/>
        <v>0</v>
      </c>
    </row>
    <row r="181" spans="4:20" x14ac:dyDescent="0.2"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>
        <f t="shared" si="31"/>
        <v>0</v>
      </c>
    </row>
    <row r="182" spans="4:20" x14ac:dyDescent="0.2"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>
        <f t="shared" si="31"/>
        <v>0</v>
      </c>
    </row>
    <row r="183" spans="4:20" x14ac:dyDescent="0.2"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>
        <f t="shared" si="31"/>
        <v>0</v>
      </c>
    </row>
    <row r="184" spans="4:20" x14ac:dyDescent="0.2"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>
        <f t="shared" si="31"/>
        <v>0</v>
      </c>
    </row>
    <row r="185" spans="4:20" x14ac:dyDescent="0.2"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>
        <f t="shared" si="31"/>
        <v>0</v>
      </c>
    </row>
    <row r="186" spans="4:20" x14ac:dyDescent="0.2"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>
        <f t="shared" si="31"/>
        <v>0</v>
      </c>
    </row>
    <row r="187" spans="4:20" x14ac:dyDescent="0.2"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>
        <f t="shared" si="31"/>
        <v>0</v>
      </c>
    </row>
    <row r="188" spans="4:20" x14ac:dyDescent="0.2"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>
        <f t="shared" si="31"/>
        <v>0</v>
      </c>
    </row>
    <row r="189" spans="4:20" x14ac:dyDescent="0.2"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>
        <f t="shared" si="31"/>
        <v>0</v>
      </c>
    </row>
    <row r="190" spans="4:20" x14ac:dyDescent="0.2"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>
        <f t="shared" si="31"/>
        <v>0</v>
      </c>
    </row>
    <row r="191" spans="4:20" x14ac:dyDescent="0.2"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>
        <f t="shared" si="31"/>
        <v>0</v>
      </c>
    </row>
    <row r="192" spans="4:20" x14ac:dyDescent="0.2"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>
        <f t="shared" si="31"/>
        <v>0</v>
      </c>
    </row>
    <row r="193" spans="4:20" x14ac:dyDescent="0.2"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>
        <f t="shared" si="31"/>
        <v>0</v>
      </c>
    </row>
    <row r="194" spans="4:20" x14ac:dyDescent="0.2"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>
        <f t="shared" si="31"/>
        <v>0</v>
      </c>
    </row>
    <row r="195" spans="4:20" x14ac:dyDescent="0.2"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>
        <f t="shared" si="31"/>
        <v>0</v>
      </c>
    </row>
    <row r="196" spans="4:20" x14ac:dyDescent="0.2"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>
        <f t="shared" si="31"/>
        <v>0</v>
      </c>
    </row>
    <row r="197" spans="4:20" x14ac:dyDescent="0.2"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>
        <f t="shared" si="31"/>
        <v>0</v>
      </c>
    </row>
    <row r="198" spans="4:20" x14ac:dyDescent="0.2"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>
        <f t="shared" si="31"/>
        <v>0</v>
      </c>
    </row>
    <row r="199" spans="4:20" x14ac:dyDescent="0.2"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>
        <f t="shared" ref="T199:T262" si="32">+I199+K199+L199+R199+S199</f>
        <v>0</v>
      </c>
    </row>
    <row r="200" spans="4:20" x14ac:dyDescent="0.2"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>
        <f t="shared" si="32"/>
        <v>0</v>
      </c>
    </row>
    <row r="201" spans="4:20" x14ac:dyDescent="0.2"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>
        <f t="shared" si="32"/>
        <v>0</v>
      </c>
    </row>
    <row r="202" spans="4:20" x14ac:dyDescent="0.2"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>
        <f t="shared" si="32"/>
        <v>0</v>
      </c>
    </row>
    <row r="203" spans="4:20" x14ac:dyDescent="0.2"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>
        <f t="shared" si="32"/>
        <v>0</v>
      </c>
    </row>
    <row r="204" spans="4:20" x14ac:dyDescent="0.2"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>
        <f t="shared" si="32"/>
        <v>0</v>
      </c>
    </row>
    <row r="205" spans="4:20" x14ac:dyDescent="0.2"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>
        <f t="shared" si="32"/>
        <v>0</v>
      </c>
    </row>
    <row r="206" spans="4:20" x14ac:dyDescent="0.2"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>
        <f t="shared" si="32"/>
        <v>0</v>
      </c>
    </row>
    <row r="207" spans="4:20" x14ac:dyDescent="0.2"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>
        <f t="shared" si="32"/>
        <v>0</v>
      </c>
    </row>
    <row r="208" spans="4:20" x14ac:dyDescent="0.2"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>
        <f t="shared" si="32"/>
        <v>0</v>
      </c>
    </row>
    <row r="209" spans="4:20" x14ac:dyDescent="0.2"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>
        <f t="shared" si="32"/>
        <v>0</v>
      </c>
    </row>
    <row r="210" spans="4:20" x14ac:dyDescent="0.2"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>
        <f t="shared" si="32"/>
        <v>0</v>
      </c>
    </row>
    <row r="211" spans="4:20" x14ac:dyDescent="0.2"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>
        <f t="shared" si="32"/>
        <v>0</v>
      </c>
    </row>
    <row r="212" spans="4:20" x14ac:dyDescent="0.2"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>
        <f t="shared" si="32"/>
        <v>0</v>
      </c>
    </row>
    <row r="213" spans="4:20" x14ac:dyDescent="0.2"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>
        <f t="shared" si="32"/>
        <v>0</v>
      </c>
    </row>
    <row r="214" spans="4:20" x14ac:dyDescent="0.2"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>
        <f t="shared" si="32"/>
        <v>0</v>
      </c>
    </row>
    <row r="215" spans="4:20" x14ac:dyDescent="0.2"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>
        <f t="shared" si="32"/>
        <v>0</v>
      </c>
    </row>
    <row r="216" spans="4:20" x14ac:dyDescent="0.2"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>
        <f t="shared" si="32"/>
        <v>0</v>
      </c>
    </row>
    <row r="217" spans="4:20" x14ac:dyDescent="0.2"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>
        <f t="shared" si="32"/>
        <v>0</v>
      </c>
    </row>
    <row r="218" spans="4:20" x14ac:dyDescent="0.2"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>
        <f t="shared" si="32"/>
        <v>0</v>
      </c>
    </row>
    <row r="219" spans="4:20" x14ac:dyDescent="0.2"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>
        <f t="shared" si="32"/>
        <v>0</v>
      </c>
    </row>
    <row r="220" spans="4:20" x14ac:dyDescent="0.2"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>
        <f t="shared" si="32"/>
        <v>0</v>
      </c>
    </row>
    <row r="221" spans="4:20" x14ac:dyDescent="0.2"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>
        <f t="shared" si="32"/>
        <v>0</v>
      </c>
    </row>
    <row r="222" spans="4:20" x14ac:dyDescent="0.2"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>
        <f t="shared" si="32"/>
        <v>0</v>
      </c>
    </row>
    <row r="223" spans="4:20" x14ac:dyDescent="0.2"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>
        <f t="shared" si="32"/>
        <v>0</v>
      </c>
    </row>
    <row r="224" spans="4:20" x14ac:dyDescent="0.2"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>
        <f t="shared" si="32"/>
        <v>0</v>
      </c>
    </row>
    <row r="225" spans="4:20" x14ac:dyDescent="0.2"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>
        <f t="shared" si="32"/>
        <v>0</v>
      </c>
    </row>
    <row r="226" spans="4:20" x14ac:dyDescent="0.2"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>
        <f t="shared" si="32"/>
        <v>0</v>
      </c>
    </row>
    <row r="227" spans="4:20" x14ac:dyDescent="0.2"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>
        <f t="shared" si="32"/>
        <v>0</v>
      </c>
    </row>
    <row r="228" spans="4:20" x14ac:dyDescent="0.2"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>
        <f t="shared" si="32"/>
        <v>0</v>
      </c>
    </row>
    <row r="229" spans="4:20" x14ac:dyDescent="0.2"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>
        <f t="shared" si="32"/>
        <v>0</v>
      </c>
    </row>
    <row r="230" spans="4:20" x14ac:dyDescent="0.2"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>
        <f t="shared" si="32"/>
        <v>0</v>
      </c>
    </row>
    <row r="231" spans="4:20" x14ac:dyDescent="0.2"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>
        <f t="shared" si="32"/>
        <v>0</v>
      </c>
    </row>
    <row r="232" spans="4:20" x14ac:dyDescent="0.2"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>
        <f t="shared" si="32"/>
        <v>0</v>
      </c>
    </row>
    <row r="233" spans="4:20" x14ac:dyDescent="0.2"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>
        <f t="shared" si="32"/>
        <v>0</v>
      </c>
    </row>
    <row r="234" spans="4:20" x14ac:dyDescent="0.2"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>
        <f t="shared" si="32"/>
        <v>0</v>
      </c>
    </row>
    <row r="235" spans="4:20" x14ac:dyDescent="0.2"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>
        <f t="shared" si="32"/>
        <v>0</v>
      </c>
    </row>
    <row r="236" spans="4:20" x14ac:dyDescent="0.2"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>
        <f t="shared" si="32"/>
        <v>0</v>
      </c>
    </row>
    <row r="237" spans="4:20" x14ac:dyDescent="0.2"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>
        <f t="shared" si="32"/>
        <v>0</v>
      </c>
    </row>
    <row r="238" spans="4:20" x14ac:dyDescent="0.2"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f t="shared" si="32"/>
        <v>0</v>
      </c>
    </row>
    <row r="239" spans="4:20" x14ac:dyDescent="0.2"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>
        <f t="shared" si="32"/>
        <v>0</v>
      </c>
    </row>
    <row r="240" spans="4:20" x14ac:dyDescent="0.2"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>
        <f t="shared" si="32"/>
        <v>0</v>
      </c>
    </row>
    <row r="241" spans="4:20" x14ac:dyDescent="0.2"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>
        <f t="shared" si="32"/>
        <v>0</v>
      </c>
    </row>
    <row r="242" spans="4:20" x14ac:dyDescent="0.2"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>
        <f t="shared" si="32"/>
        <v>0</v>
      </c>
    </row>
    <row r="243" spans="4:20" x14ac:dyDescent="0.2"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>
        <f t="shared" si="32"/>
        <v>0</v>
      </c>
    </row>
    <row r="244" spans="4:20" x14ac:dyDescent="0.2"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>
        <f t="shared" si="32"/>
        <v>0</v>
      </c>
    </row>
    <row r="245" spans="4:20" x14ac:dyDescent="0.2"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>
        <f t="shared" si="32"/>
        <v>0</v>
      </c>
    </row>
    <row r="246" spans="4:20" x14ac:dyDescent="0.2"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>
        <f t="shared" si="32"/>
        <v>0</v>
      </c>
    </row>
    <row r="247" spans="4:20" x14ac:dyDescent="0.2"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>
        <f t="shared" si="32"/>
        <v>0</v>
      </c>
    </row>
    <row r="248" spans="4:20" x14ac:dyDescent="0.2"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>
        <f t="shared" si="32"/>
        <v>0</v>
      </c>
    </row>
    <row r="249" spans="4:20" x14ac:dyDescent="0.2"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>
        <f t="shared" si="32"/>
        <v>0</v>
      </c>
    </row>
    <row r="250" spans="4:20" x14ac:dyDescent="0.2"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>
        <f t="shared" si="32"/>
        <v>0</v>
      </c>
    </row>
    <row r="251" spans="4:20" x14ac:dyDescent="0.2"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>
        <f t="shared" si="32"/>
        <v>0</v>
      </c>
    </row>
    <row r="252" spans="4:20" x14ac:dyDescent="0.2"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>
        <f t="shared" si="32"/>
        <v>0</v>
      </c>
    </row>
    <row r="253" spans="4:20" x14ac:dyDescent="0.2"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>
        <f t="shared" si="32"/>
        <v>0</v>
      </c>
    </row>
    <row r="254" spans="4:20" x14ac:dyDescent="0.2"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>
        <f t="shared" si="32"/>
        <v>0</v>
      </c>
    </row>
    <row r="255" spans="4:20" x14ac:dyDescent="0.2"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>
        <f t="shared" si="32"/>
        <v>0</v>
      </c>
    </row>
    <row r="256" spans="4:20" x14ac:dyDescent="0.2"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>
        <f t="shared" si="32"/>
        <v>0</v>
      </c>
    </row>
    <row r="257" spans="4:20" x14ac:dyDescent="0.2"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>
        <f t="shared" si="32"/>
        <v>0</v>
      </c>
    </row>
    <row r="258" spans="4:20" x14ac:dyDescent="0.2"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>
        <f t="shared" si="32"/>
        <v>0</v>
      </c>
    </row>
    <row r="259" spans="4:20" x14ac:dyDescent="0.2"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>
        <f t="shared" si="32"/>
        <v>0</v>
      </c>
    </row>
    <row r="260" spans="4:20" x14ac:dyDescent="0.2"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>
        <f t="shared" si="32"/>
        <v>0</v>
      </c>
    </row>
    <row r="261" spans="4:20" x14ac:dyDescent="0.2"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>
        <f t="shared" si="32"/>
        <v>0</v>
      </c>
    </row>
    <row r="262" spans="4:20" x14ac:dyDescent="0.2"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>
        <f t="shared" si="32"/>
        <v>0</v>
      </c>
    </row>
    <row r="263" spans="4:20" x14ac:dyDescent="0.2"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>
        <f t="shared" ref="T263:T326" si="33">+I263+K263+L263+R263+S263</f>
        <v>0</v>
      </c>
    </row>
    <row r="264" spans="4:20" x14ac:dyDescent="0.2"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>
        <f t="shared" si="33"/>
        <v>0</v>
      </c>
    </row>
    <row r="265" spans="4:20" x14ac:dyDescent="0.2"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>
        <f t="shared" si="33"/>
        <v>0</v>
      </c>
    </row>
    <row r="266" spans="4:20" x14ac:dyDescent="0.2"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>
        <f t="shared" si="33"/>
        <v>0</v>
      </c>
    </row>
    <row r="267" spans="4:20" x14ac:dyDescent="0.2"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>
        <f t="shared" si="33"/>
        <v>0</v>
      </c>
    </row>
    <row r="268" spans="4:20" x14ac:dyDescent="0.2"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>
        <f t="shared" si="33"/>
        <v>0</v>
      </c>
    </row>
    <row r="269" spans="4:20" x14ac:dyDescent="0.2"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>
        <f t="shared" si="33"/>
        <v>0</v>
      </c>
    </row>
    <row r="270" spans="4:20" x14ac:dyDescent="0.2"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>
        <f t="shared" si="33"/>
        <v>0</v>
      </c>
    </row>
    <row r="271" spans="4:20" x14ac:dyDescent="0.2"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>
        <f t="shared" si="33"/>
        <v>0</v>
      </c>
    </row>
    <row r="272" spans="4:20" x14ac:dyDescent="0.2"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>
        <f t="shared" si="33"/>
        <v>0</v>
      </c>
    </row>
    <row r="273" spans="4:20" x14ac:dyDescent="0.2"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>
        <f t="shared" si="33"/>
        <v>0</v>
      </c>
    </row>
    <row r="274" spans="4:20" x14ac:dyDescent="0.2"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>
        <f t="shared" si="33"/>
        <v>0</v>
      </c>
    </row>
    <row r="275" spans="4:20" x14ac:dyDescent="0.2"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>
        <f t="shared" si="33"/>
        <v>0</v>
      </c>
    </row>
    <row r="276" spans="4:20" x14ac:dyDescent="0.2"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>
        <f t="shared" si="33"/>
        <v>0</v>
      </c>
    </row>
    <row r="277" spans="4:20" x14ac:dyDescent="0.2"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>
        <f t="shared" si="33"/>
        <v>0</v>
      </c>
    </row>
    <row r="278" spans="4:20" x14ac:dyDescent="0.2"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>
        <f t="shared" si="33"/>
        <v>0</v>
      </c>
    </row>
    <row r="279" spans="4:20" x14ac:dyDescent="0.2"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>
        <f t="shared" si="33"/>
        <v>0</v>
      </c>
    </row>
    <row r="280" spans="4:20" x14ac:dyDescent="0.2"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>
        <f t="shared" si="33"/>
        <v>0</v>
      </c>
    </row>
    <row r="281" spans="4:20" x14ac:dyDescent="0.2"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>
        <f t="shared" si="33"/>
        <v>0</v>
      </c>
    </row>
    <row r="282" spans="4:20" x14ac:dyDescent="0.2"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>
        <f t="shared" si="33"/>
        <v>0</v>
      </c>
    </row>
    <row r="283" spans="4:20" x14ac:dyDescent="0.2"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>
        <f t="shared" si="33"/>
        <v>0</v>
      </c>
    </row>
    <row r="284" spans="4:20" x14ac:dyDescent="0.2"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>
        <f t="shared" si="33"/>
        <v>0</v>
      </c>
    </row>
    <row r="285" spans="4:20" x14ac:dyDescent="0.2"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>
        <f t="shared" si="33"/>
        <v>0</v>
      </c>
    </row>
    <row r="286" spans="4:20" x14ac:dyDescent="0.2"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>
        <f t="shared" si="33"/>
        <v>0</v>
      </c>
    </row>
    <row r="287" spans="4:20" x14ac:dyDescent="0.2"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>
        <f t="shared" si="33"/>
        <v>0</v>
      </c>
    </row>
    <row r="288" spans="4:20" x14ac:dyDescent="0.2"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>
        <f t="shared" si="33"/>
        <v>0</v>
      </c>
    </row>
    <row r="289" spans="4:20" x14ac:dyDescent="0.2"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>
        <f t="shared" si="33"/>
        <v>0</v>
      </c>
    </row>
    <row r="290" spans="4:20" x14ac:dyDescent="0.2"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>
        <f t="shared" si="33"/>
        <v>0</v>
      </c>
    </row>
    <row r="291" spans="4:20" x14ac:dyDescent="0.2"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>
        <f t="shared" si="33"/>
        <v>0</v>
      </c>
    </row>
    <row r="292" spans="4:20" x14ac:dyDescent="0.2"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>
        <f t="shared" si="33"/>
        <v>0</v>
      </c>
    </row>
    <row r="293" spans="4:20" x14ac:dyDescent="0.2"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>
        <f t="shared" si="33"/>
        <v>0</v>
      </c>
    </row>
    <row r="294" spans="4:20" x14ac:dyDescent="0.2"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>
        <f t="shared" si="33"/>
        <v>0</v>
      </c>
    </row>
    <row r="295" spans="4:20" x14ac:dyDescent="0.2"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>
        <f t="shared" si="33"/>
        <v>0</v>
      </c>
    </row>
    <row r="296" spans="4:20" x14ac:dyDescent="0.2"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>
        <f t="shared" si="33"/>
        <v>0</v>
      </c>
    </row>
    <row r="297" spans="4:20" x14ac:dyDescent="0.2"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>
        <f t="shared" si="33"/>
        <v>0</v>
      </c>
    </row>
    <row r="298" spans="4:20" x14ac:dyDescent="0.2"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>
        <f t="shared" si="33"/>
        <v>0</v>
      </c>
    </row>
    <row r="299" spans="4:20" x14ac:dyDescent="0.2"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>
        <f t="shared" si="33"/>
        <v>0</v>
      </c>
    </row>
    <row r="300" spans="4:20" x14ac:dyDescent="0.2"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>
        <f t="shared" si="33"/>
        <v>0</v>
      </c>
    </row>
    <row r="301" spans="4:20" x14ac:dyDescent="0.2"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>
        <f t="shared" si="33"/>
        <v>0</v>
      </c>
    </row>
    <row r="302" spans="4:20" x14ac:dyDescent="0.2"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>
        <f t="shared" si="33"/>
        <v>0</v>
      </c>
    </row>
    <row r="303" spans="4:20" x14ac:dyDescent="0.2"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>
        <f t="shared" si="33"/>
        <v>0</v>
      </c>
    </row>
    <row r="304" spans="4:20" x14ac:dyDescent="0.2"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>
        <f t="shared" si="33"/>
        <v>0</v>
      </c>
    </row>
    <row r="305" spans="4:20" x14ac:dyDescent="0.2"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>
        <f t="shared" si="33"/>
        <v>0</v>
      </c>
    </row>
    <row r="306" spans="4:20" x14ac:dyDescent="0.2"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>
        <f t="shared" si="33"/>
        <v>0</v>
      </c>
    </row>
    <row r="307" spans="4:20" x14ac:dyDescent="0.2"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>
        <f t="shared" si="33"/>
        <v>0</v>
      </c>
    </row>
    <row r="308" spans="4:20" x14ac:dyDescent="0.2"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>
        <f t="shared" si="33"/>
        <v>0</v>
      </c>
    </row>
    <row r="309" spans="4:20" x14ac:dyDescent="0.2"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>
        <f t="shared" si="33"/>
        <v>0</v>
      </c>
    </row>
    <row r="310" spans="4:20" x14ac:dyDescent="0.2"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>
        <f t="shared" si="33"/>
        <v>0</v>
      </c>
    </row>
    <row r="311" spans="4:20" x14ac:dyDescent="0.2"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>
        <f t="shared" si="33"/>
        <v>0</v>
      </c>
    </row>
    <row r="312" spans="4:20" x14ac:dyDescent="0.2"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>
        <f t="shared" si="33"/>
        <v>0</v>
      </c>
    </row>
    <row r="313" spans="4:20" x14ac:dyDescent="0.2"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>
        <f t="shared" si="33"/>
        <v>0</v>
      </c>
    </row>
    <row r="314" spans="4:20" x14ac:dyDescent="0.2"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>
        <f t="shared" si="33"/>
        <v>0</v>
      </c>
    </row>
    <row r="315" spans="4:20" x14ac:dyDescent="0.2"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>
        <f t="shared" si="33"/>
        <v>0</v>
      </c>
    </row>
    <row r="316" spans="4:20" x14ac:dyDescent="0.2"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>
        <f t="shared" si="33"/>
        <v>0</v>
      </c>
    </row>
    <row r="317" spans="4:20" x14ac:dyDescent="0.2"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>
        <f t="shared" si="33"/>
        <v>0</v>
      </c>
    </row>
    <row r="318" spans="4:20" x14ac:dyDescent="0.2"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>
        <f t="shared" si="33"/>
        <v>0</v>
      </c>
    </row>
    <row r="319" spans="4:20" x14ac:dyDescent="0.2"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>
        <f t="shared" si="33"/>
        <v>0</v>
      </c>
    </row>
    <row r="320" spans="4:20" x14ac:dyDescent="0.2"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>
        <f t="shared" si="33"/>
        <v>0</v>
      </c>
    </row>
    <row r="321" spans="4:20" x14ac:dyDescent="0.2"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>
        <f t="shared" si="33"/>
        <v>0</v>
      </c>
    </row>
    <row r="322" spans="4:20" x14ac:dyDescent="0.2"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>
        <f t="shared" si="33"/>
        <v>0</v>
      </c>
    </row>
    <row r="323" spans="4:20" x14ac:dyDescent="0.2"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>
        <f t="shared" si="33"/>
        <v>0</v>
      </c>
    </row>
    <row r="324" spans="4:20" x14ac:dyDescent="0.2"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>
        <f t="shared" si="33"/>
        <v>0</v>
      </c>
    </row>
    <row r="325" spans="4:20" x14ac:dyDescent="0.2"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>
        <f t="shared" si="33"/>
        <v>0</v>
      </c>
    </row>
    <row r="326" spans="4:20" x14ac:dyDescent="0.2"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>
        <f t="shared" si="33"/>
        <v>0</v>
      </c>
    </row>
    <row r="327" spans="4:20" x14ac:dyDescent="0.2"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>
        <f t="shared" ref="T327:T390" si="34">+I327+K327+L327+R327+S327</f>
        <v>0</v>
      </c>
    </row>
    <row r="328" spans="4:20" x14ac:dyDescent="0.2"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>
        <f t="shared" si="34"/>
        <v>0</v>
      </c>
    </row>
    <row r="329" spans="4:20" x14ac:dyDescent="0.2"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>
        <f t="shared" si="34"/>
        <v>0</v>
      </c>
    </row>
    <row r="330" spans="4:20" x14ac:dyDescent="0.2"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>
        <f t="shared" si="34"/>
        <v>0</v>
      </c>
    </row>
    <row r="331" spans="4:20" x14ac:dyDescent="0.2"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>
        <f t="shared" si="34"/>
        <v>0</v>
      </c>
    </row>
    <row r="332" spans="4:20" x14ac:dyDescent="0.2"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>
        <f t="shared" si="34"/>
        <v>0</v>
      </c>
    </row>
    <row r="333" spans="4:20" x14ac:dyDescent="0.2"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>
        <f t="shared" si="34"/>
        <v>0</v>
      </c>
    </row>
    <row r="334" spans="4:20" x14ac:dyDescent="0.2"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>
        <f t="shared" si="34"/>
        <v>0</v>
      </c>
    </row>
    <row r="335" spans="4:20" x14ac:dyDescent="0.2"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>
        <f t="shared" si="34"/>
        <v>0</v>
      </c>
    </row>
    <row r="336" spans="4:20" x14ac:dyDescent="0.2"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>
        <f t="shared" si="34"/>
        <v>0</v>
      </c>
    </row>
    <row r="337" spans="4:20" x14ac:dyDescent="0.2"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>
        <f t="shared" si="34"/>
        <v>0</v>
      </c>
    </row>
    <row r="338" spans="4:20" x14ac:dyDescent="0.2"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>
        <f t="shared" si="34"/>
        <v>0</v>
      </c>
    </row>
    <row r="339" spans="4:20" x14ac:dyDescent="0.2"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>
        <f t="shared" si="34"/>
        <v>0</v>
      </c>
    </row>
    <row r="340" spans="4:20" x14ac:dyDescent="0.2"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>
        <f t="shared" si="34"/>
        <v>0</v>
      </c>
    </row>
    <row r="341" spans="4:20" x14ac:dyDescent="0.2"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f t="shared" si="34"/>
        <v>0</v>
      </c>
    </row>
    <row r="342" spans="4:20" x14ac:dyDescent="0.2"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f t="shared" si="34"/>
        <v>0</v>
      </c>
    </row>
    <row r="343" spans="4:20" x14ac:dyDescent="0.2"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>
        <f t="shared" si="34"/>
        <v>0</v>
      </c>
    </row>
    <row r="344" spans="4:20" x14ac:dyDescent="0.2"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>
        <f t="shared" si="34"/>
        <v>0</v>
      </c>
    </row>
    <row r="345" spans="4:20" x14ac:dyDescent="0.2"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>
        <f t="shared" si="34"/>
        <v>0</v>
      </c>
    </row>
    <row r="346" spans="4:20" x14ac:dyDescent="0.2"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f t="shared" si="34"/>
        <v>0</v>
      </c>
    </row>
    <row r="347" spans="4:20" x14ac:dyDescent="0.2"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f t="shared" si="34"/>
        <v>0</v>
      </c>
    </row>
    <row r="348" spans="4:20" x14ac:dyDescent="0.2"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>
        <f t="shared" si="34"/>
        <v>0</v>
      </c>
    </row>
    <row r="349" spans="4:20" x14ac:dyDescent="0.2"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>
        <f t="shared" si="34"/>
        <v>0</v>
      </c>
    </row>
    <row r="350" spans="4:20" x14ac:dyDescent="0.2"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>
        <f t="shared" si="34"/>
        <v>0</v>
      </c>
    </row>
    <row r="351" spans="4:20" x14ac:dyDescent="0.2"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>
        <f t="shared" si="34"/>
        <v>0</v>
      </c>
    </row>
    <row r="352" spans="4:20" x14ac:dyDescent="0.2"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>
        <f t="shared" si="34"/>
        <v>0</v>
      </c>
    </row>
    <row r="353" spans="4:20" x14ac:dyDescent="0.2"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>
        <f t="shared" si="34"/>
        <v>0</v>
      </c>
    </row>
    <row r="354" spans="4:20" x14ac:dyDescent="0.2"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>
        <f t="shared" si="34"/>
        <v>0</v>
      </c>
    </row>
    <row r="355" spans="4:20" x14ac:dyDescent="0.2"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>
        <f t="shared" si="34"/>
        <v>0</v>
      </c>
    </row>
    <row r="356" spans="4:20" x14ac:dyDescent="0.2"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>
        <f t="shared" si="34"/>
        <v>0</v>
      </c>
    </row>
    <row r="357" spans="4:20" x14ac:dyDescent="0.2"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>
        <f t="shared" si="34"/>
        <v>0</v>
      </c>
    </row>
    <row r="358" spans="4:20" x14ac:dyDescent="0.2"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>
        <f t="shared" si="34"/>
        <v>0</v>
      </c>
    </row>
    <row r="359" spans="4:20" x14ac:dyDescent="0.2"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>
        <f t="shared" si="34"/>
        <v>0</v>
      </c>
    </row>
    <row r="360" spans="4:20" x14ac:dyDescent="0.2"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>
        <f t="shared" si="34"/>
        <v>0</v>
      </c>
    </row>
    <row r="361" spans="4:20" x14ac:dyDescent="0.2"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>
        <f t="shared" si="34"/>
        <v>0</v>
      </c>
    </row>
    <row r="362" spans="4:20" x14ac:dyDescent="0.2"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>
        <f t="shared" si="34"/>
        <v>0</v>
      </c>
    </row>
    <row r="363" spans="4:20" x14ac:dyDescent="0.2"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>
        <f t="shared" si="34"/>
        <v>0</v>
      </c>
    </row>
    <row r="364" spans="4:20" x14ac:dyDescent="0.2"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>
        <f t="shared" si="34"/>
        <v>0</v>
      </c>
    </row>
    <row r="365" spans="4:20" x14ac:dyDescent="0.2"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>
        <f t="shared" si="34"/>
        <v>0</v>
      </c>
    </row>
    <row r="366" spans="4:20" x14ac:dyDescent="0.2"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>
        <f t="shared" si="34"/>
        <v>0</v>
      </c>
    </row>
    <row r="367" spans="4:20" x14ac:dyDescent="0.2"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>
        <f t="shared" si="34"/>
        <v>0</v>
      </c>
    </row>
    <row r="368" spans="4:20" x14ac:dyDescent="0.2"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>
        <f t="shared" si="34"/>
        <v>0</v>
      </c>
    </row>
    <row r="369" spans="4:20" x14ac:dyDescent="0.2"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>
        <f t="shared" si="34"/>
        <v>0</v>
      </c>
    </row>
    <row r="370" spans="4:20" x14ac:dyDescent="0.2"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>
        <f t="shared" si="34"/>
        <v>0</v>
      </c>
    </row>
    <row r="371" spans="4:20" x14ac:dyDescent="0.2"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>
        <f t="shared" si="34"/>
        <v>0</v>
      </c>
    </row>
    <row r="372" spans="4:20" x14ac:dyDescent="0.2"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>
        <f t="shared" si="34"/>
        <v>0</v>
      </c>
    </row>
    <row r="373" spans="4:20" x14ac:dyDescent="0.2"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>
        <f t="shared" si="34"/>
        <v>0</v>
      </c>
    </row>
    <row r="374" spans="4:20" x14ac:dyDescent="0.2"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>
        <f t="shared" si="34"/>
        <v>0</v>
      </c>
    </row>
    <row r="375" spans="4:20" x14ac:dyDescent="0.2"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>
        <f t="shared" si="34"/>
        <v>0</v>
      </c>
    </row>
    <row r="376" spans="4:20" x14ac:dyDescent="0.2"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>
        <f t="shared" si="34"/>
        <v>0</v>
      </c>
    </row>
    <row r="377" spans="4:20" x14ac:dyDescent="0.2"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>
        <f t="shared" si="34"/>
        <v>0</v>
      </c>
    </row>
    <row r="378" spans="4:20" x14ac:dyDescent="0.2"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>
        <f t="shared" si="34"/>
        <v>0</v>
      </c>
    </row>
    <row r="379" spans="4:20" x14ac:dyDescent="0.2"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>
        <f t="shared" si="34"/>
        <v>0</v>
      </c>
    </row>
    <row r="380" spans="4:20" x14ac:dyDescent="0.2"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>
        <f t="shared" si="34"/>
        <v>0</v>
      </c>
    </row>
    <row r="381" spans="4:20" x14ac:dyDescent="0.2"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>
        <f t="shared" si="34"/>
        <v>0</v>
      </c>
    </row>
    <row r="382" spans="4:20" x14ac:dyDescent="0.2"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>
        <f t="shared" si="34"/>
        <v>0</v>
      </c>
    </row>
    <row r="383" spans="4:20" x14ac:dyDescent="0.2"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>
        <f t="shared" si="34"/>
        <v>0</v>
      </c>
    </row>
    <row r="384" spans="4:20" x14ac:dyDescent="0.2"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>
        <f t="shared" si="34"/>
        <v>0</v>
      </c>
    </row>
    <row r="385" spans="4:20" x14ac:dyDescent="0.2"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>
        <f t="shared" si="34"/>
        <v>0</v>
      </c>
    </row>
    <row r="386" spans="4:20" x14ac:dyDescent="0.2"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>
        <f t="shared" si="34"/>
        <v>0</v>
      </c>
    </row>
    <row r="387" spans="4:20" x14ac:dyDescent="0.2"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>
        <f t="shared" si="34"/>
        <v>0</v>
      </c>
    </row>
    <row r="388" spans="4:20" x14ac:dyDescent="0.2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>
        <f t="shared" si="34"/>
        <v>0</v>
      </c>
    </row>
    <row r="389" spans="4:20" x14ac:dyDescent="0.2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>
        <f t="shared" si="34"/>
        <v>0</v>
      </c>
    </row>
    <row r="390" spans="4:20" x14ac:dyDescent="0.2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>
        <f t="shared" si="34"/>
        <v>0</v>
      </c>
    </row>
    <row r="391" spans="4:20" x14ac:dyDescent="0.2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>
        <f t="shared" ref="T391:T454" si="35">+I391+K391+L391+R391+S391</f>
        <v>0</v>
      </c>
    </row>
    <row r="392" spans="4:20" x14ac:dyDescent="0.2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>
        <f t="shared" si="35"/>
        <v>0</v>
      </c>
    </row>
    <row r="393" spans="4:20" x14ac:dyDescent="0.2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>
        <f t="shared" si="35"/>
        <v>0</v>
      </c>
    </row>
    <row r="394" spans="4:20" x14ac:dyDescent="0.2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>
        <f t="shared" si="35"/>
        <v>0</v>
      </c>
    </row>
    <row r="395" spans="4:20" x14ac:dyDescent="0.2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>
        <f t="shared" si="35"/>
        <v>0</v>
      </c>
    </row>
    <row r="396" spans="4:20" x14ac:dyDescent="0.2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>
        <f t="shared" si="35"/>
        <v>0</v>
      </c>
    </row>
    <row r="397" spans="4:20" x14ac:dyDescent="0.2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>
        <f t="shared" si="35"/>
        <v>0</v>
      </c>
    </row>
    <row r="398" spans="4:20" x14ac:dyDescent="0.2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>
        <f t="shared" si="35"/>
        <v>0</v>
      </c>
    </row>
    <row r="399" spans="4:20" x14ac:dyDescent="0.2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>
        <f t="shared" si="35"/>
        <v>0</v>
      </c>
    </row>
    <row r="400" spans="4:20" x14ac:dyDescent="0.2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>
        <f t="shared" si="35"/>
        <v>0</v>
      </c>
    </row>
    <row r="401" spans="4:20" x14ac:dyDescent="0.2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>
        <f t="shared" si="35"/>
        <v>0</v>
      </c>
    </row>
    <row r="402" spans="4:20" x14ac:dyDescent="0.2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>
        <f t="shared" si="35"/>
        <v>0</v>
      </c>
    </row>
    <row r="403" spans="4:20" x14ac:dyDescent="0.2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>
        <f t="shared" si="35"/>
        <v>0</v>
      </c>
    </row>
    <row r="404" spans="4:20" x14ac:dyDescent="0.2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>
        <f t="shared" si="35"/>
        <v>0</v>
      </c>
    </row>
    <row r="405" spans="4:20" x14ac:dyDescent="0.2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>
        <f t="shared" si="35"/>
        <v>0</v>
      </c>
    </row>
    <row r="406" spans="4:20" x14ac:dyDescent="0.2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>
        <f t="shared" si="35"/>
        <v>0</v>
      </c>
    </row>
    <row r="407" spans="4:20" x14ac:dyDescent="0.2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>
        <f t="shared" si="35"/>
        <v>0</v>
      </c>
    </row>
    <row r="408" spans="4:20" x14ac:dyDescent="0.2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>
        <f t="shared" si="35"/>
        <v>0</v>
      </c>
    </row>
    <row r="409" spans="4:20" x14ac:dyDescent="0.2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>
        <f t="shared" si="35"/>
        <v>0</v>
      </c>
    </row>
    <row r="410" spans="4:20" x14ac:dyDescent="0.2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>
        <f t="shared" si="35"/>
        <v>0</v>
      </c>
    </row>
    <row r="411" spans="4:20" x14ac:dyDescent="0.2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>
        <f t="shared" si="35"/>
        <v>0</v>
      </c>
    </row>
    <row r="412" spans="4:20" x14ac:dyDescent="0.2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>
        <f t="shared" si="35"/>
        <v>0</v>
      </c>
    </row>
    <row r="413" spans="4:20" x14ac:dyDescent="0.2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>
        <f t="shared" si="35"/>
        <v>0</v>
      </c>
    </row>
    <row r="414" spans="4:20" x14ac:dyDescent="0.2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>
        <f t="shared" si="35"/>
        <v>0</v>
      </c>
    </row>
    <row r="415" spans="4:20" x14ac:dyDescent="0.2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>
        <f t="shared" si="35"/>
        <v>0</v>
      </c>
    </row>
    <row r="416" spans="4:20" x14ac:dyDescent="0.2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>
        <f t="shared" si="35"/>
        <v>0</v>
      </c>
    </row>
    <row r="417" spans="4:20" x14ac:dyDescent="0.2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>
        <f t="shared" si="35"/>
        <v>0</v>
      </c>
    </row>
    <row r="418" spans="4:20" x14ac:dyDescent="0.2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>
        <f t="shared" si="35"/>
        <v>0</v>
      </c>
    </row>
    <row r="419" spans="4:20" x14ac:dyDescent="0.2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>
        <f t="shared" si="35"/>
        <v>0</v>
      </c>
    </row>
    <row r="420" spans="4:20" x14ac:dyDescent="0.2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>
        <f t="shared" si="35"/>
        <v>0</v>
      </c>
    </row>
    <row r="421" spans="4:20" x14ac:dyDescent="0.2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>
        <f t="shared" si="35"/>
        <v>0</v>
      </c>
    </row>
    <row r="422" spans="4:20" x14ac:dyDescent="0.2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>
        <f t="shared" si="35"/>
        <v>0</v>
      </c>
    </row>
    <row r="423" spans="4:20" x14ac:dyDescent="0.2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>
        <f t="shared" si="35"/>
        <v>0</v>
      </c>
    </row>
    <row r="424" spans="4:20" x14ac:dyDescent="0.2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>
        <f t="shared" si="35"/>
        <v>0</v>
      </c>
    </row>
    <row r="425" spans="4:20" x14ac:dyDescent="0.2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>
        <f t="shared" si="35"/>
        <v>0</v>
      </c>
    </row>
    <row r="426" spans="4:20" x14ac:dyDescent="0.2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>
        <f t="shared" si="35"/>
        <v>0</v>
      </c>
    </row>
    <row r="427" spans="4:20" x14ac:dyDescent="0.2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>
        <f t="shared" si="35"/>
        <v>0</v>
      </c>
    </row>
    <row r="428" spans="4:20" x14ac:dyDescent="0.2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>
        <f t="shared" si="35"/>
        <v>0</v>
      </c>
    </row>
    <row r="429" spans="4:20" x14ac:dyDescent="0.2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>
        <f t="shared" si="35"/>
        <v>0</v>
      </c>
    </row>
    <row r="430" spans="4:20" x14ac:dyDescent="0.2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>
        <f t="shared" si="35"/>
        <v>0</v>
      </c>
    </row>
    <row r="431" spans="4:20" x14ac:dyDescent="0.2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>
        <f t="shared" si="35"/>
        <v>0</v>
      </c>
    </row>
    <row r="432" spans="4:20" x14ac:dyDescent="0.2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>
        <f t="shared" si="35"/>
        <v>0</v>
      </c>
    </row>
    <row r="433" spans="4:20" x14ac:dyDescent="0.2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>
        <f t="shared" si="35"/>
        <v>0</v>
      </c>
    </row>
    <row r="434" spans="4:20" x14ac:dyDescent="0.2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>
        <f t="shared" si="35"/>
        <v>0</v>
      </c>
    </row>
    <row r="435" spans="4:20" x14ac:dyDescent="0.2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>
        <f t="shared" si="35"/>
        <v>0</v>
      </c>
    </row>
    <row r="436" spans="4:20" x14ac:dyDescent="0.2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>
        <f t="shared" si="35"/>
        <v>0</v>
      </c>
    </row>
    <row r="437" spans="4:20" x14ac:dyDescent="0.2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>
        <f t="shared" si="35"/>
        <v>0</v>
      </c>
    </row>
    <row r="438" spans="4:20" x14ac:dyDescent="0.2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>
        <f t="shared" si="35"/>
        <v>0</v>
      </c>
    </row>
    <row r="439" spans="4:20" x14ac:dyDescent="0.2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>
        <f t="shared" si="35"/>
        <v>0</v>
      </c>
    </row>
    <row r="440" spans="4:20" x14ac:dyDescent="0.2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>
        <f t="shared" si="35"/>
        <v>0</v>
      </c>
    </row>
    <row r="441" spans="4:20" x14ac:dyDescent="0.2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>
        <f t="shared" si="35"/>
        <v>0</v>
      </c>
    </row>
    <row r="442" spans="4:20" x14ac:dyDescent="0.2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>
        <f t="shared" si="35"/>
        <v>0</v>
      </c>
    </row>
    <row r="443" spans="4:20" x14ac:dyDescent="0.2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>
        <f t="shared" si="35"/>
        <v>0</v>
      </c>
    </row>
    <row r="444" spans="4:20" x14ac:dyDescent="0.2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>
        <f t="shared" si="35"/>
        <v>0</v>
      </c>
    </row>
    <row r="445" spans="4:20" x14ac:dyDescent="0.2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>
        <f t="shared" si="35"/>
        <v>0</v>
      </c>
    </row>
    <row r="446" spans="4:20" x14ac:dyDescent="0.2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>
        <f t="shared" si="35"/>
        <v>0</v>
      </c>
    </row>
    <row r="447" spans="4:20" x14ac:dyDescent="0.2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>
        <f t="shared" si="35"/>
        <v>0</v>
      </c>
    </row>
    <row r="448" spans="4:20" x14ac:dyDescent="0.2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>
        <f t="shared" si="35"/>
        <v>0</v>
      </c>
    </row>
    <row r="449" spans="4:20" x14ac:dyDescent="0.2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>
        <f t="shared" si="35"/>
        <v>0</v>
      </c>
    </row>
    <row r="450" spans="4:20" x14ac:dyDescent="0.2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>
        <f t="shared" si="35"/>
        <v>0</v>
      </c>
    </row>
    <row r="451" spans="4:20" x14ac:dyDescent="0.2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>
        <f t="shared" si="35"/>
        <v>0</v>
      </c>
    </row>
    <row r="452" spans="4:20" x14ac:dyDescent="0.2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>
        <f t="shared" si="35"/>
        <v>0</v>
      </c>
    </row>
    <row r="453" spans="4:20" x14ac:dyDescent="0.2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>
        <f t="shared" si="35"/>
        <v>0</v>
      </c>
    </row>
    <row r="454" spans="4:20" x14ac:dyDescent="0.2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>
        <f t="shared" si="35"/>
        <v>0</v>
      </c>
    </row>
    <row r="455" spans="4:20" x14ac:dyDescent="0.2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>
        <f t="shared" ref="T455:T518" si="36">+I455+K455+L455+R455+S455</f>
        <v>0</v>
      </c>
    </row>
    <row r="456" spans="4:20" x14ac:dyDescent="0.2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>
        <f t="shared" si="36"/>
        <v>0</v>
      </c>
    </row>
    <row r="457" spans="4:20" x14ac:dyDescent="0.2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>
        <f t="shared" si="36"/>
        <v>0</v>
      </c>
    </row>
    <row r="458" spans="4:20" x14ac:dyDescent="0.2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>
        <f t="shared" si="36"/>
        <v>0</v>
      </c>
    </row>
    <row r="459" spans="4:20" x14ac:dyDescent="0.2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>
        <f t="shared" si="36"/>
        <v>0</v>
      </c>
    </row>
    <row r="460" spans="4:20" x14ac:dyDescent="0.2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>
        <f t="shared" si="36"/>
        <v>0</v>
      </c>
    </row>
    <row r="461" spans="4:20" x14ac:dyDescent="0.2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>
        <f t="shared" si="36"/>
        <v>0</v>
      </c>
    </row>
    <row r="462" spans="4:20" x14ac:dyDescent="0.2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>
        <f t="shared" si="36"/>
        <v>0</v>
      </c>
    </row>
    <row r="463" spans="4:20" x14ac:dyDescent="0.2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>
        <f t="shared" si="36"/>
        <v>0</v>
      </c>
    </row>
    <row r="464" spans="4:20" x14ac:dyDescent="0.2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>
        <f t="shared" si="36"/>
        <v>0</v>
      </c>
    </row>
    <row r="465" spans="4:21" x14ac:dyDescent="0.2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>
        <f t="shared" si="36"/>
        <v>0</v>
      </c>
    </row>
    <row r="466" spans="4:21" x14ac:dyDescent="0.2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>
        <f t="shared" si="36"/>
        <v>0</v>
      </c>
    </row>
    <row r="467" spans="4:21" x14ac:dyDescent="0.2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>
        <f t="shared" si="36"/>
        <v>0</v>
      </c>
      <c r="U467" s="4">
        <f t="shared" ref="U467:U530" si="37">+H467-T467</f>
        <v>0</v>
      </c>
    </row>
    <row r="468" spans="4:21" x14ac:dyDescent="0.2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>
        <f t="shared" si="36"/>
        <v>0</v>
      </c>
      <c r="U468" s="4">
        <f t="shared" si="37"/>
        <v>0</v>
      </c>
    </row>
    <row r="469" spans="4:21" x14ac:dyDescent="0.2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>
        <f t="shared" si="36"/>
        <v>0</v>
      </c>
      <c r="U469" s="4">
        <f t="shared" si="37"/>
        <v>0</v>
      </c>
    </row>
    <row r="470" spans="4:21" x14ac:dyDescent="0.2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>
        <f t="shared" si="36"/>
        <v>0</v>
      </c>
      <c r="U470" s="4">
        <f t="shared" si="37"/>
        <v>0</v>
      </c>
    </row>
    <row r="471" spans="4:21" x14ac:dyDescent="0.2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>
        <f t="shared" si="36"/>
        <v>0</v>
      </c>
      <c r="U471" s="4">
        <f t="shared" si="37"/>
        <v>0</v>
      </c>
    </row>
    <row r="472" spans="4:21" x14ac:dyDescent="0.2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>
        <f t="shared" si="36"/>
        <v>0</v>
      </c>
      <c r="U472" s="4">
        <f t="shared" si="37"/>
        <v>0</v>
      </c>
    </row>
    <row r="473" spans="4:21" x14ac:dyDescent="0.2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>
        <f t="shared" si="36"/>
        <v>0</v>
      </c>
      <c r="U473" s="4">
        <f t="shared" si="37"/>
        <v>0</v>
      </c>
    </row>
    <row r="474" spans="4:21" x14ac:dyDescent="0.2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>
        <f t="shared" si="36"/>
        <v>0</v>
      </c>
      <c r="U474" s="4">
        <f t="shared" si="37"/>
        <v>0</v>
      </c>
    </row>
    <row r="475" spans="4:21" x14ac:dyDescent="0.2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>
        <f t="shared" si="36"/>
        <v>0</v>
      </c>
      <c r="U475" s="4">
        <f t="shared" si="37"/>
        <v>0</v>
      </c>
    </row>
    <row r="476" spans="4:21" x14ac:dyDescent="0.2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>
        <f t="shared" si="36"/>
        <v>0</v>
      </c>
      <c r="U476" s="4">
        <f t="shared" si="37"/>
        <v>0</v>
      </c>
    </row>
    <row r="477" spans="4:21" x14ac:dyDescent="0.2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>
        <f t="shared" si="36"/>
        <v>0</v>
      </c>
      <c r="U477" s="4">
        <f t="shared" si="37"/>
        <v>0</v>
      </c>
    </row>
    <row r="478" spans="4:21" x14ac:dyDescent="0.2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>
        <f t="shared" si="36"/>
        <v>0</v>
      </c>
      <c r="U478" s="4">
        <f t="shared" si="37"/>
        <v>0</v>
      </c>
    </row>
    <row r="479" spans="4:21" x14ac:dyDescent="0.2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>
        <f t="shared" si="36"/>
        <v>0</v>
      </c>
      <c r="U479" s="4">
        <f t="shared" si="37"/>
        <v>0</v>
      </c>
    </row>
    <row r="480" spans="4:21" x14ac:dyDescent="0.2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>
        <f t="shared" si="36"/>
        <v>0</v>
      </c>
      <c r="U480" s="4">
        <f t="shared" si="37"/>
        <v>0</v>
      </c>
    </row>
    <row r="481" spans="4:21" x14ac:dyDescent="0.2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>
        <f t="shared" si="36"/>
        <v>0</v>
      </c>
      <c r="U481" s="4">
        <f t="shared" si="37"/>
        <v>0</v>
      </c>
    </row>
    <row r="482" spans="4:21" x14ac:dyDescent="0.2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>
        <f t="shared" si="36"/>
        <v>0</v>
      </c>
      <c r="U482" s="4">
        <f t="shared" si="37"/>
        <v>0</v>
      </c>
    </row>
    <row r="483" spans="4:21" x14ac:dyDescent="0.2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>
        <f t="shared" si="36"/>
        <v>0</v>
      </c>
      <c r="U483" s="4">
        <f t="shared" si="37"/>
        <v>0</v>
      </c>
    </row>
    <row r="484" spans="4:21" x14ac:dyDescent="0.2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>
        <f t="shared" si="36"/>
        <v>0</v>
      </c>
      <c r="U484" s="4">
        <f t="shared" si="37"/>
        <v>0</v>
      </c>
    </row>
    <row r="485" spans="4:21" x14ac:dyDescent="0.2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>
        <f t="shared" si="36"/>
        <v>0</v>
      </c>
      <c r="U485" s="4">
        <f t="shared" si="37"/>
        <v>0</v>
      </c>
    </row>
    <row r="486" spans="4:21" x14ac:dyDescent="0.2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>
        <f t="shared" si="36"/>
        <v>0</v>
      </c>
      <c r="U486" s="4">
        <f t="shared" si="37"/>
        <v>0</v>
      </c>
    </row>
    <row r="487" spans="4:21" x14ac:dyDescent="0.2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>
        <f t="shared" si="36"/>
        <v>0</v>
      </c>
      <c r="U487" s="4">
        <f t="shared" si="37"/>
        <v>0</v>
      </c>
    </row>
    <row r="488" spans="4:21" x14ac:dyDescent="0.2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>
        <f t="shared" si="36"/>
        <v>0</v>
      </c>
      <c r="U488" s="4">
        <f t="shared" si="37"/>
        <v>0</v>
      </c>
    </row>
    <row r="489" spans="4:21" x14ac:dyDescent="0.2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>
        <f t="shared" si="36"/>
        <v>0</v>
      </c>
      <c r="U489" s="4">
        <f t="shared" si="37"/>
        <v>0</v>
      </c>
    </row>
    <row r="490" spans="4:21" x14ac:dyDescent="0.2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>
        <f t="shared" si="36"/>
        <v>0</v>
      </c>
      <c r="U490" s="4">
        <f t="shared" si="37"/>
        <v>0</v>
      </c>
    </row>
    <row r="491" spans="4:21" x14ac:dyDescent="0.2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>
        <f t="shared" si="36"/>
        <v>0</v>
      </c>
      <c r="U491" s="4">
        <f t="shared" si="37"/>
        <v>0</v>
      </c>
    </row>
    <row r="492" spans="4:21" x14ac:dyDescent="0.2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>
        <f t="shared" si="36"/>
        <v>0</v>
      </c>
      <c r="U492" s="4">
        <f t="shared" si="37"/>
        <v>0</v>
      </c>
    </row>
    <row r="493" spans="4:21" x14ac:dyDescent="0.2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f t="shared" si="36"/>
        <v>0</v>
      </c>
      <c r="U493" s="4">
        <f t="shared" si="37"/>
        <v>0</v>
      </c>
    </row>
    <row r="494" spans="4:21" x14ac:dyDescent="0.2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>
        <f t="shared" si="36"/>
        <v>0</v>
      </c>
      <c r="U494" s="4">
        <f t="shared" si="37"/>
        <v>0</v>
      </c>
    </row>
    <row r="495" spans="4:21" x14ac:dyDescent="0.2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>
        <f t="shared" si="36"/>
        <v>0</v>
      </c>
      <c r="U495" s="4">
        <f t="shared" si="37"/>
        <v>0</v>
      </c>
    </row>
    <row r="496" spans="4:21" x14ac:dyDescent="0.2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>
        <f t="shared" si="36"/>
        <v>0</v>
      </c>
      <c r="U496" s="4">
        <f t="shared" si="37"/>
        <v>0</v>
      </c>
    </row>
    <row r="497" spans="4:21" x14ac:dyDescent="0.2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>
        <f t="shared" si="36"/>
        <v>0</v>
      </c>
      <c r="U497" s="4">
        <f t="shared" si="37"/>
        <v>0</v>
      </c>
    </row>
    <row r="498" spans="4:21" x14ac:dyDescent="0.2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>
        <f t="shared" si="36"/>
        <v>0</v>
      </c>
      <c r="U498" s="4">
        <f t="shared" si="37"/>
        <v>0</v>
      </c>
    </row>
    <row r="499" spans="4:21" x14ac:dyDescent="0.2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>
        <f t="shared" si="36"/>
        <v>0</v>
      </c>
      <c r="U499" s="4">
        <f t="shared" si="37"/>
        <v>0</v>
      </c>
    </row>
    <row r="500" spans="4:21" x14ac:dyDescent="0.2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>
        <f t="shared" si="36"/>
        <v>0</v>
      </c>
      <c r="U500" s="4">
        <f t="shared" si="37"/>
        <v>0</v>
      </c>
    </row>
    <row r="501" spans="4:21" x14ac:dyDescent="0.2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>
        <f t="shared" si="36"/>
        <v>0</v>
      </c>
      <c r="U501" s="4">
        <f t="shared" si="37"/>
        <v>0</v>
      </c>
    </row>
    <row r="502" spans="4:21" x14ac:dyDescent="0.2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>
        <f t="shared" si="36"/>
        <v>0</v>
      </c>
      <c r="U502" s="4">
        <f t="shared" si="37"/>
        <v>0</v>
      </c>
    </row>
    <row r="503" spans="4:21" x14ac:dyDescent="0.2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>
        <f t="shared" si="36"/>
        <v>0</v>
      </c>
      <c r="U503" s="4">
        <f t="shared" si="37"/>
        <v>0</v>
      </c>
    </row>
    <row r="504" spans="4:21" x14ac:dyDescent="0.2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>
        <f t="shared" si="36"/>
        <v>0</v>
      </c>
      <c r="U504" s="4">
        <f t="shared" si="37"/>
        <v>0</v>
      </c>
    </row>
    <row r="505" spans="4:21" x14ac:dyDescent="0.2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f t="shared" si="36"/>
        <v>0</v>
      </c>
      <c r="U505" s="4">
        <f t="shared" si="37"/>
        <v>0</v>
      </c>
    </row>
    <row r="506" spans="4:21" x14ac:dyDescent="0.2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f t="shared" si="36"/>
        <v>0</v>
      </c>
      <c r="U506" s="4">
        <f t="shared" si="37"/>
        <v>0</v>
      </c>
    </row>
    <row r="507" spans="4:21" x14ac:dyDescent="0.2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f t="shared" si="36"/>
        <v>0</v>
      </c>
      <c r="U507" s="4">
        <f t="shared" si="37"/>
        <v>0</v>
      </c>
    </row>
    <row r="508" spans="4:21" x14ac:dyDescent="0.2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>
        <f t="shared" si="36"/>
        <v>0</v>
      </c>
      <c r="U508" s="4">
        <f t="shared" si="37"/>
        <v>0</v>
      </c>
    </row>
    <row r="509" spans="4:21" x14ac:dyDescent="0.2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f t="shared" si="36"/>
        <v>0</v>
      </c>
      <c r="U509" s="4">
        <f t="shared" si="37"/>
        <v>0</v>
      </c>
    </row>
    <row r="510" spans="4:21" x14ac:dyDescent="0.2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f t="shared" si="36"/>
        <v>0</v>
      </c>
      <c r="U510" s="4">
        <f t="shared" si="37"/>
        <v>0</v>
      </c>
    </row>
    <row r="511" spans="4:21" x14ac:dyDescent="0.2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f t="shared" si="36"/>
        <v>0</v>
      </c>
      <c r="U511" s="4">
        <f t="shared" si="37"/>
        <v>0</v>
      </c>
    </row>
    <row r="512" spans="4:21" x14ac:dyDescent="0.2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f t="shared" si="36"/>
        <v>0</v>
      </c>
      <c r="U512" s="4">
        <f t="shared" si="37"/>
        <v>0</v>
      </c>
    </row>
    <row r="513" spans="4:21" x14ac:dyDescent="0.2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>
        <f t="shared" si="36"/>
        <v>0</v>
      </c>
      <c r="U513" s="4">
        <f t="shared" si="37"/>
        <v>0</v>
      </c>
    </row>
    <row r="514" spans="4:21" x14ac:dyDescent="0.2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>
        <f t="shared" si="36"/>
        <v>0</v>
      </c>
      <c r="U514" s="4">
        <f t="shared" si="37"/>
        <v>0</v>
      </c>
    </row>
    <row r="515" spans="4:21" x14ac:dyDescent="0.2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>
        <f t="shared" si="36"/>
        <v>0</v>
      </c>
      <c r="U515" s="4">
        <f t="shared" si="37"/>
        <v>0</v>
      </c>
    </row>
    <row r="516" spans="4:21" x14ac:dyDescent="0.2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>
        <f t="shared" si="36"/>
        <v>0</v>
      </c>
      <c r="U516" s="4">
        <f t="shared" si="37"/>
        <v>0</v>
      </c>
    </row>
    <row r="517" spans="4:21" x14ac:dyDescent="0.2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>
        <f t="shared" si="36"/>
        <v>0</v>
      </c>
      <c r="U517" s="4">
        <f t="shared" si="37"/>
        <v>0</v>
      </c>
    </row>
    <row r="518" spans="4:21" x14ac:dyDescent="0.2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>
        <f t="shared" si="36"/>
        <v>0</v>
      </c>
      <c r="U518" s="4">
        <f t="shared" si="37"/>
        <v>0</v>
      </c>
    </row>
    <row r="519" spans="4:21" x14ac:dyDescent="0.2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>
        <f t="shared" ref="T519:T582" si="38">+I519+K519+L519+R519+S519</f>
        <v>0</v>
      </c>
      <c r="U519" s="4">
        <f t="shared" si="37"/>
        <v>0</v>
      </c>
    </row>
    <row r="520" spans="4:21" x14ac:dyDescent="0.2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>
        <f t="shared" si="38"/>
        <v>0</v>
      </c>
      <c r="U520" s="4">
        <f t="shared" si="37"/>
        <v>0</v>
      </c>
    </row>
    <row r="521" spans="4:21" x14ac:dyDescent="0.2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>
        <f t="shared" si="38"/>
        <v>0</v>
      </c>
      <c r="U521" s="4">
        <f t="shared" si="37"/>
        <v>0</v>
      </c>
    </row>
    <row r="522" spans="4:21" x14ac:dyDescent="0.2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>
        <f t="shared" si="38"/>
        <v>0</v>
      </c>
      <c r="U522" s="4">
        <f t="shared" si="37"/>
        <v>0</v>
      </c>
    </row>
    <row r="523" spans="4:21" x14ac:dyDescent="0.2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>
        <f t="shared" si="38"/>
        <v>0</v>
      </c>
      <c r="U523" s="4">
        <f t="shared" si="37"/>
        <v>0</v>
      </c>
    </row>
    <row r="524" spans="4:21" x14ac:dyDescent="0.2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f t="shared" si="38"/>
        <v>0</v>
      </c>
      <c r="U524" s="4">
        <f t="shared" si="37"/>
        <v>0</v>
      </c>
    </row>
    <row r="525" spans="4:21" x14ac:dyDescent="0.2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>
        <f t="shared" si="38"/>
        <v>0</v>
      </c>
      <c r="U525" s="4">
        <f t="shared" si="37"/>
        <v>0</v>
      </c>
    </row>
    <row r="526" spans="4:21" x14ac:dyDescent="0.2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>
        <f t="shared" si="38"/>
        <v>0</v>
      </c>
      <c r="U526" s="4">
        <f t="shared" si="37"/>
        <v>0</v>
      </c>
    </row>
    <row r="527" spans="4:21" x14ac:dyDescent="0.2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>
        <f t="shared" si="38"/>
        <v>0</v>
      </c>
      <c r="U527" s="4">
        <f t="shared" si="37"/>
        <v>0</v>
      </c>
    </row>
    <row r="528" spans="4:21" x14ac:dyDescent="0.2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>
        <f t="shared" si="38"/>
        <v>0</v>
      </c>
      <c r="U528" s="4">
        <f t="shared" si="37"/>
        <v>0</v>
      </c>
    </row>
    <row r="529" spans="4:21" x14ac:dyDescent="0.2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>
        <f t="shared" si="38"/>
        <v>0</v>
      </c>
      <c r="U529" s="4">
        <f t="shared" si="37"/>
        <v>0</v>
      </c>
    </row>
    <row r="530" spans="4:21" x14ac:dyDescent="0.2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f t="shared" si="38"/>
        <v>0</v>
      </c>
      <c r="U530" s="4">
        <f t="shared" si="37"/>
        <v>0</v>
      </c>
    </row>
    <row r="531" spans="4:21" x14ac:dyDescent="0.2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f t="shared" si="38"/>
        <v>0</v>
      </c>
      <c r="U531" s="4">
        <f t="shared" ref="U531:U594" si="39">+H531-T531</f>
        <v>0</v>
      </c>
    </row>
    <row r="532" spans="4:21" x14ac:dyDescent="0.2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>
        <f t="shared" si="38"/>
        <v>0</v>
      </c>
      <c r="U532" s="4">
        <f t="shared" si="39"/>
        <v>0</v>
      </c>
    </row>
    <row r="533" spans="4:21" x14ac:dyDescent="0.2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>
        <f t="shared" si="38"/>
        <v>0</v>
      </c>
      <c r="U533" s="4">
        <f t="shared" si="39"/>
        <v>0</v>
      </c>
    </row>
    <row r="534" spans="4:21" x14ac:dyDescent="0.2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>
        <f t="shared" si="38"/>
        <v>0</v>
      </c>
      <c r="U534" s="4">
        <f t="shared" si="39"/>
        <v>0</v>
      </c>
    </row>
    <row r="535" spans="4:21" x14ac:dyDescent="0.2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f t="shared" si="38"/>
        <v>0</v>
      </c>
      <c r="U535" s="4">
        <f t="shared" si="39"/>
        <v>0</v>
      </c>
    </row>
    <row r="536" spans="4:21" x14ac:dyDescent="0.2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f t="shared" si="38"/>
        <v>0</v>
      </c>
      <c r="U536" s="4">
        <f t="shared" si="39"/>
        <v>0</v>
      </c>
    </row>
    <row r="537" spans="4:21" x14ac:dyDescent="0.2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>
        <f t="shared" si="38"/>
        <v>0</v>
      </c>
      <c r="U537" s="4">
        <f t="shared" si="39"/>
        <v>0</v>
      </c>
    </row>
    <row r="538" spans="4:21" x14ac:dyDescent="0.2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>
        <f t="shared" si="38"/>
        <v>0</v>
      </c>
      <c r="U538" s="4">
        <f t="shared" si="39"/>
        <v>0</v>
      </c>
    </row>
    <row r="539" spans="4:21" x14ac:dyDescent="0.2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f t="shared" si="38"/>
        <v>0</v>
      </c>
      <c r="U539" s="4">
        <f t="shared" si="39"/>
        <v>0</v>
      </c>
    </row>
    <row r="540" spans="4:21" x14ac:dyDescent="0.2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>
        <f t="shared" si="38"/>
        <v>0</v>
      </c>
      <c r="U540" s="4">
        <f t="shared" si="39"/>
        <v>0</v>
      </c>
    </row>
    <row r="541" spans="4:21" x14ac:dyDescent="0.2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>
        <f t="shared" si="38"/>
        <v>0</v>
      </c>
      <c r="U541" s="4">
        <f t="shared" si="39"/>
        <v>0</v>
      </c>
    </row>
    <row r="542" spans="4:21" x14ac:dyDescent="0.2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>
        <f t="shared" si="38"/>
        <v>0</v>
      </c>
      <c r="U542" s="4">
        <f t="shared" si="39"/>
        <v>0</v>
      </c>
    </row>
    <row r="543" spans="4:21" x14ac:dyDescent="0.2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>
        <f t="shared" si="38"/>
        <v>0</v>
      </c>
      <c r="U543" s="4">
        <f t="shared" si="39"/>
        <v>0</v>
      </c>
    </row>
    <row r="544" spans="4:21" x14ac:dyDescent="0.2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>
        <f t="shared" si="38"/>
        <v>0</v>
      </c>
      <c r="U544" s="4">
        <f t="shared" si="39"/>
        <v>0</v>
      </c>
    </row>
    <row r="545" spans="4:21" x14ac:dyDescent="0.2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>
        <f t="shared" si="38"/>
        <v>0</v>
      </c>
      <c r="U545" s="4">
        <f t="shared" si="39"/>
        <v>0</v>
      </c>
    </row>
    <row r="546" spans="4:21" x14ac:dyDescent="0.2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>
        <f t="shared" si="38"/>
        <v>0</v>
      </c>
      <c r="U546" s="4">
        <f t="shared" si="39"/>
        <v>0</v>
      </c>
    </row>
    <row r="547" spans="4:21" x14ac:dyDescent="0.2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>
        <f t="shared" si="38"/>
        <v>0</v>
      </c>
      <c r="U547" s="4">
        <f t="shared" si="39"/>
        <v>0</v>
      </c>
    </row>
    <row r="548" spans="4:21" x14ac:dyDescent="0.2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>
        <f t="shared" si="38"/>
        <v>0</v>
      </c>
      <c r="U548" s="4">
        <f t="shared" si="39"/>
        <v>0</v>
      </c>
    </row>
    <row r="549" spans="4:21" x14ac:dyDescent="0.2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>
        <f t="shared" si="38"/>
        <v>0</v>
      </c>
      <c r="U549" s="4">
        <f t="shared" si="39"/>
        <v>0</v>
      </c>
    </row>
    <row r="550" spans="4:21" x14ac:dyDescent="0.2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>
        <f t="shared" si="38"/>
        <v>0</v>
      </c>
      <c r="U550" s="4">
        <f t="shared" si="39"/>
        <v>0</v>
      </c>
    </row>
    <row r="551" spans="4:21" x14ac:dyDescent="0.2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f t="shared" si="38"/>
        <v>0</v>
      </c>
      <c r="U551" s="4">
        <f t="shared" si="39"/>
        <v>0</v>
      </c>
    </row>
    <row r="552" spans="4:21" x14ac:dyDescent="0.2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>
        <f t="shared" si="38"/>
        <v>0</v>
      </c>
      <c r="U552" s="4">
        <f t="shared" si="39"/>
        <v>0</v>
      </c>
    </row>
    <row r="553" spans="4:21" x14ac:dyDescent="0.2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>
        <f t="shared" si="38"/>
        <v>0</v>
      </c>
      <c r="U553" s="4">
        <f t="shared" si="39"/>
        <v>0</v>
      </c>
    </row>
    <row r="554" spans="4:21" x14ac:dyDescent="0.2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>
        <f t="shared" si="38"/>
        <v>0</v>
      </c>
      <c r="U554" s="4">
        <f t="shared" si="39"/>
        <v>0</v>
      </c>
    </row>
    <row r="555" spans="4:21" x14ac:dyDescent="0.2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>
        <f t="shared" si="38"/>
        <v>0</v>
      </c>
      <c r="U555" s="4">
        <f t="shared" si="39"/>
        <v>0</v>
      </c>
    </row>
    <row r="556" spans="4:21" x14ac:dyDescent="0.2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>
        <f t="shared" si="38"/>
        <v>0</v>
      </c>
      <c r="U556" s="4">
        <f t="shared" si="39"/>
        <v>0</v>
      </c>
    </row>
    <row r="557" spans="4:21" x14ac:dyDescent="0.2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>
        <f t="shared" si="38"/>
        <v>0</v>
      </c>
      <c r="U557" s="4">
        <f t="shared" si="39"/>
        <v>0</v>
      </c>
    </row>
    <row r="558" spans="4:21" x14ac:dyDescent="0.2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f t="shared" si="38"/>
        <v>0</v>
      </c>
      <c r="U558" s="4">
        <f t="shared" si="39"/>
        <v>0</v>
      </c>
    </row>
    <row r="559" spans="4:21" x14ac:dyDescent="0.2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>
        <f t="shared" si="38"/>
        <v>0</v>
      </c>
      <c r="U559" s="4">
        <f t="shared" si="39"/>
        <v>0</v>
      </c>
    </row>
    <row r="560" spans="4:21" x14ac:dyDescent="0.2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>
        <f t="shared" si="38"/>
        <v>0</v>
      </c>
      <c r="U560" s="4">
        <f t="shared" si="39"/>
        <v>0</v>
      </c>
    </row>
    <row r="561" spans="4:21" x14ac:dyDescent="0.2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f t="shared" si="38"/>
        <v>0</v>
      </c>
      <c r="U561" s="4">
        <f t="shared" si="39"/>
        <v>0</v>
      </c>
    </row>
    <row r="562" spans="4:21" x14ac:dyDescent="0.2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>
        <f t="shared" si="38"/>
        <v>0</v>
      </c>
      <c r="U562" s="4">
        <f t="shared" si="39"/>
        <v>0</v>
      </c>
    </row>
    <row r="563" spans="4:21" x14ac:dyDescent="0.2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>
        <f t="shared" si="38"/>
        <v>0</v>
      </c>
      <c r="U563" s="4">
        <f t="shared" si="39"/>
        <v>0</v>
      </c>
    </row>
    <row r="564" spans="4:21" x14ac:dyDescent="0.2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f t="shared" si="38"/>
        <v>0</v>
      </c>
      <c r="U564" s="4">
        <f t="shared" si="39"/>
        <v>0</v>
      </c>
    </row>
    <row r="565" spans="4:21" x14ac:dyDescent="0.2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>
        <f t="shared" si="38"/>
        <v>0</v>
      </c>
      <c r="U565" s="4">
        <f t="shared" si="39"/>
        <v>0</v>
      </c>
    </row>
    <row r="566" spans="4:21" x14ac:dyDescent="0.2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>
        <f t="shared" si="38"/>
        <v>0</v>
      </c>
      <c r="U566" s="4">
        <f t="shared" si="39"/>
        <v>0</v>
      </c>
    </row>
    <row r="567" spans="4:21" x14ac:dyDescent="0.2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>
        <f t="shared" si="38"/>
        <v>0</v>
      </c>
      <c r="U567" s="4">
        <f t="shared" si="39"/>
        <v>0</v>
      </c>
    </row>
    <row r="568" spans="4:21" x14ac:dyDescent="0.2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>
        <f t="shared" si="38"/>
        <v>0</v>
      </c>
      <c r="U568" s="4">
        <f t="shared" si="39"/>
        <v>0</v>
      </c>
    </row>
    <row r="569" spans="4:21" x14ac:dyDescent="0.2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>
        <f t="shared" si="38"/>
        <v>0</v>
      </c>
      <c r="U569" s="4">
        <f t="shared" si="39"/>
        <v>0</v>
      </c>
    </row>
    <row r="570" spans="4:21" x14ac:dyDescent="0.2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>
        <f t="shared" si="38"/>
        <v>0</v>
      </c>
      <c r="U570" s="4">
        <f t="shared" si="39"/>
        <v>0</v>
      </c>
    </row>
    <row r="571" spans="4:21" x14ac:dyDescent="0.2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>
        <f t="shared" si="38"/>
        <v>0</v>
      </c>
      <c r="U571" s="4">
        <f t="shared" si="39"/>
        <v>0</v>
      </c>
    </row>
    <row r="572" spans="4:21" x14ac:dyDescent="0.2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>
        <f t="shared" si="38"/>
        <v>0</v>
      </c>
      <c r="U572" s="4">
        <f t="shared" si="39"/>
        <v>0</v>
      </c>
    </row>
    <row r="573" spans="4:21" x14ac:dyDescent="0.2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>
        <f t="shared" si="38"/>
        <v>0</v>
      </c>
      <c r="U573" s="4">
        <f t="shared" si="39"/>
        <v>0</v>
      </c>
    </row>
    <row r="574" spans="4:21" x14ac:dyDescent="0.2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>
        <f t="shared" si="38"/>
        <v>0</v>
      </c>
      <c r="U574" s="4">
        <f t="shared" si="39"/>
        <v>0</v>
      </c>
    </row>
    <row r="575" spans="4:21" x14ac:dyDescent="0.2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>
        <f t="shared" si="38"/>
        <v>0</v>
      </c>
      <c r="U575" s="4">
        <f t="shared" si="39"/>
        <v>0</v>
      </c>
    </row>
    <row r="576" spans="4:21" x14ac:dyDescent="0.2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f t="shared" si="38"/>
        <v>0</v>
      </c>
      <c r="U576" s="4">
        <f t="shared" si="39"/>
        <v>0</v>
      </c>
    </row>
    <row r="577" spans="4:21" x14ac:dyDescent="0.2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>
        <f t="shared" si="38"/>
        <v>0</v>
      </c>
      <c r="U577" s="4">
        <f t="shared" si="39"/>
        <v>0</v>
      </c>
    </row>
    <row r="578" spans="4:21" x14ac:dyDescent="0.2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>
        <f t="shared" si="38"/>
        <v>0</v>
      </c>
      <c r="U578" s="4">
        <f t="shared" si="39"/>
        <v>0</v>
      </c>
    </row>
    <row r="579" spans="4:21" x14ac:dyDescent="0.2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>
        <f t="shared" si="38"/>
        <v>0</v>
      </c>
      <c r="U579" s="4">
        <f t="shared" si="39"/>
        <v>0</v>
      </c>
    </row>
    <row r="580" spans="4:21" x14ac:dyDescent="0.2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>
        <f t="shared" si="38"/>
        <v>0</v>
      </c>
      <c r="U580" s="4">
        <f t="shared" si="39"/>
        <v>0</v>
      </c>
    </row>
    <row r="581" spans="4:21" x14ac:dyDescent="0.2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>
        <f t="shared" si="38"/>
        <v>0</v>
      </c>
      <c r="U581" s="4">
        <f t="shared" si="39"/>
        <v>0</v>
      </c>
    </row>
    <row r="582" spans="4:21" x14ac:dyDescent="0.2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f t="shared" si="38"/>
        <v>0</v>
      </c>
      <c r="U582" s="4">
        <f t="shared" si="39"/>
        <v>0</v>
      </c>
    </row>
    <row r="583" spans="4:21" x14ac:dyDescent="0.2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>
        <f t="shared" ref="T583:T646" si="40">+I583+K583+L583+R583+S583</f>
        <v>0</v>
      </c>
      <c r="U583" s="4">
        <f t="shared" si="39"/>
        <v>0</v>
      </c>
    </row>
    <row r="584" spans="4:21" x14ac:dyDescent="0.2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>
        <f t="shared" si="40"/>
        <v>0</v>
      </c>
      <c r="U584" s="4">
        <f t="shared" si="39"/>
        <v>0</v>
      </c>
    </row>
    <row r="585" spans="4:21" x14ac:dyDescent="0.2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>
        <f t="shared" si="40"/>
        <v>0</v>
      </c>
      <c r="U585" s="4">
        <f t="shared" si="39"/>
        <v>0</v>
      </c>
    </row>
    <row r="586" spans="4:21" x14ac:dyDescent="0.2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f t="shared" si="40"/>
        <v>0</v>
      </c>
      <c r="U586" s="4">
        <f t="shared" si="39"/>
        <v>0</v>
      </c>
    </row>
    <row r="587" spans="4:21" x14ac:dyDescent="0.2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f t="shared" si="40"/>
        <v>0</v>
      </c>
      <c r="U587" s="4">
        <f t="shared" si="39"/>
        <v>0</v>
      </c>
    </row>
    <row r="588" spans="4:21" x14ac:dyDescent="0.2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f t="shared" si="40"/>
        <v>0</v>
      </c>
      <c r="U588" s="4">
        <f t="shared" si="39"/>
        <v>0</v>
      </c>
    </row>
    <row r="589" spans="4:21" x14ac:dyDescent="0.2">
      <c r="T589" s="4">
        <f t="shared" si="40"/>
        <v>0</v>
      </c>
      <c r="U589" s="4">
        <f t="shared" si="39"/>
        <v>0</v>
      </c>
    </row>
    <row r="590" spans="4:21" x14ac:dyDescent="0.2">
      <c r="T590" s="4">
        <f t="shared" si="40"/>
        <v>0</v>
      </c>
      <c r="U590" s="4">
        <f t="shared" si="39"/>
        <v>0</v>
      </c>
    </row>
    <row r="591" spans="4:21" x14ac:dyDescent="0.2">
      <c r="T591" s="4">
        <f t="shared" si="40"/>
        <v>0</v>
      </c>
      <c r="U591" s="4">
        <f t="shared" si="39"/>
        <v>0</v>
      </c>
    </row>
    <row r="592" spans="4:21" x14ac:dyDescent="0.2">
      <c r="T592" s="4">
        <f t="shared" si="40"/>
        <v>0</v>
      </c>
      <c r="U592" s="4">
        <f t="shared" si="39"/>
        <v>0</v>
      </c>
    </row>
    <row r="593" spans="20:21" x14ac:dyDescent="0.2">
      <c r="T593" s="4">
        <f t="shared" si="40"/>
        <v>0</v>
      </c>
      <c r="U593" s="4">
        <f t="shared" si="39"/>
        <v>0</v>
      </c>
    </row>
    <row r="594" spans="20:21" x14ac:dyDescent="0.2">
      <c r="T594" s="4">
        <f t="shared" si="40"/>
        <v>0</v>
      </c>
      <c r="U594" s="4">
        <f t="shared" si="39"/>
        <v>0</v>
      </c>
    </row>
    <row r="595" spans="20:21" x14ac:dyDescent="0.2">
      <c r="T595" s="4">
        <f t="shared" si="40"/>
        <v>0</v>
      </c>
      <c r="U595" s="4">
        <f t="shared" ref="U595:U658" si="41">+H595-T595</f>
        <v>0</v>
      </c>
    </row>
    <row r="596" spans="20:21" x14ac:dyDescent="0.2">
      <c r="T596" s="4">
        <f t="shared" si="40"/>
        <v>0</v>
      </c>
      <c r="U596" s="4">
        <f t="shared" si="41"/>
        <v>0</v>
      </c>
    </row>
    <row r="597" spans="20:21" x14ac:dyDescent="0.2">
      <c r="T597" s="4">
        <f t="shared" si="40"/>
        <v>0</v>
      </c>
      <c r="U597" s="4">
        <f t="shared" si="41"/>
        <v>0</v>
      </c>
    </row>
    <row r="598" spans="20:21" x14ac:dyDescent="0.2">
      <c r="T598" s="4">
        <f t="shared" si="40"/>
        <v>0</v>
      </c>
      <c r="U598" s="4">
        <f t="shared" si="41"/>
        <v>0</v>
      </c>
    </row>
    <row r="599" spans="20:21" x14ac:dyDescent="0.2">
      <c r="T599" s="4">
        <f t="shared" si="40"/>
        <v>0</v>
      </c>
      <c r="U599" s="4">
        <f t="shared" si="41"/>
        <v>0</v>
      </c>
    </row>
    <row r="600" spans="20:21" x14ac:dyDescent="0.2">
      <c r="T600" s="4">
        <f t="shared" si="40"/>
        <v>0</v>
      </c>
      <c r="U600" s="4">
        <f t="shared" si="41"/>
        <v>0</v>
      </c>
    </row>
    <row r="601" spans="20:21" x14ac:dyDescent="0.2">
      <c r="T601" s="4">
        <f t="shared" si="40"/>
        <v>0</v>
      </c>
      <c r="U601" s="4">
        <f t="shared" si="41"/>
        <v>0</v>
      </c>
    </row>
    <row r="602" spans="20:21" x14ac:dyDescent="0.2">
      <c r="T602" s="4">
        <f t="shared" si="40"/>
        <v>0</v>
      </c>
      <c r="U602" s="4">
        <f t="shared" si="41"/>
        <v>0</v>
      </c>
    </row>
    <row r="603" spans="20:21" x14ac:dyDescent="0.2">
      <c r="T603" s="4">
        <f t="shared" si="40"/>
        <v>0</v>
      </c>
      <c r="U603" s="4">
        <f t="shared" si="41"/>
        <v>0</v>
      </c>
    </row>
    <row r="604" spans="20:21" x14ac:dyDescent="0.2">
      <c r="T604" s="4">
        <f t="shared" si="40"/>
        <v>0</v>
      </c>
      <c r="U604" s="4">
        <f t="shared" si="41"/>
        <v>0</v>
      </c>
    </row>
    <row r="605" spans="20:21" x14ac:dyDescent="0.2">
      <c r="T605" s="4">
        <f t="shared" si="40"/>
        <v>0</v>
      </c>
      <c r="U605" s="4">
        <f t="shared" si="41"/>
        <v>0</v>
      </c>
    </row>
    <row r="606" spans="20:21" x14ac:dyDescent="0.2">
      <c r="T606" s="4">
        <f t="shared" si="40"/>
        <v>0</v>
      </c>
      <c r="U606" s="4">
        <f t="shared" si="41"/>
        <v>0</v>
      </c>
    </row>
    <row r="607" spans="20:21" x14ac:dyDescent="0.2">
      <c r="T607" s="4">
        <f t="shared" si="40"/>
        <v>0</v>
      </c>
      <c r="U607" s="4">
        <f t="shared" si="41"/>
        <v>0</v>
      </c>
    </row>
    <row r="608" spans="20:21" x14ac:dyDescent="0.2">
      <c r="T608" s="4">
        <f t="shared" si="40"/>
        <v>0</v>
      </c>
      <c r="U608" s="4">
        <f t="shared" si="41"/>
        <v>0</v>
      </c>
    </row>
    <row r="609" spans="20:21" x14ac:dyDescent="0.2">
      <c r="T609" s="4">
        <f t="shared" si="40"/>
        <v>0</v>
      </c>
      <c r="U609" s="4">
        <f t="shared" si="41"/>
        <v>0</v>
      </c>
    </row>
    <row r="610" spans="20:21" x14ac:dyDescent="0.2">
      <c r="T610" s="4">
        <f t="shared" si="40"/>
        <v>0</v>
      </c>
      <c r="U610" s="4">
        <f t="shared" si="41"/>
        <v>0</v>
      </c>
    </row>
    <row r="611" spans="20:21" x14ac:dyDescent="0.2">
      <c r="T611" s="4">
        <f t="shared" si="40"/>
        <v>0</v>
      </c>
      <c r="U611" s="4">
        <f t="shared" si="41"/>
        <v>0</v>
      </c>
    </row>
    <row r="612" spans="20:21" x14ac:dyDescent="0.2">
      <c r="T612" s="4">
        <f t="shared" si="40"/>
        <v>0</v>
      </c>
      <c r="U612" s="4">
        <f t="shared" si="41"/>
        <v>0</v>
      </c>
    </row>
    <row r="613" spans="20:21" x14ac:dyDescent="0.2">
      <c r="T613" s="4">
        <f t="shared" si="40"/>
        <v>0</v>
      </c>
      <c r="U613" s="4">
        <f t="shared" si="41"/>
        <v>0</v>
      </c>
    </row>
    <row r="614" spans="20:21" x14ac:dyDescent="0.2">
      <c r="T614" s="4">
        <f t="shared" si="40"/>
        <v>0</v>
      </c>
      <c r="U614" s="4">
        <f t="shared" si="41"/>
        <v>0</v>
      </c>
    </row>
    <row r="615" spans="20:21" x14ac:dyDescent="0.2">
      <c r="T615" s="4">
        <f t="shared" si="40"/>
        <v>0</v>
      </c>
      <c r="U615" s="4">
        <f t="shared" si="41"/>
        <v>0</v>
      </c>
    </row>
    <row r="616" spans="20:21" x14ac:dyDescent="0.2">
      <c r="T616" s="4">
        <f t="shared" si="40"/>
        <v>0</v>
      </c>
      <c r="U616" s="4">
        <f t="shared" si="41"/>
        <v>0</v>
      </c>
    </row>
    <row r="617" spans="20:21" x14ac:dyDescent="0.2">
      <c r="T617" s="4">
        <f t="shared" si="40"/>
        <v>0</v>
      </c>
      <c r="U617" s="4">
        <f t="shared" si="41"/>
        <v>0</v>
      </c>
    </row>
    <row r="618" spans="20:21" x14ac:dyDescent="0.2">
      <c r="T618" s="4">
        <f t="shared" si="40"/>
        <v>0</v>
      </c>
      <c r="U618" s="4">
        <f t="shared" si="41"/>
        <v>0</v>
      </c>
    </row>
    <row r="619" spans="20:21" x14ac:dyDescent="0.2">
      <c r="T619" s="4">
        <f t="shared" si="40"/>
        <v>0</v>
      </c>
      <c r="U619" s="4">
        <f t="shared" si="41"/>
        <v>0</v>
      </c>
    </row>
    <row r="620" spans="20:21" x14ac:dyDescent="0.2">
      <c r="T620" s="4">
        <f t="shared" si="40"/>
        <v>0</v>
      </c>
      <c r="U620" s="4">
        <f t="shared" si="41"/>
        <v>0</v>
      </c>
    </row>
    <row r="621" spans="20:21" x14ac:dyDescent="0.2">
      <c r="T621" s="4">
        <f t="shared" si="40"/>
        <v>0</v>
      </c>
      <c r="U621" s="4">
        <f t="shared" si="41"/>
        <v>0</v>
      </c>
    </row>
    <row r="622" spans="20:21" x14ac:dyDescent="0.2">
      <c r="T622" s="4">
        <f t="shared" si="40"/>
        <v>0</v>
      </c>
      <c r="U622" s="4">
        <f t="shared" si="41"/>
        <v>0</v>
      </c>
    </row>
    <row r="623" spans="20:21" x14ac:dyDescent="0.2">
      <c r="T623" s="4">
        <f t="shared" si="40"/>
        <v>0</v>
      </c>
      <c r="U623" s="4">
        <f t="shared" si="41"/>
        <v>0</v>
      </c>
    </row>
    <row r="624" spans="20:21" x14ac:dyDescent="0.2">
      <c r="T624" s="4">
        <f t="shared" si="40"/>
        <v>0</v>
      </c>
      <c r="U624" s="4">
        <f t="shared" si="41"/>
        <v>0</v>
      </c>
    </row>
    <row r="625" spans="20:21" x14ac:dyDescent="0.2">
      <c r="T625" s="4">
        <f t="shared" si="40"/>
        <v>0</v>
      </c>
      <c r="U625" s="4">
        <f t="shared" si="41"/>
        <v>0</v>
      </c>
    </row>
    <row r="626" spans="20:21" x14ac:dyDescent="0.2">
      <c r="T626" s="4">
        <f t="shared" si="40"/>
        <v>0</v>
      </c>
      <c r="U626" s="4">
        <f t="shared" si="41"/>
        <v>0</v>
      </c>
    </row>
    <row r="627" spans="20:21" x14ac:dyDescent="0.2">
      <c r="T627" s="4">
        <f t="shared" si="40"/>
        <v>0</v>
      </c>
      <c r="U627" s="4">
        <f t="shared" si="41"/>
        <v>0</v>
      </c>
    </row>
    <row r="628" spans="20:21" x14ac:dyDescent="0.2">
      <c r="T628" s="4">
        <f t="shared" si="40"/>
        <v>0</v>
      </c>
      <c r="U628" s="4">
        <f t="shared" si="41"/>
        <v>0</v>
      </c>
    </row>
    <row r="629" spans="20:21" x14ac:dyDescent="0.2">
      <c r="T629" s="4">
        <f t="shared" si="40"/>
        <v>0</v>
      </c>
      <c r="U629" s="4">
        <f t="shared" si="41"/>
        <v>0</v>
      </c>
    </row>
    <row r="630" spans="20:21" x14ac:dyDescent="0.2">
      <c r="T630" s="4">
        <f t="shared" si="40"/>
        <v>0</v>
      </c>
      <c r="U630" s="4">
        <f t="shared" si="41"/>
        <v>0</v>
      </c>
    </row>
    <row r="631" spans="20:21" x14ac:dyDescent="0.2">
      <c r="T631" s="4">
        <f t="shared" si="40"/>
        <v>0</v>
      </c>
      <c r="U631" s="4">
        <f t="shared" si="41"/>
        <v>0</v>
      </c>
    </row>
    <row r="632" spans="20:21" x14ac:dyDescent="0.2">
      <c r="T632" s="4">
        <f t="shared" si="40"/>
        <v>0</v>
      </c>
      <c r="U632" s="4">
        <f t="shared" si="41"/>
        <v>0</v>
      </c>
    </row>
    <row r="633" spans="20:21" x14ac:dyDescent="0.2">
      <c r="T633" s="4">
        <f t="shared" si="40"/>
        <v>0</v>
      </c>
      <c r="U633" s="4">
        <f t="shared" si="41"/>
        <v>0</v>
      </c>
    </row>
    <row r="634" spans="20:21" x14ac:dyDescent="0.2">
      <c r="T634" s="4">
        <f t="shared" si="40"/>
        <v>0</v>
      </c>
      <c r="U634" s="4">
        <f t="shared" si="41"/>
        <v>0</v>
      </c>
    </row>
    <row r="635" spans="20:21" x14ac:dyDescent="0.2">
      <c r="T635" s="4">
        <f t="shared" si="40"/>
        <v>0</v>
      </c>
      <c r="U635" s="4">
        <f t="shared" si="41"/>
        <v>0</v>
      </c>
    </row>
    <row r="636" spans="20:21" x14ac:dyDescent="0.2">
      <c r="T636" s="4">
        <f t="shared" si="40"/>
        <v>0</v>
      </c>
      <c r="U636" s="4">
        <f t="shared" si="41"/>
        <v>0</v>
      </c>
    </row>
    <row r="637" spans="20:21" x14ac:dyDescent="0.2">
      <c r="T637" s="4">
        <f t="shared" si="40"/>
        <v>0</v>
      </c>
      <c r="U637" s="4">
        <f t="shared" si="41"/>
        <v>0</v>
      </c>
    </row>
    <row r="638" spans="20:21" x14ac:dyDescent="0.2">
      <c r="T638" s="4">
        <f t="shared" si="40"/>
        <v>0</v>
      </c>
      <c r="U638" s="4">
        <f t="shared" si="41"/>
        <v>0</v>
      </c>
    </row>
    <row r="639" spans="20:21" x14ac:dyDescent="0.2">
      <c r="T639" s="4">
        <f t="shared" si="40"/>
        <v>0</v>
      </c>
      <c r="U639" s="4">
        <f t="shared" si="41"/>
        <v>0</v>
      </c>
    </row>
    <row r="640" spans="20:21" x14ac:dyDescent="0.2">
      <c r="T640" s="4">
        <f t="shared" si="40"/>
        <v>0</v>
      </c>
      <c r="U640" s="4">
        <f t="shared" si="41"/>
        <v>0</v>
      </c>
    </row>
    <row r="641" spans="20:21" x14ac:dyDescent="0.2">
      <c r="T641" s="4">
        <f t="shared" si="40"/>
        <v>0</v>
      </c>
      <c r="U641" s="4">
        <f t="shared" si="41"/>
        <v>0</v>
      </c>
    </row>
    <row r="642" spans="20:21" x14ac:dyDescent="0.2">
      <c r="T642" s="4">
        <f t="shared" si="40"/>
        <v>0</v>
      </c>
      <c r="U642" s="4">
        <f t="shared" si="41"/>
        <v>0</v>
      </c>
    </row>
    <row r="643" spans="20:21" x14ac:dyDescent="0.2">
      <c r="T643" s="4">
        <f t="shared" si="40"/>
        <v>0</v>
      </c>
      <c r="U643" s="4">
        <f t="shared" si="41"/>
        <v>0</v>
      </c>
    </row>
    <row r="644" spans="20:21" x14ac:dyDescent="0.2">
      <c r="T644" s="4">
        <f t="shared" si="40"/>
        <v>0</v>
      </c>
      <c r="U644" s="4">
        <f t="shared" si="41"/>
        <v>0</v>
      </c>
    </row>
    <row r="645" spans="20:21" x14ac:dyDescent="0.2">
      <c r="T645" s="4">
        <f t="shared" si="40"/>
        <v>0</v>
      </c>
      <c r="U645" s="4">
        <f t="shared" si="41"/>
        <v>0</v>
      </c>
    </row>
    <row r="646" spans="20:21" x14ac:dyDescent="0.2">
      <c r="T646" s="4">
        <f t="shared" si="40"/>
        <v>0</v>
      </c>
      <c r="U646" s="4">
        <f t="shared" si="41"/>
        <v>0</v>
      </c>
    </row>
    <row r="647" spans="20:21" x14ac:dyDescent="0.2">
      <c r="T647" s="4">
        <f t="shared" ref="T647:T710" si="42">+I647+K647+L647+R647+S647</f>
        <v>0</v>
      </c>
      <c r="U647" s="4">
        <f t="shared" si="41"/>
        <v>0</v>
      </c>
    </row>
    <row r="648" spans="20:21" x14ac:dyDescent="0.2">
      <c r="T648" s="4">
        <f t="shared" si="42"/>
        <v>0</v>
      </c>
      <c r="U648" s="4">
        <f t="shared" si="41"/>
        <v>0</v>
      </c>
    </row>
    <row r="649" spans="20:21" x14ac:dyDescent="0.2">
      <c r="T649" s="4">
        <f t="shared" si="42"/>
        <v>0</v>
      </c>
      <c r="U649" s="4">
        <f t="shared" si="41"/>
        <v>0</v>
      </c>
    </row>
    <row r="650" spans="20:21" x14ac:dyDescent="0.2">
      <c r="T650" s="4">
        <f t="shared" si="42"/>
        <v>0</v>
      </c>
      <c r="U650" s="4">
        <f t="shared" si="41"/>
        <v>0</v>
      </c>
    </row>
    <row r="651" spans="20:21" x14ac:dyDescent="0.2">
      <c r="T651" s="4">
        <f t="shared" si="42"/>
        <v>0</v>
      </c>
      <c r="U651" s="4">
        <f t="shared" si="41"/>
        <v>0</v>
      </c>
    </row>
    <row r="652" spans="20:21" x14ac:dyDescent="0.2">
      <c r="T652" s="4">
        <f t="shared" si="42"/>
        <v>0</v>
      </c>
      <c r="U652" s="4">
        <f t="shared" si="41"/>
        <v>0</v>
      </c>
    </row>
    <row r="653" spans="20:21" x14ac:dyDescent="0.2">
      <c r="T653" s="4">
        <f t="shared" si="42"/>
        <v>0</v>
      </c>
      <c r="U653" s="4">
        <f t="shared" si="41"/>
        <v>0</v>
      </c>
    </row>
    <row r="654" spans="20:21" x14ac:dyDescent="0.2">
      <c r="T654" s="4">
        <f t="shared" si="42"/>
        <v>0</v>
      </c>
      <c r="U654" s="4">
        <f t="shared" si="41"/>
        <v>0</v>
      </c>
    </row>
    <row r="655" spans="20:21" x14ac:dyDescent="0.2">
      <c r="T655" s="4">
        <f t="shared" si="42"/>
        <v>0</v>
      </c>
      <c r="U655" s="4">
        <f t="shared" si="41"/>
        <v>0</v>
      </c>
    </row>
    <row r="656" spans="20:21" x14ac:dyDescent="0.2">
      <c r="T656" s="4">
        <f t="shared" si="42"/>
        <v>0</v>
      </c>
      <c r="U656" s="4">
        <f t="shared" si="41"/>
        <v>0</v>
      </c>
    </row>
    <row r="657" spans="20:21" x14ac:dyDescent="0.2">
      <c r="T657" s="4">
        <f t="shared" si="42"/>
        <v>0</v>
      </c>
      <c r="U657" s="4">
        <f t="shared" si="41"/>
        <v>0</v>
      </c>
    </row>
    <row r="658" spans="20:21" x14ac:dyDescent="0.2">
      <c r="T658" s="4">
        <f t="shared" si="42"/>
        <v>0</v>
      </c>
      <c r="U658" s="4">
        <f t="shared" si="41"/>
        <v>0</v>
      </c>
    </row>
    <row r="659" spans="20:21" x14ac:dyDescent="0.2">
      <c r="T659" s="4">
        <f t="shared" si="42"/>
        <v>0</v>
      </c>
      <c r="U659" s="4">
        <f t="shared" ref="U659:U722" si="43">+H659-T659</f>
        <v>0</v>
      </c>
    </row>
    <row r="660" spans="20:21" x14ac:dyDescent="0.2">
      <c r="T660" s="4">
        <f t="shared" si="42"/>
        <v>0</v>
      </c>
      <c r="U660" s="4">
        <f t="shared" si="43"/>
        <v>0</v>
      </c>
    </row>
    <row r="661" spans="20:21" x14ac:dyDescent="0.2">
      <c r="T661" s="4">
        <f t="shared" si="42"/>
        <v>0</v>
      </c>
      <c r="U661" s="4">
        <f t="shared" si="43"/>
        <v>0</v>
      </c>
    </row>
    <row r="662" spans="20:21" x14ac:dyDescent="0.2">
      <c r="T662" s="4">
        <f t="shared" si="42"/>
        <v>0</v>
      </c>
      <c r="U662" s="4">
        <f t="shared" si="43"/>
        <v>0</v>
      </c>
    </row>
    <row r="663" spans="20:21" x14ac:dyDescent="0.2">
      <c r="T663" s="4">
        <f t="shared" si="42"/>
        <v>0</v>
      </c>
      <c r="U663" s="4">
        <f t="shared" si="43"/>
        <v>0</v>
      </c>
    </row>
    <row r="664" spans="20:21" x14ac:dyDescent="0.2">
      <c r="T664" s="4">
        <f t="shared" si="42"/>
        <v>0</v>
      </c>
      <c r="U664" s="4">
        <f t="shared" si="43"/>
        <v>0</v>
      </c>
    </row>
    <row r="665" spans="20:21" x14ac:dyDescent="0.2">
      <c r="T665" s="4">
        <f t="shared" si="42"/>
        <v>0</v>
      </c>
      <c r="U665" s="4">
        <f t="shared" si="43"/>
        <v>0</v>
      </c>
    </row>
    <row r="666" spans="20:21" x14ac:dyDescent="0.2">
      <c r="T666" s="4">
        <f t="shared" si="42"/>
        <v>0</v>
      </c>
      <c r="U666" s="4">
        <f t="shared" si="43"/>
        <v>0</v>
      </c>
    </row>
    <row r="667" spans="20:21" x14ac:dyDescent="0.2">
      <c r="T667" s="4">
        <f t="shared" si="42"/>
        <v>0</v>
      </c>
      <c r="U667" s="4">
        <f t="shared" si="43"/>
        <v>0</v>
      </c>
    </row>
    <row r="668" spans="20:21" x14ac:dyDescent="0.2">
      <c r="T668" s="4">
        <f t="shared" si="42"/>
        <v>0</v>
      </c>
      <c r="U668" s="4">
        <f t="shared" si="43"/>
        <v>0</v>
      </c>
    </row>
    <row r="669" spans="20:21" x14ac:dyDescent="0.2">
      <c r="T669" s="4">
        <f t="shared" si="42"/>
        <v>0</v>
      </c>
      <c r="U669" s="4">
        <f t="shared" si="43"/>
        <v>0</v>
      </c>
    </row>
    <row r="670" spans="20:21" x14ac:dyDescent="0.2">
      <c r="T670" s="4">
        <f t="shared" si="42"/>
        <v>0</v>
      </c>
      <c r="U670" s="4">
        <f t="shared" si="43"/>
        <v>0</v>
      </c>
    </row>
    <row r="671" spans="20:21" x14ac:dyDescent="0.2">
      <c r="T671" s="4">
        <f t="shared" si="42"/>
        <v>0</v>
      </c>
      <c r="U671" s="4">
        <f t="shared" si="43"/>
        <v>0</v>
      </c>
    </row>
    <row r="672" spans="20:21" x14ac:dyDescent="0.2">
      <c r="T672" s="4">
        <f t="shared" si="42"/>
        <v>0</v>
      </c>
      <c r="U672" s="4">
        <f t="shared" si="43"/>
        <v>0</v>
      </c>
    </row>
    <row r="673" spans="20:21" x14ac:dyDescent="0.2">
      <c r="T673" s="4">
        <f t="shared" si="42"/>
        <v>0</v>
      </c>
      <c r="U673" s="4">
        <f t="shared" si="43"/>
        <v>0</v>
      </c>
    </row>
    <row r="674" spans="20:21" x14ac:dyDescent="0.2">
      <c r="T674" s="4">
        <f t="shared" si="42"/>
        <v>0</v>
      </c>
      <c r="U674" s="4">
        <f t="shared" si="43"/>
        <v>0</v>
      </c>
    </row>
    <row r="675" spans="20:21" x14ac:dyDescent="0.2">
      <c r="T675" s="4">
        <f t="shared" si="42"/>
        <v>0</v>
      </c>
      <c r="U675" s="4">
        <f t="shared" si="43"/>
        <v>0</v>
      </c>
    </row>
    <row r="676" spans="20:21" x14ac:dyDescent="0.2">
      <c r="T676" s="4">
        <f t="shared" si="42"/>
        <v>0</v>
      </c>
      <c r="U676" s="4">
        <f t="shared" si="43"/>
        <v>0</v>
      </c>
    </row>
    <row r="677" spans="20:21" x14ac:dyDescent="0.2">
      <c r="T677" s="4">
        <f t="shared" si="42"/>
        <v>0</v>
      </c>
      <c r="U677" s="4">
        <f t="shared" si="43"/>
        <v>0</v>
      </c>
    </row>
    <row r="678" spans="20:21" x14ac:dyDescent="0.2">
      <c r="T678" s="4">
        <f t="shared" si="42"/>
        <v>0</v>
      </c>
      <c r="U678" s="4">
        <f t="shared" si="43"/>
        <v>0</v>
      </c>
    </row>
    <row r="679" spans="20:21" x14ac:dyDescent="0.2">
      <c r="T679" s="4">
        <f t="shared" si="42"/>
        <v>0</v>
      </c>
      <c r="U679" s="4">
        <f t="shared" si="43"/>
        <v>0</v>
      </c>
    </row>
    <row r="680" spans="20:21" x14ac:dyDescent="0.2">
      <c r="T680" s="4">
        <f t="shared" si="42"/>
        <v>0</v>
      </c>
      <c r="U680" s="4">
        <f t="shared" si="43"/>
        <v>0</v>
      </c>
    </row>
    <row r="681" spans="20:21" x14ac:dyDescent="0.2">
      <c r="T681" s="4">
        <f t="shared" si="42"/>
        <v>0</v>
      </c>
      <c r="U681" s="4">
        <f t="shared" si="43"/>
        <v>0</v>
      </c>
    </row>
    <row r="682" spans="20:21" x14ac:dyDescent="0.2">
      <c r="T682" s="4">
        <f t="shared" si="42"/>
        <v>0</v>
      </c>
      <c r="U682" s="4">
        <f t="shared" si="43"/>
        <v>0</v>
      </c>
    </row>
    <row r="683" spans="20:21" x14ac:dyDescent="0.2">
      <c r="T683" s="4">
        <f t="shared" si="42"/>
        <v>0</v>
      </c>
      <c r="U683" s="4">
        <f t="shared" si="43"/>
        <v>0</v>
      </c>
    </row>
    <row r="684" spans="20:21" x14ac:dyDescent="0.2">
      <c r="T684" s="4">
        <f t="shared" si="42"/>
        <v>0</v>
      </c>
      <c r="U684" s="4">
        <f t="shared" si="43"/>
        <v>0</v>
      </c>
    </row>
    <row r="685" spans="20:21" x14ac:dyDescent="0.2">
      <c r="T685" s="4">
        <f t="shared" si="42"/>
        <v>0</v>
      </c>
      <c r="U685" s="4">
        <f t="shared" si="43"/>
        <v>0</v>
      </c>
    </row>
    <row r="686" spans="20:21" x14ac:dyDescent="0.2">
      <c r="T686" s="4">
        <f t="shared" si="42"/>
        <v>0</v>
      </c>
      <c r="U686" s="4">
        <f t="shared" si="43"/>
        <v>0</v>
      </c>
    </row>
    <row r="687" spans="20:21" x14ac:dyDescent="0.2">
      <c r="T687" s="4">
        <f t="shared" si="42"/>
        <v>0</v>
      </c>
      <c r="U687" s="4">
        <f t="shared" si="43"/>
        <v>0</v>
      </c>
    </row>
    <row r="688" spans="20:21" x14ac:dyDescent="0.2">
      <c r="T688" s="4">
        <f t="shared" si="42"/>
        <v>0</v>
      </c>
      <c r="U688" s="4">
        <f t="shared" si="43"/>
        <v>0</v>
      </c>
    </row>
    <row r="689" spans="20:21" x14ac:dyDescent="0.2">
      <c r="T689" s="4">
        <f t="shared" si="42"/>
        <v>0</v>
      </c>
      <c r="U689" s="4">
        <f t="shared" si="43"/>
        <v>0</v>
      </c>
    </row>
    <row r="690" spans="20:21" x14ac:dyDescent="0.2">
      <c r="T690" s="4">
        <f t="shared" si="42"/>
        <v>0</v>
      </c>
      <c r="U690" s="4">
        <f t="shared" si="43"/>
        <v>0</v>
      </c>
    </row>
    <row r="691" spans="20:21" x14ac:dyDescent="0.2">
      <c r="T691" s="4">
        <f t="shared" si="42"/>
        <v>0</v>
      </c>
      <c r="U691" s="4">
        <f t="shared" si="43"/>
        <v>0</v>
      </c>
    </row>
    <row r="692" spans="20:21" x14ac:dyDescent="0.2">
      <c r="T692" s="4">
        <f t="shared" si="42"/>
        <v>0</v>
      </c>
      <c r="U692" s="4">
        <f t="shared" si="43"/>
        <v>0</v>
      </c>
    </row>
    <row r="693" spans="20:21" x14ac:dyDescent="0.2">
      <c r="T693" s="4">
        <f t="shared" si="42"/>
        <v>0</v>
      </c>
      <c r="U693" s="4">
        <f t="shared" si="43"/>
        <v>0</v>
      </c>
    </row>
    <row r="694" spans="20:21" x14ac:dyDescent="0.2">
      <c r="T694" s="4">
        <f t="shared" si="42"/>
        <v>0</v>
      </c>
      <c r="U694" s="4">
        <f t="shared" si="43"/>
        <v>0</v>
      </c>
    </row>
    <row r="695" spans="20:21" x14ac:dyDescent="0.2">
      <c r="T695" s="4">
        <f t="shared" si="42"/>
        <v>0</v>
      </c>
      <c r="U695" s="4">
        <f t="shared" si="43"/>
        <v>0</v>
      </c>
    </row>
    <row r="696" spans="20:21" x14ac:dyDescent="0.2">
      <c r="T696" s="4">
        <f t="shared" si="42"/>
        <v>0</v>
      </c>
      <c r="U696" s="4">
        <f t="shared" si="43"/>
        <v>0</v>
      </c>
    </row>
    <row r="697" spans="20:21" x14ac:dyDescent="0.2">
      <c r="T697" s="4">
        <f t="shared" si="42"/>
        <v>0</v>
      </c>
      <c r="U697" s="4">
        <f t="shared" si="43"/>
        <v>0</v>
      </c>
    </row>
    <row r="698" spans="20:21" x14ac:dyDescent="0.2">
      <c r="T698" s="4">
        <f t="shared" si="42"/>
        <v>0</v>
      </c>
      <c r="U698" s="4">
        <f t="shared" si="43"/>
        <v>0</v>
      </c>
    </row>
    <row r="699" spans="20:21" x14ac:dyDescent="0.2">
      <c r="T699" s="4">
        <f t="shared" si="42"/>
        <v>0</v>
      </c>
      <c r="U699" s="4">
        <f t="shared" si="43"/>
        <v>0</v>
      </c>
    </row>
    <row r="700" spans="20:21" x14ac:dyDescent="0.2">
      <c r="T700" s="4">
        <f t="shared" si="42"/>
        <v>0</v>
      </c>
      <c r="U700" s="4">
        <f t="shared" si="43"/>
        <v>0</v>
      </c>
    </row>
    <row r="701" spans="20:21" x14ac:dyDescent="0.2">
      <c r="T701" s="4">
        <f t="shared" si="42"/>
        <v>0</v>
      </c>
      <c r="U701" s="4">
        <f t="shared" si="43"/>
        <v>0</v>
      </c>
    </row>
    <row r="702" spans="20:21" x14ac:dyDescent="0.2">
      <c r="T702" s="4">
        <f t="shared" si="42"/>
        <v>0</v>
      </c>
      <c r="U702" s="4">
        <f t="shared" si="43"/>
        <v>0</v>
      </c>
    </row>
    <row r="703" spans="20:21" x14ac:dyDescent="0.2">
      <c r="T703" s="4">
        <f t="shared" si="42"/>
        <v>0</v>
      </c>
      <c r="U703" s="4">
        <f t="shared" si="43"/>
        <v>0</v>
      </c>
    </row>
    <row r="704" spans="20:21" x14ac:dyDescent="0.2">
      <c r="T704" s="4">
        <f t="shared" si="42"/>
        <v>0</v>
      </c>
      <c r="U704" s="4">
        <f t="shared" si="43"/>
        <v>0</v>
      </c>
    </row>
    <row r="705" spans="20:21" x14ac:dyDescent="0.2">
      <c r="T705" s="4">
        <f t="shared" si="42"/>
        <v>0</v>
      </c>
      <c r="U705" s="4">
        <f t="shared" si="43"/>
        <v>0</v>
      </c>
    </row>
    <row r="706" spans="20:21" x14ac:dyDescent="0.2">
      <c r="T706" s="4">
        <f t="shared" si="42"/>
        <v>0</v>
      </c>
      <c r="U706" s="4">
        <f t="shared" si="43"/>
        <v>0</v>
      </c>
    </row>
    <row r="707" spans="20:21" x14ac:dyDescent="0.2">
      <c r="T707" s="4">
        <f t="shared" si="42"/>
        <v>0</v>
      </c>
      <c r="U707" s="4">
        <f t="shared" si="43"/>
        <v>0</v>
      </c>
    </row>
    <row r="708" spans="20:21" x14ac:dyDescent="0.2">
      <c r="T708" s="4">
        <f t="shared" si="42"/>
        <v>0</v>
      </c>
      <c r="U708" s="4">
        <f t="shared" si="43"/>
        <v>0</v>
      </c>
    </row>
    <row r="709" spans="20:21" x14ac:dyDescent="0.2">
      <c r="T709" s="4">
        <f t="shared" si="42"/>
        <v>0</v>
      </c>
      <c r="U709" s="4">
        <f t="shared" si="43"/>
        <v>0</v>
      </c>
    </row>
    <row r="710" spans="20:21" x14ac:dyDescent="0.2">
      <c r="T710" s="4">
        <f t="shared" si="42"/>
        <v>0</v>
      </c>
      <c r="U710" s="4">
        <f t="shared" si="43"/>
        <v>0</v>
      </c>
    </row>
    <row r="711" spans="20:21" x14ac:dyDescent="0.2">
      <c r="T711" s="4">
        <f t="shared" ref="T711:T774" si="44">+I711+K711+L711+R711+S711</f>
        <v>0</v>
      </c>
      <c r="U711" s="4">
        <f t="shared" si="43"/>
        <v>0</v>
      </c>
    </row>
    <row r="712" spans="20:21" x14ac:dyDescent="0.2">
      <c r="T712" s="4">
        <f t="shared" si="44"/>
        <v>0</v>
      </c>
      <c r="U712" s="4">
        <f t="shared" si="43"/>
        <v>0</v>
      </c>
    </row>
    <row r="713" spans="20:21" x14ac:dyDescent="0.2">
      <c r="T713" s="4">
        <f t="shared" si="44"/>
        <v>0</v>
      </c>
      <c r="U713" s="4">
        <f t="shared" si="43"/>
        <v>0</v>
      </c>
    </row>
    <row r="714" spans="20:21" x14ac:dyDescent="0.2">
      <c r="T714" s="4">
        <f t="shared" si="44"/>
        <v>0</v>
      </c>
      <c r="U714" s="4">
        <f t="shared" si="43"/>
        <v>0</v>
      </c>
    </row>
    <row r="715" spans="20:21" x14ac:dyDescent="0.2">
      <c r="T715" s="4">
        <f t="shared" si="44"/>
        <v>0</v>
      </c>
      <c r="U715" s="4">
        <f t="shared" si="43"/>
        <v>0</v>
      </c>
    </row>
    <row r="716" spans="20:21" x14ac:dyDescent="0.2">
      <c r="T716" s="4">
        <f t="shared" si="44"/>
        <v>0</v>
      </c>
      <c r="U716" s="4">
        <f t="shared" si="43"/>
        <v>0</v>
      </c>
    </row>
    <row r="717" spans="20:21" x14ac:dyDescent="0.2">
      <c r="T717" s="4">
        <f t="shared" si="44"/>
        <v>0</v>
      </c>
      <c r="U717" s="4">
        <f t="shared" si="43"/>
        <v>0</v>
      </c>
    </row>
    <row r="718" spans="20:21" x14ac:dyDescent="0.2">
      <c r="T718" s="4">
        <f t="shared" si="44"/>
        <v>0</v>
      </c>
      <c r="U718" s="4">
        <f t="shared" si="43"/>
        <v>0</v>
      </c>
    </row>
    <row r="719" spans="20:21" x14ac:dyDescent="0.2">
      <c r="T719" s="4">
        <f t="shared" si="44"/>
        <v>0</v>
      </c>
      <c r="U719" s="4">
        <f t="shared" si="43"/>
        <v>0</v>
      </c>
    </row>
    <row r="720" spans="20:21" x14ac:dyDescent="0.2">
      <c r="T720" s="4">
        <f t="shared" si="44"/>
        <v>0</v>
      </c>
      <c r="U720" s="4">
        <f t="shared" si="43"/>
        <v>0</v>
      </c>
    </row>
    <row r="721" spans="20:21" x14ac:dyDescent="0.2">
      <c r="T721" s="4">
        <f t="shared" si="44"/>
        <v>0</v>
      </c>
      <c r="U721" s="4">
        <f t="shared" si="43"/>
        <v>0</v>
      </c>
    </row>
    <row r="722" spans="20:21" x14ac:dyDescent="0.2">
      <c r="T722" s="4">
        <f t="shared" si="44"/>
        <v>0</v>
      </c>
      <c r="U722" s="4">
        <f t="shared" si="43"/>
        <v>0</v>
      </c>
    </row>
    <row r="723" spans="20:21" x14ac:dyDescent="0.2">
      <c r="T723" s="4">
        <f t="shared" si="44"/>
        <v>0</v>
      </c>
      <c r="U723" s="4">
        <f t="shared" ref="U723:U786" si="45">+H723-T723</f>
        <v>0</v>
      </c>
    </row>
    <row r="724" spans="20:21" x14ac:dyDescent="0.2">
      <c r="T724" s="4">
        <f t="shared" si="44"/>
        <v>0</v>
      </c>
      <c r="U724" s="4">
        <f t="shared" si="45"/>
        <v>0</v>
      </c>
    </row>
    <row r="725" spans="20:21" x14ac:dyDescent="0.2">
      <c r="T725" s="4">
        <f t="shared" si="44"/>
        <v>0</v>
      </c>
      <c r="U725" s="4">
        <f t="shared" si="45"/>
        <v>0</v>
      </c>
    </row>
    <row r="726" spans="20:21" x14ac:dyDescent="0.2">
      <c r="T726" s="4">
        <f t="shared" si="44"/>
        <v>0</v>
      </c>
      <c r="U726" s="4">
        <f t="shared" si="45"/>
        <v>0</v>
      </c>
    </row>
    <row r="727" spans="20:21" x14ac:dyDescent="0.2">
      <c r="T727" s="4">
        <f t="shared" si="44"/>
        <v>0</v>
      </c>
      <c r="U727" s="4">
        <f t="shared" si="45"/>
        <v>0</v>
      </c>
    </row>
    <row r="728" spans="20:21" x14ac:dyDescent="0.2">
      <c r="T728" s="4">
        <f t="shared" si="44"/>
        <v>0</v>
      </c>
      <c r="U728" s="4">
        <f t="shared" si="45"/>
        <v>0</v>
      </c>
    </row>
    <row r="729" spans="20:21" x14ac:dyDescent="0.2">
      <c r="T729" s="4">
        <f t="shared" si="44"/>
        <v>0</v>
      </c>
      <c r="U729" s="4">
        <f t="shared" si="45"/>
        <v>0</v>
      </c>
    </row>
    <row r="730" spans="20:21" x14ac:dyDescent="0.2">
      <c r="T730" s="4">
        <f t="shared" si="44"/>
        <v>0</v>
      </c>
      <c r="U730" s="4">
        <f t="shared" si="45"/>
        <v>0</v>
      </c>
    </row>
    <row r="731" spans="20:21" x14ac:dyDescent="0.2">
      <c r="T731" s="4">
        <f t="shared" si="44"/>
        <v>0</v>
      </c>
      <c r="U731" s="4">
        <f t="shared" si="45"/>
        <v>0</v>
      </c>
    </row>
    <row r="732" spans="20:21" x14ac:dyDescent="0.2">
      <c r="T732" s="4">
        <f t="shared" si="44"/>
        <v>0</v>
      </c>
      <c r="U732" s="4">
        <f t="shared" si="45"/>
        <v>0</v>
      </c>
    </row>
    <row r="733" spans="20:21" x14ac:dyDescent="0.2">
      <c r="T733" s="4">
        <f t="shared" si="44"/>
        <v>0</v>
      </c>
      <c r="U733" s="4">
        <f t="shared" si="45"/>
        <v>0</v>
      </c>
    </row>
    <row r="734" spans="20:21" x14ac:dyDescent="0.2">
      <c r="T734" s="4">
        <f t="shared" si="44"/>
        <v>0</v>
      </c>
      <c r="U734" s="4">
        <f t="shared" si="45"/>
        <v>0</v>
      </c>
    </row>
    <row r="735" spans="20:21" x14ac:dyDescent="0.2">
      <c r="T735" s="4">
        <f t="shared" si="44"/>
        <v>0</v>
      </c>
      <c r="U735" s="4">
        <f t="shared" si="45"/>
        <v>0</v>
      </c>
    </row>
    <row r="736" spans="20:21" x14ac:dyDescent="0.2">
      <c r="T736" s="4">
        <f t="shared" si="44"/>
        <v>0</v>
      </c>
      <c r="U736" s="4">
        <f t="shared" si="45"/>
        <v>0</v>
      </c>
    </row>
    <row r="737" spans="20:21" x14ac:dyDescent="0.2">
      <c r="T737" s="4">
        <f t="shared" si="44"/>
        <v>0</v>
      </c>
      <c r="U737" s="4">
        <f t="shared" si="45"/>
        <v>0</v>
      </c>
    </row>
    <row r="738" spans="20:21" x14ac:dyDescent="0.2">
      <c r="T738" s="4">
        <f t="shared" si="44"/>
        <v>0</v>
      </c>
      <c r="U738" s="4">
        <f t="shared" si="45"/>
        <v>0</v>
      </c>
    </row>
    <row r="739" spans="20:21" x14ac:dyDescent="0.2">
      <c r="T739" s="4">
        <f t="shared" si="44"/>
        <v>0</v>
      </c>
      <c r="U739" s="4">
        <f t="shared" si="45"/>
        <v>0</v>
      </c>
    </row>
    <row r="740" spans="20:21" x14ac:dyDescent="0.2">
      <c r="T740" s="4">
        <f t="shared" si="44"/>
        <v>0</v>
      </c>
      <c r="U740" s="4">
        <f t="shared" si="45"/>
        <v>0</v>
      </c>
    </row>
    <row r="741" spans="20:21" x14ac:dyDescent="0.2">
      <c r="T741" s="4">
        <f t="shared" si="44"/>
        <v>0</v>
      </c>
      <c r="U741" s="4">
        <f t="shared" si="45"/>
        <v>0</v>
      </c>
    </row>
    <row r="742" spans="20:21" x14ac:dyDescent="0.2">
      <c r="T742" s="4">
        <f t="shared" si="44"/>
        <v>0</v>
      </c>
      <c r="U742" s="4">
        <f t="shared" si="45"/>
        <v>0</v>
      </c>
    </row>
    <row r="743" spans="20:21" x14ac:dyDescent="0.2">
      <c r="T743" s="4">
        <f t="shared" si="44"/>
        <v>0</v>
      </c>
      <c r="U743" s="4">
        <f t="shared" si="45"/>
        <v>0</v>
      </c>
    </row>
    <row r="744" spans="20:21" x14ac:dyDescent="0.2">
      <c r="T744" s="4">
        <f t="shared" si="44"/>
        <v>0</v>
      </c>
      <c r="U744" s="4">
        <f t="shared" si="45"/>
        <v>0</v>
      </c>
    </row>
    <row r="745" spans="20:21" x14ac:dyDescent="0.2">
      <c r="T745" s="4">
        <f t="shared" si="44"/>
        <v>0</v>
      </c>
      <c r="U745" s="4">
        <f t="shared" si="45"/>
        <v>0</v>
      </c>
    </row>
    <row r="746" spans="20:21" x14ac:dyDescent="0.2">
      <c r="T746" s="4">
        <f t="shared" si="44"/>
        <v>0</v>
      </c>
      <c r="U746" s="4">
        <f t="shared" si="45"/>
        <v>0</v>
      </c>
    </row>
    <row r="747" spans="20:21" x14ac:dyDescent="0.2">
      <c r="T747" s="4">
        <f t="shared" si="44"/>
        <v>0</v>
      </c>
      <c r="U747" s="4">
        <f t="shared" si="45"/>
        <v>0</v>
      </c>
    </row>
    <row r="748" spans="20:21" x14ac:dyDescent="0.2">
      <c r="T748" s="4">
        <f t="shared" si="44"/>
        <v>0</v>
      </c>
      <c r="U748" s="4">
        <f t="shared" si="45"/>
        <v>0</v>
      </c>
    </row>
    <row r="749" spans="20:21" x14ac:dyDescent="0.2">
      <c r="T749" s="4">
        <f t="shared" si="44"/>
        <v>0</v>
      </c>
      <c r="U749" s="4">
        <f t="shared" si="45"/>
        <v>0</v>
      </c>
    </row>
    <row r="750" spans="20:21" x14ac:dyDescent="0.2">
      <c r="T750" s="4">
        <f t="shared" si="44"/>
        <v>0</v>
      </c>
      <c r="U750" s="4">
        <f t="shared" si="45"/>
        <v>0</v>
      </c>
    </row>
    <row r="751" spans="20:21" x14ac:dyDescent="0.2">
      <c r="T751" s="4">
        <f t="shared" si="44"/>
        <v>0</v>
      </c>
      <c r="U751" s="4">
        <f t="shared" si="45"/>
        <v>0</v>
      </c>
    </row>
    <row r="752" spans="20:21" x14ac:dyDescent="0.2">
      <c r="T752" s="4">
        <f t="shared" si="44"/>
        <v>0</v>
      </c>
      <c r="U752" s="4">
        <f t="shared" si="45"/>
        <v>0</v>
      </c>
    </row>
    <row r="753" spans="20:21" x14ac:dyDescent="0.2">
      <c r="T753" s="4">
        <f t="shared" si="44"/>
        <v>0</v>
      </c>
      <c r="U753" s="4">
        <f t="shared" si="45"/>
        <v>0</v>
      </c>
    </row>
    <row r="754" spans="20:21" x14ac:dyDescent="0.2">
      <c r="T754" s="4">
        <f t="shared" si="44"/>
        <v>0</v>
      </c>
      <c r="U754" s="4">
        <f t="shared" si="45"/>
        <v>0</v>
      </c>
    </row>
    <row r="755" spans="20:21" x14ac:dyDescent="0.2">
      <c r="T755" s="4">
        <f t="shared" si="44"/>
        <v>0</v>
      </c>
      <c r="U755" s="4">
        <f t="shared" si="45"/>
        <v>0</v>
      </c>
    </row>
    <row r="756" spans="20:21" x14ac:dyDescent="0.2">
      <c r="T756" s="4">
        <f t="shared" si="44"/>
        <v>0</v>
      </c>
      <c r="U756" s="4">
        <f t="shared" si="45"/>
        <v>0</v>
      </c>
    </row>
    <row r="757" spans="20:21" x14ac:dyDescent="0.2">
      <c r="T757" s="4">
        <f t="shared" si="44"/>
        <v>0</v>
      </c>
      <c r="U757" s="4">
        <f t="shared" si="45"/>
        <v>0</v>
      </c>
    </row>
    <row r="758" spans="20:21" x14ac:dyDescent="0.2">
      <c r="T758" s="4">
        <f t="shared" si="44"/>
        <v>0</v>
      </c>
      <c r="U758" s="4">
        <f t="shared" si="45"/>
        <v>0</v>
      </c>
    </row>
    <row r="759" spans="20:21" x14ac:dyDescent="0.2">
      <c r="T759" s="4">
        <f t="shared" si="44"/>
        <v>0</v>
      </c>
      <c r="U759" s="4">
        <f t="shared" si="45"/>
        <v>0</v>
      </c>
    </row>
    <row r="760" spans="20:21" x14ac:dyDescent="0.2">
      <c r="T760" s="4">
        <f t="shared" si="44"/>
        <v>0</v>
      </c>
      <c r="U760" s="4">
        <f t="shared" si="45"/>
        <v>0</v>
      </c>
    </row>
    <row r="761" spans="20:21" x14ac:dyDescent="0.2">
      <c r="T761" s="4">
        <f t="shared" si="44"/>
        <v>0</v>
      </c>
      <c r="U761" s="4">
        <f t="shared" si="45"/>
        <v>0</v>
      </c>
    </row>
    <row r="762" spans="20:21" x14ac:dyDescent="0.2">
      <c r="T762" s="4">
        <f t="shared" si="44"/>
        <v>0</v>
      </c>
      <c r="U762" s="4">
        <f t="shared" si="45"/>
        <v>0</v>
      </c>
    </row>
    <row r="763" spans="20:21" x14ac:dyDescent="0.2">
      <c r="T763" s="4">
        <f t="shared" si="44"/>
        <v>0</v>
      </c>
      <c r="U763" s="4">
        <f t="shared" si="45"/>
        <v>0</v>
      </c>
    </row>
    <row r="764" spans="20:21" x14ac:dyDescent="0.2">
      <c r="T764" s="4">
        <f t="shared" si="44"/>
        <v>0</v>
      </c>
      <c r="U764" s="4">
        <f t="shared" si="45"/>
        <v>0</v>
      </c>
    </row>
    <row r="765" spans="20:21" x14ac:dyDescent="0.2">
      <c r="T765" s="4">
        <f t="shared" si="44"/>
        <v>0</v>
      </c>
      <c r="U765" s="4">
        <f t="shared" si="45"/>
        <v>0</v>
      </c>
    </row>
    <row r="766" spans="20:21" x14ac:dyDescent="0.2">
      <c r="T766" s="4">
        <f t="shared" si="44"/>
        <v>0</v>
      </c>
      <c r="U766" s="4">
        <f t="shared" si="45"/>
        <v>0</v>
      </c>
    </row>
    <row r="767" spans="20:21" x14ac:dyDescent="0.2">
      <c r="T767" s="4">
        <f t="shared" si="44"/>
        <v>0</v>
      </c>
      <c r="U767" s="4">
        <f t="shared" si="45"/>
        <v>0</v>
      </c>
    </row>
    <row r="768" spans="20:21" x14ac:dyDescent="0.2">
      <c r="T768" s="4">
        <f t="shared" si="44"/>
        <v>0</v>
      </c>
      <c r="U768" s="4">
        <f t="shared" si="45"/>
        <v>0</v>
      </c>
    </row>
    <row r="769" spans="20:21" x14ac:dyDescent="0.2">
      <c r="T769" s="4">
        <f t="shared" si="44"/>
        <v>0</v>
      </c>
      <c r="U769" s="4">
        <f t="shared" si="45"/>
        <v>0</v>
      </c>
    </row>
    <row r="770" spans="20:21" x14ac:dyDescent="0.2">
      <c r="T770" s="4">
        <f t="shared" si="44"/>
        <v>0</v>
      </c>
      <c r="U770" s="4">
        <f t="shared" si="45"/>
        <v>0</v>
      </c>
    </row>
    <row r="771" spans="20:21" x14ac:dyDescent="0.2">
      <c r="T771" s="4">
        <f t="shared" si="44"/>
        <v>0</v>
      </c>
      <c r="U771" s="4">
        <f t="shared" si="45"/>
        <v>0</v>
      </c>
    </row>
    <row r="772" spans="20:21" x14ac:dyDescent="0.2">
      <c r="T772" s="4">
        <f t="shared" si="44"/>
        <v>0</v>
      </c>
      <c r="U772" s="4">
        <f t="shared" si="45"/>
        <v>0</v>
      </c>
    </row>
    <row r="773" spans="20:21" x14ac:dyDescent="0.2">
      <c r="T773" s="4">
        <f t="shared" si="44"/>
        <v>0</v>
      </c>
      <c r="U773" s="4">
        <f t="shared" si="45"/>
        <v>0</v>
      </c>
    </row>
    <row r="774" spans="20:21" x14ac:dyDescent="0.2">
      <c r="T774" s="4">
        <f t="shared" si="44"/>
        <v>0</v>
      </c>
      <c r="U774" s="4">
        <f t="shared" si="45"/>
        <v>0</v>
      </c>
    </row>
    <row r="775" spans="20:21" x14ac:dyDescent="0.2">
      <c r="T775" s="4">
        <f t="shared" ref="T775:T838" si="46">+I775+K775+L775+R775+S775</f>
        <v>0</v>
      </c>
      <c r="U775" s="4">
        <f t="shared" si="45"/>
        <v>0</v>
      </c>
    </row>
    <row r="776" spans="20:21" x14ac:dyDescent="0.2">
      <c r="T776" s="4">
        <f t="shared" si="46"/>
        <v>0</v>
      </c>
      <c r="U776" s="4">
        <f t="shared" si="45"/>
        <v>0</v>
      </c>
    </row>
    <row r="777" spans="20:21" x14ac:dyDescent="0.2">
      <c r="T777" s="4">
        <f t="shared" si="46"/>
        <v>0</v>
      </c>
      <c r="U777" s="4">
        <f t="shared" si="45"/>
        <v>0</v>
      </c>
    </row>
    <row r="778" spans="20:21" x14ac:dyDescent="0.2">
      <c r="T778" s="4">
        <f t="shared" si="46"/>
        <v>0</v>
      </c>
      <c r="U778" s="4">
        <f t="shared" si="45"/>
        <v>0</v>
      </c>
    </row>
    <row r="779" spans="20:21" x14ac:dyDescent="0.2">
      <c r="T779" s="4">
        <f t="shared" si="46"/>
        <v>0</v>
      </c>
      <c r="U779" s="4">
        <f t="shared" si="45"/>
        <v>0</v>
      </c>
    </row>
    <row r="780" spans="20:21" x14ac:dyDescent="0.2">
      <c r="T780" s="4">
        <f t="shared" si="46"/>
        <v>0</v>
      </c>
      <c r="U780" s="4">
        <f t="shared" si="45"/>
        <v>0</v>
      </c>
    </row>
    <row r="781" spans="20:21" x14ac:dyDescent="0.2">
      <c r="T781" s="4">
        <f t="shared" si="46"/>
        <v>0</v>
      </c>
      <c r="U781" s="4">
        <f t="shared" si="45"/>
        <v>0</v>
      </c>
    </row>
    <row r="782" spans="20:21" x14ac:dyDescent="0.2">
      <c r="T782" s="4">
        <f t="shared" si="46"/>
        <v>0</v>
      </c>
      <c r="U782" s="4">
        <f t="shared" si="45"/>
        <v>0</v>
      </c>
    </row>
    <row r="783" spans="20:21" x14ac:dyDescent="0.2">
      <c r="T783" s="4">
        <f t="shared" si="46"/>
        <v>0</v>
      </c>
      <c r="U783" s="4">
        <f t="shared" si="45"/>
        <v>0</v>
      </c>
    </row>
    <row r="784" spans="20:21" x14ac:dyDescent="0.2">
      <c r="T784" s="4">
        <f t="shared" si="46"/>
        <v>0</v>
      </c>
      <c r="U784" s="4">
        <f t="shared" si="45"/>
        <v>0</v>
      </c>
    </row>
    <row r="785" spans="20:21" x14ac:dyDescent="0.2">
      <c r="T785" s="4">
        <f t="shared" si="46"/>
        <v>0</v>
      </c>
      <c r="U785" s="4">
        <f t="shared" si="45"/>
        <v>0</v>
      </c>
    </row>
    <row r="786" spans="20:21" x14ac:dyDescent="0.2">
      <c r="T786" s="4">
        <f t="shared" si="46"/>
        <v>0</v>
      </c>
      <c r="U786" s="4">
        <f t="shared" si="45"/>
        <v>0</v>
      </c>
    </row>
    <row r="787" spans="20:21" x14ac:dyDescent="0.2">
      <c r="T787" s="4">
        <f t="shared" si="46"/>
        <v>0</v>
      </c>
      <c r="U787" s="4">
        <f t="shared" ref="U787:U850" si="47">+H787-T787</f>
        <v>0</v>
      </c>
    </row>
    <row r="788" spans="20:21" x14ac:dyDescent="0.2">
      <c r="T788" s="4">
        <f t="shared" si="46"/>
        <v>0</v>
      </c>
      <c r="U788" s="4">
        <f t="shared" si="47"/>
        <v>0</v>
      </c>
    </row>
    <row r="789" spans="20:21" x14ac:dyDescent="0.2">
      <c r="T789" s="4">
        <f t="shared" si="46"/>
        <v>0</v>
      </c>
      <c r="U789" s="4">
        <f t="shared" si="47"/>
        <v>0</v>
      </c>
    </row>
    <row r="790" spans="20:21" x14ac:dyDescent="0.2">
      <c r="T790" s="4">
        <f t="shared" si="46"/>
        <v>0</v>
      </c>
      <c r="U790" s="4">
        <f t="shared" si="47"/>
        <v>0</v>
      </c>
    </row>
    <row r="791" spans="20:21" x14ac:dyDescent="0.2">
      <c r="T791" s="4">
        <f t="shared" si="46"/>
        <v>0</v>
      </c>
      <c r="U791" s="4">
        <f t="shared" si="47"/>
        <v>0</v>
      </c>
    </row>
    <row r="792" spans="20:21" x14ac:dyDescent="0.2">
      <c r="T792" s="4">
        <f t="shared" si="46"/>
        <v>0</v>
      </c>
      <c r="U792" s="4">
        <f t="shared" si="47"/>
        <v>0</v>
      </c>
    </row>
    <row r="793" spans="20:21" x14ac:dyDescent="0.2">
      <c r="T793" s="4">
        <f t="shared" si="46"/>
        <v>0</v>
      </c>
      <c r="U793" s="4">
        <f t="shared" si="47"/>
        <v>0</v>
      </c>
    </row>
    <row r="794" spans="20:21" x14ac:dyDescent="0.2">
      <c r="T794" s="4">
        <f t="shared" si="46"/>
        <v>0</v>
      </c>
      <c r="U794" s="4">
        <f t="shared" si="47"/>
        <v>0</v>
      </c>
    </row>
    <row r="795" spans="20:21" x14ac:dyDescent="0.2">
      <c r="T795" s="4">
        <f t="shared" si="46"/>
        <v>0</v>
      </c>
      <c r="U795" s="4">
        <f t="shared" si="47"/>
        <v>0</v>
      </c>
    </row>
    <row r="796" spans="20:21" x14ac:dyDescent="0.2">
      <c r="T796" s="4">
        <f t="shared" si="46"/>
        <v>0</v>
      </c>
      <c r="U796" s="4">
        <f t="shared" si="47"/>
        <v>0</v>
      </c>
    </row>
    <row r="797" spans="20:21" x14ac:dyDescent="0.2">
      <c r="T797" s="4">
        <f t="shared" si="46"/>
        <v>0</v>
      </c>
      <c r="U797" s="4">
        <f t="shared" si="47"/>
        <v>0</v>
      </c>
    </row>
    <row r="798" spans="20:21" x14ac:dyDescent="0.2">
      <c r="T798" s="4">
        <f t="shared" si="46"/>
        <v>0</v>
      </c>
      <c r="U798" s="4">
        <f t="shared" si="47"/>
        <v>0</v>
      </c>
    </row>
    <row r="799" spans="20:21" x14ac:dyDescent="0.2">
      <c r="T799" s="4">
        <f t="shared" si="46"/>
        <v>0</v>
      </c>
      <c r="U799" s="4">
        <f t="shared" si="47"/>
        <v>0</v>
      </c>
    </row>
    <row r="800" spans="20:21" x14ac:dyDescent="0.2">
      <c r="T800" s="4">
        <f t="shared" si="46"/>
        <v>0</v>
      </c>
      <c r="U800" s="4">
        <f t="shared" si="47"/>
        <v>0</v>
      </c>
    </row>
    <row r="801" spans="20:21" x14ac:dyDescent="0.2">
      <c r="T801" s="4">
        <f t="shared" si="46"/>
        <v>0</v>
      </c>
      <c r="U801" s="4">
        <f t="shared" si="47"/>
        <v>0</v>
      </c>
    </row>
    <row r="802" spans="20:21" x14ac:dyDescent="0.2">
      <c r="T802" s="4">
        <f t="shared" si="46"/>
        <v>0</v>
      </c>
      <c r="U802" s="4">
        <f t="shared" si="47"/>
        <v>0</v>
      </c>
    </row>
    <row r="803" spans="20:21" x14ac:dyDescent="0.2">
      <c r="T803" s="4">
        <f t="shared" si="46"/>
        <v>0</v>
      </c>
      <c r="U803" s="4">
        <f t="shared" si="47"/>
        <v>0</v>
      </c>
    </row>
    <row r="804" spans="20:21" x14ac:dyDescent="0.2">
      <c r="T804" s="4">
        <f t="shared" si="46"/>
        <v>0</v>
      </c>
      <c r="U804" s="4">
        <f t="shared" si="47"/>
        <v>0</v>
      </c>
    </row>
    <row r="805" spans="20:21" x14ac:dyDescent="0.2">
      <c r="T805" s="4">
        <f t="shared" si="46"/>
        <v>0</v>
      </c>
      <c r="U805" s="4">
        <f t="shared" si="47"/>
        <v>0</v>
      </c>
    </row>
    <row r="806" spans="20:21" x14ac:dyDescent="0.2">
      <c r="T806" s="4">
        <f t="shared" si="46"/>
        <v>0</v>
      </c>
      <c r="U806" s="4">
        <f t="shared" si="47"/>
        <v>0</v>
      </c>
    </row>
    <row r="807" spans="20:21" x14ac:dyDescent="0.2">
      <c r="T807" s="4">
        <f t="shared" si="46"/>
        <v>0</v>
      </c>
      <c r="U807" s="4">
        <f t="shared" si="47"/>
        <v>0</v>
      </c>
    </row>
    <row r="808" spans="20:21" x14ac:dyDescent="0.2">
      <c r="T808" s="4">
        <f t="shared" si="46"/>
        <v>0</v>
      </c>
      <c r="U808" s="4">
        <f t="shared" si="47"/>
        <v>0</v>
      </c>
    </row>
    <row r="809" spans="20:21" x14ac:dyDescent="0.2">
      <c r="T809" s="4">
        <f t="shared" si="46"/>
        <v>0</v>
      </c>
      <c r="U809" s="4">
        <f t="shared" si="47"/>
        <v>0</v>
      </c>
    </row>
    <row r="810" spans="20:21" x14ac:dyDescent="0.2">
      <c r="T810" s="4">
        <f t="shared" si="46"/>
        <v>0</v>
      </c>
      <c r="U810" s="4">
        <f t="shared" si="47"/>
        <v>0</v>
      </c>
    </row>
    <row r="811" spans="20:21" x14ac:dyDescent="0.2">
      <c r="T811" s="4">
        <f t="shared" si="46"/>
        <v>0</v>
      </c>
      <c r="U811" s="4">
        <f t="shared" si="47"/>
        <v>0</v>
      </c>
    </row>
    <row r="812" spans="20:21" x14ac:dyDescent="0.2">
      <c r="T812" s="4">
        <f t="shared" si="46"/>
        <v>0</v>
      </c>
      <c r="U812" s="4">
        <f t="shared" si="47"/>
        <v>0</v>
      </c>
    </row>
    <row r="813" spans="20:21" x14ac:dyDescent="0.2">
      <c r="T813" s="4">
        <f t="shared" si="46"/>
        <v>0</v>
      </c>
      <c r="U813" s="4">
        <f t="shared" si="47"/>
        <v>0</v>
      </c>
    </row>
    <row r="814" spans="20:21" x14ac:dyDescent="0.2">
      <c r="T814" s="4">
        <f t="shared" si="46"/>
        <v>0</v>
      </c>
      <c r="U814" s="4">
        <f t="shared" si="47"/>
        <v>0</v>
      </c>
    </row>
    <row r="815" spans="20:21" x14ac:dyDescent="0.2">
      <c r="T815" s="4">
        <f t="shared" si="46"/>
        <v>0</v>
      </c>
      <c r="U815" s="4">
        <f t="shared" si="47"/>
        <v>0</v>
      </c>
    </row>
    <row r="816" spans="20:21" x14ac:dyDescent="0.2">
      <c r="T816" s="4">
        <f t="shared" si="46"/>
        <v>0</v>
      </c>
      <c r="U816" s="4">
        <f t="shared" si="47"/>
        <v>0</v>
      </c>
    </row>
    <row r="817" spans="20:21" x14ac:dyDescent="0.2">
      <c r="T817" s="4">
        <f t="shared" si="46"/>
        <v>0</v>
      </c>
      <c r="U817" s="4">
        <f t="shared" si="47"/>
        <v>0</v>
      </c>
    </row>
    <row r="818" spans="20:21" x14ac:dyDescent="0.2">
      <c r="T818" s="4">
        <f t="shared" si="46"/>
        <v>0</v>
      </c>
      <c r="U818" s="4">
        <f t="shared" si="47"/>
        <v>0</v>
      </c>
    </row>
    <row r="819" spans="20:21" x14ac:dyDescent="0.2">
      <c r="T819" s="4">
        <f t="shared" si="46"/>
        <v>0</v>
      </c>
      <c r="U819" s="4">
        <f t="shared" si="47"/>
        <v>0</v>
      </c>
    </row>
    <row r="820" spans="20:21" x14ac:dyDescent="0.2">
      <c r="T820" s="4">
        <f t="shared" si="46"/>
        <v>0</v>
      </c>
      <c r="U820" s="4">
        <f t="shared" si="47"/>
        <v>0</v>
      </c>
    </row>
    <row r="821" spans="20:21" x14ac:dyDescent="0.2">
      <c r="T821" s="4">
        <f t="shared" si="46"/>
        <v>0</v>
      </c>
      <c r="U821" s="4">
        <f t="shared" si="47"/>
        <v>0</v>
      </c>
    </row>
    <row r="822" spans="20:21" x14ac:dyDescent="0.2">
      <c r="T822" s="4">
        <f t="shared" si="46"/>
        <v>0</v>
      </c>
      <c r="U822" s="4">
        <f t="shared" si="47"/>
        <v>0</v>
      </c>
    </row>
    <row r="823" spans="20:21" x14ac:dyDescent="0.2">
      <c r="T823" s="4">
        <f t="shared" si="46"/>
        <v>0</v>
      </c>
      <c r="U823" s="4">
        <f t="shared" si="47"/>
        <v>0</v>
      </c>
    </row>
    <row r="824" spans="20:21" x14ac:dyDescent="0.2">
      <c r="T824" s="4">
        <f t="shared" si="46"/>
        <v>0</v>
      </c>
      <c r="U824" s="4">
        <f t="shared" si="47"/>
        <v>0</v>
      </c>
    </row>
    <row r="825" spans="20:21" x14ac:dyDescent="0.2">
      <c r="T825" s="4">
        <f t="shared" si="46"/>
        <v>0</v>
      </c>
      <c r="U825" s="4">
        <f t="shared" si="47"/>
        <v>0</v>
      </c>
    </row>
    <row r="826" spans="20:21" x14ac:dyDescent="0.2">
      <c r="T826" s="4">
        <f t="shared" si="46"/>
        <v>0</v>
      </c>
      <c r="U826" s="4">
        <f t="shared" si="47"/>
        <v>0</v>
      </c>
    </row>
    <row r="827" spans="20:21" x14ac:dyDescent="0.2">
      <c r="T827" s="4">
        <f t="shared" si="46"/>
        <v>0</v>
      </c>
      <c r="U827" s="4">
        <f t="shared" si="47"/>
        <v>0</v>
      </c>
    </row>
    <row r="828" spans="20:21" x14ac:dyDescent="0.2">
      <c r="T828" s="4">
        <f t="shared" si="46"/>
        <v>0</v>
      </c>
      <c r="U828" s="4">
        <f t="shared" si="47"/>
        <v>0</v>
      </c>
    </row>
    <row r="829" spans="20:21" x14ac:dyDescent="0.2">
      <c r="T829" s="4">
        <f t="shared" si="46"/>
        <v>0</v>
      </c>
      <c r="U829" s="4">
        <f t="shared" si="47"/>
        <v>0</v>
      </c>
    </row>
    <row r="830" spans="20:21" x14ac:dyDescent="0.2">
      <c r="T830" s="4">
        <f t="shared" si="46"/>
        <v>0</v>
      </c>
      <c r="U830" s="4">
        <f t="shared" si="47"/>
        <v>0</v>
      </c>
    </row>
    <row r="831" spans="20:21" x14ac:dyDescent="0.2">
      <c r="T831" s="4">
        <f t="shared" si="46"/>
        <v>0</v>
      </c>
      <c r="U831" s="4">
        <f t="shared" si="47"/>
        <v>0</v>
      </c>
    </row>
    <row r="832" spans="20:21" x14ac:dyDescent="0.2">
      <c r="T832" s="4">
        <f t="shared" si="46"/>
        <v>0</v>
      </c>
      <c r="U832" s="4">
        <f t="shared" si="47"/>
        <v>0</v>
      </c>
    </row>
    <row r="833" spans="20:21" x14ac:dyDescent="0.2">
      <c r="T833" s="4">
        <f t="shared" si="46"/>
        <v>0</v>
      </c>
      <c r="U833" s="4">
        <f t="shared" si="47"/>
        <v>0</v>
      </c>
    </row>
    <row r="834" spans="20:21" x14ac:dyDescent="0.2">
      <c r="T834" s="4">
        <f t="shared" si="46"/>
        <v>0</v>
      </c>
      <c r="U834" s="4">
        <f t="shared" si="47"/>
        <v>0</v>
      </c>
    </row>
    <row r="835" spans="20:21" x14ac:dyDescent="0.2">
      <c r="T835" s="4">
        <f t="shared" si="46"/>
        <v>0</v>
      </c>
      <c r="U835" s="4">
        <f t="shared" si="47"/>
        <v>0</v>
      </c>
    </row>
    <row r="836" spans="20:21" x14ac:dyDescent="0.2">
      <c r="T836" s="4">
        <f t="shared" si="46"/>
        <v>0</v>
      </c>
      <c r="U836" s="4">
        <f t="shared" si="47"/>
        <v>0</v>
      </c>
    </row>
    <row r="837" spans="20:21" x14ac:dyDescent="0.2">
      <c r="T837" s="4">
        <f t="shared" si="46"/>
        <v>0</v>
      </c>
      <c r="U837" s="4">
        <f t="shared" si="47"/>
        <v>0</v>
      </c>
    </row>
    <row r="838" spans="20:21" x14ac:dyDescent="0.2">
      <c r="T838" s="4">
        <f t="shared" si="46"/>
        <v>0</v>
      </c>
      <c r="U838" s="4">
        <f t="shared" si="47"/>
        <v>0</v>
      </c>
    </row>
    <row r="839" spans="20:21" x14ac:dyDescent="0.2">
      <c r="T839" s="4">
        <f t="shared" ref="T839:T902" si="48">+I839+K839+L839+R839+S839</f>
        <v>0</v>
      </c>
      <c r="U839" s="4">
        <f t="shared" si="47"/>
        <v>0</v>
      </c>
    </row>
    <row r="840" spans="20:21" x14ac:dyDescent="0.2">
      <c r="T840" s="4">
        <f t="shared" si="48"/>
        <v>0</v>
      </c>
      <c r="U840" s="4">
        <f t="shared" si="47"/>
        <v>0</v>
      </c>
    </row>
    <row r="841" spans="20:21" x14ac:dyDescent="0.2">
      <c r="T841" s="4">
        <f t="shared" si="48"/>
        <v>0</v>
      </c>
      <c r="U841" s="4">
        <f t="shared" si="47"/>
        <v>0</v>
      </c>
    </row>
    <row r="842" spans="20:21" x14ac:dyDescent="0.2">
      <c r="T842" s="4">
        <f t="shared" si="48"/>
        <v>0</v>
      </c>
      <c r="U842" s="4">
        <f t="shared" si="47"/>
        <v>0</v>
      </c>
    </row>
    <row r="843" spans="20:21" x14ac:dyDescent="0.2">
      <c r="T843" s="4">
        <f t="shared" si="48"/>
        <v>0</v>
      </c>
      <c r="U843" s="4">
        <f t="shared" si="47"/>
        <v>0</v>
      </c>
    </row>
    <row r="844" spans="20:21" x14ac:dyDescent="0.2">
      <c r="T844" s="4">
        <f t="shared" si="48"/>
        <v>0</v>
      </c>
      <c r="U844" s="4">
        <f t="shared" si="47"/>
        <v>0</v>
      </c>
    </row>
    <row r="845" spans="20:21" x14ac:dyDescent="0.2">
      <c r="T845" s="4">
        <f t="shared" si="48"/>
        <v>0</v>
      </c>
      <c r="U845" s="4">
        <f t="shared" si="47"/>
        <v>0</v>
      </c>
    </row>
    <row r="846" spans="20:21" x14ac:dyDescent="0.2">
      <c r="T846" s="4">
        <f t="shared" si="48"/>
        <v>0</v>
      </c>
      <c r="U846" s="4">
        <f t="shared" si="47"/>
        <v>0</v>
      </c>
    </row>
    <row r="847" spans="20:21" x14ac:dyDescent="0.2">
      <c r="T847" s="4">
        <f t="shared" si="48"/>
        <v>0</v>
      </c>
      <c r="U847" s="4">
        <f t="shared" si="47"/>
        <v>0</v>
      </c>
    </row>
    <row r="848" spans="20:21" x14ac:dyDescent="0.2">
      <c r="T848" s="4">
        <f t="shared" si="48"/>
        <v>0</v>
      </c>
      <c r="U848" s="4">
        <f t="shared" si="47"/>
        <v>0</v>
      </c>
    </row>
    <row r="849" spans="20:21" x14ac:dyDescent="0.2">
      <c r="T849" s="4">
        <f t="shared" si="48"/>
        <v>0</v>
      </c>
      <c r="U849" s="4">
        <f t="shared" si="47"/>
        <v>0</v>
      </c>
    </row>
    <row r="850" spans="20:21" x14ac:dyDescent="0.2">
      <c r="T850" s="4">
        <f t="shared" si="48"/>
        <v>0</v>
      </c>
      <c r="U850" s="4">
        <f t="shared" si="47"/>
        <v>0</v>
      </c>
    </row>
    <row r="851" spans="20:21" x14ac:dyDescent="0.2">
      <c r="T851" s="4">
        <f t="shared" si="48"/>
        <v>0</v>
      </c>
      <c r="U851" s="4">
        <f t="shared" ref="U851:U914" si="49">+H851-T851</f>
        <v>0</v>
      </c>
    </row>
    <row r="852" spans="20:21" x14ac:dyDescent="0.2">
      <c r="T852" s="4">
        <f t="shared" si="48"/>
        <v>0</v>
      </c>
      <c r="U852" s="4">
        <f t="shared" si="49"/>
        <v>0</v>
      </c>
    </row>
    <row r="853" spans="20:21" x14ac:dyDescent="0.2">
      <c r="T853" s="4">
        <f t="shared" si="48"/>
        <v>0</v>
      </c>
      <c r="U853" s="4">
        <f t="shared" si="49"/>
        <v>0</v>
      </c>
    </row>
    <row r="854" spans="20:21" x14ac:dyDescent="0.2">
      <c r="T854" s="4">
        <f t="shared" si="48"/>
        <v>0</v>
      </c>
      <c r="U854" s="4">
        <f t="shared" si="49"/>
        <v>0</v>
      </c>
    </row>
    <row r="855" spans="20:21" x14ac:dyDescent="0.2">
      <c r="T855" s="4">
        <f t="shared" si="48"/>
        <v>0</v>
      </c>
      <c r="U855" s="4">
        <f t="shared" si="49"/>
        <v>0</v>
      </c>
    </row>
    <row r="856" spans="20:21" x14ac:dyDescent="0.2">
      <c r="T856" s="4">
        <f t="shared" si="48"/>
        <v>0</v>
      </c>
      <c r="U856" s="4">
        <f t="shared" si="49"/>
        <v>0</v>
      </c>
    </row>
    <row r="857" spans="20:21" x14ac:dyDescent="0.2">
      <c r="T857" s="4">
        <f t="shared" si="48"/>
        <v>0</v>
      </c>
      <c r="U857" s="4">
        <f t="shared" si="49"/>
        <v>0</v>
      </c>
    </row>
    <row r="858" spans="20:21" x14ac:dyDescent="0.2">
      <c r="T858" s="4">
        <f t="shared" si="48"/>
        <v>0</v>
      </c>
      <c r="U858" s="4">
        <f t="shared" si="49"/>
        <v>0</v>
      </c>
    </row>
    <row r="859" spans="20:21" x14ac:dyDescent="0.2">
      <c r="T859" s="4">
        <f t="shared" si="48"/>
        <v>0</v>
      </c>
      <c r="U859" s="4">
        <f t="shared" si="49"/>
        <v>0</v>
      </c>
    </row>
    <row r="860" spans="20:21" x14ac:dyDescent="0.2">
      <c r="T860" s="4">
        <f t="shared" si="48"/>
        <v>0</v>
      </c>
      <c r="U860" s="4">
        <f t="shared" si="49"/>
        <v>0</v>
      </c>
    </row>
    <row r="861" spans="20:21" x14ac:dyDescent="0.2">
      <c r="T861" s="4">
        <f t="shared" si="48"/>
        <v>0</v>
      </c>
      <c r="U861" s="4">
        <f t="shared" si="49"/>
        <v>0</v>
      </c>
    </row>
    <row r="862" spans="20:21" x14ac:dyDescent="0.2">
      <c r="T862" s="4">
        <f t="shared" si="48"/>
        <v>0</v>
      </c>
      <c r="U862" s="4">
        <f t="shared" si="49"/>
        <v>0</v>
      </c>
    </row>
    <row r="863" spans="20:21" x14ac:dyDescent="0.2">
      <c r="T863" s="4">
        <f t="shared" si="48"/>
        <v>0</v>
      </c>
      <c r="U863" s="4">
        <f t="shared" si="49"/>
        <v>0</v>
      </c>
    </row>
    <row r="864" spans="20:21" x14ac:dyDescent="0.2">
      <c r="T864" s="4">
        <f t="shared" si="48"/>
        <v>0</v>
      </c>
      <c r="U864" s="4">
        <f t="shared" si="49"/>
        <v>0</v>
      </c>
    </row>
    <row r="865" spans="20:21" x14ac:dyDescent="0.2">
      <c r="T865" s="4">
        <f t="shared" si="48"/>
        <v>0</v>
      </c>
      <c r="U865" s="4">
        <f t="shared" si="49"/>
        <v>0</v>
      </c>
    </row>
    <row r="866" spans="20:21" x14ac:dyDescent="0.2">
      <c r="T866" s="4">
        <f t="shared" si="48"/>
        <v>0</v>
      </c>
      <c r="U866" s="4">
        <f t="shared" si="49"/>
        <v>0</v>
      </c>
    </row>
    <row r="867" spans="20:21" x14ac:dyDescent="0.2">
      <c r="T867" s="4">
        <f t="shared" si="48"/>
        <v>0</v>
      </c>
      <c r="U867" s="4">
        <f t="shared" si="49"/>
        <v>0</v>
      </c>
    </row>
    <row r="868" spans="20:21" x14ac:dyDescent="0.2">
      <c r="T868" s="4">
        <f t="shared" si="48"/>
        <v>0</v>
      </c>
      <c r="U868" s="4">
        <f t="shared" si="49"/>
        <v>0</v>
      </c>
    </row>
    <row r="869" spans="20:21" x14ac:dyDescent="0.2">
      <c r="T869" s="4">
        <f t="shared" si="48"/>
        <v>0</v>
      </c>
      <c r="U869" s="4">
        <f t="shared" si="49"/>
        <v>0</v>
      </c>
    </row>
    <row r="870" spans="20:21" x14ac:dyDescent="0.2">
      <c r="T870" s="4">
        <f t="shared" si="48"/>
        <v>0</v>
      </c>
      <c r="U870" s="4">
        <f t="shared" si="49"/>
        <v>0</v>
      </c>
    </row>
    <row r="871" spans="20:21" x14ac:dyDescent="0.2">
      <c r="T871" s="4">
        <f t="shared" si="48"/>
        <v>0</v>
      </c>
      <c r="U871" s="4">
        <f t="shared" si="49"/>
        <v>0</v>
      </c>
    </row>
    <row r="872" spans="20:21" x14ac:dyDescent="0.2">
      <c r="T872" s="4">
        <f t="shared" si="48"/>
        <v>0</v>
      </c>
      <c r="U872" s="4">
        <f t="shared" si="49"/>
        <v>0</v>
      </c>
    </row>
    <row r="873" spans="20:21" x14ac:dyDescent="0.2">
      <c r="T873" s="4">
        <f t="shared" si="48"/>
        <v>0</v>
      </c>
      <c r="U873" s="4">
        <f t="shared" si="49"/>
        <v>0</v>
      </c>
    </row>
    <row r="874" spans="20:21" x14ac:dyDescent="0.2">
      <c r="T874" s="4">
        <f t="shared" si="48"/>
        <v>0</v>
      </c>
      <c r="U874" s="4">
        <f t="shared" si="49"/>
        <v>0</v>
      </c>
    </row>
    <row r="875" spans="20:21" x14ac:dyDescent="0.2">
      <c r="T875" s="4">
        <f t="shared" si="48"/>
        <v>0</v>
      </c>
      <c r="U875" s="4">
        <f t="shared" si="49"/>
        <v>0</v>
      </c>
    </row>
    <row r="876" spans="20:21" x14ac:dyDescent="0.2">
      <c r="T876" s="4">
        <f t="shared" si="48"/>
        <v>0</v>
      </c>
      <c r="U876" s="4">
        <f t="shared" si="49"/>
        <v>0</v>
      </c>
    </row>
    <row r="877" spans="20:21" x14ac:dyDescent="0.2">
      <c r="T877" s="4">
        <f t="shared" si="48"/>
        <v>0</v>
      </c>
      <c r="U877" s="4">
        <f t="shared" si="49"/>
        <v>0</v>
      </c>
    </row>
    <row r="878" spans="20:21" x14ac:dyDescent="0.2">
      <c r="T878" s="4">
        <f t="shared" si="48"/>
        <v>0</v>
      </c>
      <c r="U878" s="4">
        <f t="shared" si="49"/>
        <v>0</v>
      </c>
    </row>
    <row r="879" spans="20:21" x14ac:dyDescent="0.2">
      <c r="T879" s="4">
        <f t="shared" si="48"/>
        <v>0</v>
      </c>
      <c r="U879" s="4">
        <f t="shared" si="49"/>
        <v>0</v>
      </c>
    </row>
    <row r="880" spans="20:21" x14ac:dyDescent="0.2">
      <c r="T880" s="4">
        <f t="shared" si="48"/>
        <v>0</v>
      </c>
      <c r="U880" s="4">
        <f t="shared" si="49"/>
        <v>0</v>
      </c>
    </row>
    <row r="881" spans="20:21" x14ac:dyDescent="0.2">
      <c r="T881" s="4">
        <f t="shared" si="48"/>
        <v>0</v>
      </c>
      <c r="U881" s="4">
        <f t="shared" si="49"/>
        <v>0</v>
      </c>
    </row>
    <row r="882" spans="20:21" x14ac:dyDescent="0.2">
      <c r="T882" s="4">
        <f t="shared" si="48"/>
        <v>0</v>
      </c>
      <c r="U882" s="4">
        <f t="shared" si="49"/>
        <v>0</v>
      </c>
    </row>
    <row r="883" spans="20:21" x14ac:dyDescent="0.2">
      <c r="T883" s="4">
        <f t="shared" si="48"/>
        <v>0</v>
      </c>
      <c r="U883" s="4">
        <f t="shared" si="49"/>
        <v>0</v>
      </c>
    </row>
    <row r="884" spans="20:21" x14ac:dyDescent="0.2">
      <c r="T884" s="4">
        <f t="shared" si="48"/>
        <v>0</v>
      </c>
      <c r="U884" s="4">
        <f t="shared" si="49"/>
        <v>0</v>
      </c>
    </row>
    <row r="885" spans="20:21" x14ac:dyDescent="0.2">
      <c r="T885" s="4">
        <f t="shared" si="48"/>
        <v>0</v>
      </c>
      <c r="U885" s="4">
        <f t="shared" si="49"/>
        <v>0</v>
      </c>
    </row>
    <row r="886" spans="20:21" x14ac:dyDescent="0.2">
      <c r="T886" s="4">
        <f t="shared" si="48"/>
        <v>0</v>
      </c>
      <c r="U886" s="4">
        <f t="shared" si="49"/>
        <v>0</v>
      </c>
    </row>
    <row r="887" spans="20:21" x14ac:dyDescent="0.2">
      <c r="T887" s="4">
        <f t="shared" si="48"/>
        <v>0</v>
      </c>
      <c r="U887" s="4">
        <f t="shared" si="49"/>
        <v>0</v>
      </c>
    </row>
    <row r="888" spans="20:21" x14ac:dyDescent="0.2">
      <c r="T888" s="4">
        <f t="shared" si="48"/>
        <v>0</v>
      </c>
      <c r="U888" s="4">
        <f t="shared" si="49"/>
        <v>0</v>
      </c>
    </row>
    <row r="889" spans="20:21" x14ac:dyDescent="0.2">
      <c r="T889" s="4">
        <f t="shared" si="48"/>
        <v>0</v>
      </c>
      <c r="U889" s="4">
        <f t="shared" si="49"/>
        <v>0</v>
      </c>
    </row>
    <row r="890" spans="20:21" x14ac:dyDescent="0.2">
      <c r="T890" s="4">
        <f t="shared" si="48"/>
        <v>0</v>
      </c>
      <c r="U890" s="4">
        <f t="shared" si="49"/>
        <v>0</v>
      </c>
    </row>
    <row r="891" spans="20:21" x14ac:dyDescent="0.2">
      <c r="T891" s="4">
        <f t="shared" si="48"/>
        <v>0</v>
      </c>
      <c r="U891" s="4">
        <f t="shared" si="49"/>
        <v>0</v>
      </c>
    </row>
    <row r="892" spans="20:21" x14ac:dyDescent="0.2">
      <c r="T892" s="4">
        <f t="shared" si="48"/>
        <v>0</v>
      </c>
      <c r="U892" s="4">
        <f t="shared" si="49"/>
        <v>0</v>
      </c>
    </row>
    <row r="893" spans="20:21" x14ac:dyDescent="0.2">
      <c r="T893" s="4">
        <f t="shared" si="48"/>
        <v>0</v>
      </c>
      <c r="U893" s="4">
        <f t="shared" si="49"/>
        <v>0</v>
      </c>
    </row>
    <row r="894" spans="20:21" x14ac:dyDescent="0.2">
      <c r="T894" s="4">
        <f t="shared" si="48"/>
        <v>0</v>
      </c>
      <c r="U894" s="4">
        <f t="shared" si="49"/>
        <v>0</v>
      </c>
    </row>
    <row r="895" spans="20:21" x14ac:dyDescent="0.2">
      <c r="T895" s="4">
        <f t="shared" si="48"/>
        <v>0</v>
      </c>
      <c r="U895" s="4">
        <f t="shared" si="49"/>
        <v>0</v>
      </c>
    </row>
    <row r="896" spans="20:21" x14ac:dyDescent="0.2">
      <c r="T896" s="4">
        <f t="shared" si="48"/>
        <v>0</v>
      </c>
      <c r="U896" s="4">
        <f t="shared" si="49"/>
        <v>0</v>
      </c>
    </row>
    <row r="897" spans="20:21" x14ac:dyDescent="0.2">
      <c r="T897" s="4">
        <f t="shared" si="48"/>
        <v>0</v>
      </c>
      <c r="U897" s="4">
        <f t="shared" si="49"/>
        <v>0</v>
      </c>
    </row>
    <row r="898" spans="20:21" x14ac:dyDescent="0.2">
      <c r="T898" s="4">
        <f t="shared" si="48"/>
        <v>0</v>
      </c>
      <c r="U898" s="4">
        <f t="shared" si="49"/>
        <v>0</v>
      </c>
    </row>
    <row r="899" spans="20:21" x14ac:dyDescent="0.2">
      <c r="T899" s="4">
        <f t="shared" si="48"/>
        <v>0</v>
      </c>
      <c r="U899" s="4">
        <f t="shared" si="49"/>
        <v>0</v>
      </c>
    </row>
    <row r="900" spans="20:21" x14ac:dyDescent="0.2">
      <c r="T900" s="4">
        <f t="shared" si="48"/>
        <v>0</v>
      </c>
      <c r="U900" s="4">
        <f t="shared" si="49"/>
        <v>0</v>
      </c>
    </row>
    <row r="901" spans="20:21" x14ac:dyDescent="0.2">
      <c r="T901" s="4">
        <f t="shared" si="48"/>
        <v>0</v>
      </c>
      <c r="U901" s="4">
        <f t="shared" si="49"/>
        <v>0</v>
      </c>
    </row>
    <row r="902" spans="20:21" x14ac:dyDescent="0.2">
      <c r="T902" s="4">
        <f t="shared" si="48"/>
        <v>0</v>
      </c>
      <c r="U902" s="4">
        <f t="shared" si="49"/>
        <v>0</v>
      </c>
    </row>
    <row r="903" spans="20:21" x14ac:dyDescent="0.2">
      <c r="T903" s="4">
        <f t="shared" ref="T903:T966" si="50">+I903+K903+L903+R903+S903</f>
        <v>0</v>
      </c>
      <c r="U903" s="4">
        <f t="shared" si="49"/>
        <v>0</v>
      </c>
    </row>
    <row r="904" spans="20:21" x14ac:dyDescent="0.2">
      <c r="T904" s="4">
        <f t="shared" si="50"/>
        <v>0</v>
      </c>
      <c r="U904" s="4">
        <f t="shared" si="49"/>
        <v>0</v>
      </c>
    </row>
    <row r="905" spans="20:21" x14ac:dyDescent="0.2">
      <c r="T905" s="4">
        <f t="shared" si="50"/>
        <v>0</v>
      </c>
      <c r="U905" s="4">
        <f t="shared" si="49"/>
        <v>0</v>
      </c>
    </row>
    <row r="906" spans="20:21" x14ac:dyDescent="0.2">
      <c r="T906" s="4">
        <f t="shared" si="50"/>
        <v>0</v>
      </c>
      <c r="U906" s="4">
        <f t="shared" si="49"/>
        <v>0</v>
      </c>
    </row>
    <row r="907" spans="20:21" x14ac:dyDescent="0.2">
      <c r="T907" s="4">
        <f t="shared" si="50"/>
        <v>0</v>
      </c>
      <c r="U907" s="4">
        <f t="shared" si="49"/>
        <v>0</v>
      </c>
    </row>
    <row r="908" spans="20:21" x14ac:dyDescent="0.2">
      <c r="T908" s="4">
        <f t="shared" si="50"/>
        <v>0</v>
      </c>
      <c r="U908" s="4">
        <f t="shared" si="49"/>
        <v>0</v>
      </c>
    </row>
    <row r="909" spans="20:21" x14ac:dyDescent="0.2">
      <c r="T909" s="4">
        <f t="shared" si="50"/>
        <v>0</v>
      </c>
      <c r="U909" s="4">
        <f t="shared" si="49"/>
        <v>0</v>
      </c>
    </row>
    <row r="910" spans="20:21" x14ac:dyDescent="0.2">
      <c r="T910" s="4">
        <f t="shared" si="50"/>
        <v>0</v>
      </c>
      <c r="U910" s="4">
        <f t="shared" si="49"/>
        <v>0</v>
      </c>
    </row>
    <row r="911" spans="20:21" x14ac:dyDescent="0.2">
      <c r="T911" s="4">
        <f t="shared" si="50"/>
        <v>0</v>
      </c>
      <c r="U911" s="4">
        <f t="shared" si="49"/>
        <v>0</v>
      </c>
    </row>
    <row r="912" spans="20:21" x14ac:dyDescent="0.2">
      <c r="T912" s="4">
        <f t="shared" si="50"/>
        <v>0</v>
      </c>
      <c r="U912" s="4">
        <f t="shared" si="49"/>
        <v>0</v>
      </c>
    </row>
    <row r="913" spans="20:21" x14ac:dyDescent="0.2">
      <c r="T913" s="4">
        <f t="shared" si="50"/>
        <v>0</v>
      </c>
      <c r="U913" s="4">
        <f t="shared" si="49"/>
        <v>0</v>
      </c>
    </row>
    <row r="914" spans="20:21" x14ac:dyDescent="0.2">
      <c r="T914" s="4">
        <f t="shared" si="50"/>
        <v>0</v>
      </c>
      <c r="U914" s="4">
        <f t="shared" si="49"/>
        <v>0</v>
      </c>
    </row>
    <row r="915" spans="20:21" x14ac:dyDescent="0.2">
      <c r="T915" s="4">
        <f t="shared" si="50"/>
        <v>0</v>
      </c>
      <c r="U915" s="4">
        <f t="shared" ref="U915:U978" si="51">+H915-T915</f>
        <v>0</v>
      </c>
    </row>
    <row r="916" spans="20:21" x14ac:dyDescent="0.2">
      <c r="T916" s="4">
        <f t="shared" si="50"/>
        <v>0</v>
      </c>
      <c r="U916" s="4">
        <f t="shared" si="51"/>
        <v>0</v>
      </c>
    </row>
    <row r="917" spans="20:21" x14ac:dyDescent="0.2">
      <c r="T917" s="4">
        <f t="shared" si="50"/>
        <v>0</v>
      </c>
      <c r="U917" s="4">
        <f t="shared" si="51"/>
        <v>0</v>
      </c>
    </row>
    <row r="918" spans="20:21" x14ac:dyDescent="0.2">
      <c r="T918" s="4">
        <f t="shared" si="50"/>
        <v>0</v>
      </c>
      <c r="U918" s="4">
        <f t="shared" si="51"/>
        <v>0</v>
      </c>
    </row>
    <row r="919" spans="20:21" x14ac:dyDescent="0.2">
      <c r="T919" s="4">
        <f t="shared" si="50"/>
        <v>0</v>
      </c>
      <c r="U919" s="4">
        <f t="shared" si="51"/>
        <v>0</v>
      </c>
    </row>
    <row r="920" spans="20:21" x14ac:dyDescent="0.2">
      <c r="T920" s="4">
        <f t="shared" si="50"/>
        <v>0</v>
      </c>
      <c r="U920" s="4">
        <f t="shared" si="51"/>
        <v>0</v>
      </c>
    </row>
    <row r="921" spans="20:21" x14ac:dyDescent="0.2">
      <c r="T921" s="4">
        <f t="shared" si="50"/>
        <v>0</v>
      </c>
      <c r="U921" s="4">
        <f t="shared" si="51"/>
        <v>0</v>
      </c>
    </row>
    <row r="922" spans="20:21" x14ac:dyDescent="0.2">
      <c r="T922" s="4">
        <f t="shared" si="50"/>
        <v>0</v>
      </c>
      <c r="U922" s="4">
        <f t="shared" si="51"/>
        <v>0</v>
      </c>
    </row>
    <row r="923" spans="20:21" x14ac:dyDescent="0.2">
      <c r="T923" s="4">
        <f t="shared" si="50"/>
        <v>0</v>
      </c>
      <c r="U923" s="4">
        <f t="shared" si="51"/>
        <v>0</v>
      </c>
    </row>
    <row r="924" spans="20:21" x14ac:dyDescent="0.2">
      <c r="T924" s="4">
        <f t="shared" si="50"/>
        <v>0</v>
      </c>
      <c r="U924" s="4">
        <f t="shared" si="51"/>
        <v>0</v>
      </c>
    </row>
    <row r="925" spans="20:21" x14ac:dyDescent="0.2">
      <c r="T925" s="4">
        <f t="shared" si="50"/>
        <v>0</v>
      </c>
      <c r="U925" s="4">
        <f t="shared" si="51"/>
        <v>0</v>
      </c>
    </row>
    <row r="926" spans="20:21" x14ac:dyDescent="0.2">
      <c r="T926" s="4">
        <f t="shared" si="50"/>
        <v>0</v>
      </c>
      <c r="U926" s="4">
        <f t="shared" si="51"/>
        <v>0</v>
      </c>
    </row>
    <row r="927" spans="20:21" x14ac:dyDescent="0.2">
      <c r="T927" s="4">
        <f t="shared" si="50"/>
        <v>0</v>
      </c>
      <c r="U927" s="4">
        <f t="shared" si="51"/>
        <v>0</v>
      </c>
    </row>
    <row r="928" spans="20:21" x14ac:dyDescent="0.2">
      <c r="T928" s="4">
        <f t="shared" si="50"/>
        <v>0</v>
      </c>
      <c r="U928" s="4">
        <f t="shared" si="51"/>
        <v>0</v>
      </c>
    </row>
    <row r="929" spans="20:21" x14ac:dyDescent="0.2">
      <c r="T929" s="4">
        <f t="shared" si="50"/>
        <v>0</v>
      </c>
      <c r="U929" s="4">
        <f t="shared" si="51"/>
        <v>0</v>
      </c>
    </row>
    <row r="930" spans="20:21" x14ac:dyDescent="0.2">
      <c r="T930" s="4">
        <f t="shared" si="50"/>
        <v>0</v>
      </c>
      <c r="U930" s="4">
        <f t="shared" si="51"/>
        <v>0</v>
      </c>
    </row>
    <row r="931" spans="20:21" x14ac:dyDescent="0.2">
      <c r="T931" s="4">
        <f t="shared" si="50"/>
        <v>0</v>
      </c>
      <c r="U931" s="4">
        <f t="shared" si="51"/>
        <v>0</v>
      </c>
    </row>
    <row r="932" spans="20:21" x14ac:dyDescent="0.2">
      <c r="T932" s="4">
        <f t="shared" si="50"/>
        <v>0</v>
      </c>
      <c r="U932" s="4">
        <f t="shared" si="51"/>
        <v>0</v>
      </c>
    </row>
    <row r="933" spans="20:21" x14ac:dyDescent="0.2">
      <c r="T933" s="4">
        <f t="shared" si="50"/>
        <v>0</v>
      </c>
      <c r="U933" s="4">
        <f t="shared" si="51"/>
        <v>0</v>
      </c>
    </row>
    <row r="934" spans="20:21" x14ac:dyDescent="0.2">
      <c r="T934" s="4">
        <f t="shared" si="50"/>
        <v>0</v>
      </c>
      <c r="U934" s="4">
        <f t="shared" si="51"/>
        <v>0</v>
      </c>
    </row>
    <row r="935" spans="20:21" x14ac:dyDescent="0.2">
      <c r="T935" s="4">
        <f t="shared" si="50"/>
        <v>0</v>
      </c>
      <c r="U935" s="4">
        <f t="shared" si="51"/>
        <v>0</v>
      </c>
    </row>
    <row r="936" spans="20:21" x14ac:dyDescent="0.2">
      <c r="T936" s="4">
        <f t="shared" si="50"/>
        <v>0</v>
      </c>
      <c r="U936" s="4">
        <f t="shared" si="51"/>
        <v>0</v>
      </c>
    </row>
    <row r="937" spans="20:21" x14ac:dyDescent="0.2">
      <c r="T937" s="4">
        <f t="shared" si="50"/>
        <v>0</v>
      </c>
      <c r="U937" s="4">
        <f t="shared" si="51"/>
        <v>0</v>
      </c>
    </row>
    <row r="938" spans="20:21" x14ac:dyDescent="0.2">
      <c r="T938" s="4">
        <f t="shared" si="50"/>
        <v>0</v>
      </c>
      <c r="U938" s="4">
        <f t="shared" si="51"/>
        <v>0</v>
      </c>
    </row>
    <row r="939" spans="20:21" x14ac:dyDescent="0.2">
      <c r="T939" s="4">
        <f t="shared" si="50"/>
        <v>0</v>
      </c>
      <c r="U939" s="4">
        <f t="shared" si="51"/>
        <v>0</v>
      </c>
    </row>
    <row r="940" spans="20:21" x14ac:dyDescent="0.2">
      <c r="T940" s="4">
        <f t="shared" si="50"/>
        <v>0</v>
      </c>
      <c r="U940" s="4">
        <f t="shared" si="51"/>
        <v>0</v>
      </c>
    </row>
    <row r="941" spans="20:21" x14ac:dyDescent="0.2">
      <c r="T941" s="4">
        <f t="shared" si="50"/>
        <v>0</v>
      </c>
      <c r="U941" s="4">
        <f t="shared" si="51"/>
        <v>0</v>
      </c>
    </row>
    <row r="942" spans="20:21" x14ac:dyDescent="0.2">
      <c r="T942" s="4">
        <f t="shared" si="50"/>
        <v>0</v>
      </c>
      <c r="U942" s="4">
        <f t="shared" si="51"/>
        <v>0</v>
      </c>
    </row>
    <row r="943" spans="20:21" x14ac:dyDescent="0.2">
      <c r="T943" s="4">
        <f t="shared" si="50"/>
        <v>0</v>
      </c>
      <c r="U943" s="4">
        <f t="shared" si="51"/>
        <v>0</v>
      </c>
    </row>
    <row r="944" spans="20:21" x14ac:dyDescent="0.2">
      <c r="T944" s="4">
        <f t="shared" si="50"/>
        <v>0</v>
      </c>
      <c r="U944" s="4">
        <f t="shared" si="51"/>
        <v>0</v>
      </c>
    </row>
    <row r="945" spans="20:21" x14ac:dyDescent="0.2">
      <c r="T945" s="4">
        <f t="shared" si="50"/>
        <v>0</v>
      </c>
      <c r="U945" s="4">
        <f t="shared" si="51"/>
        <v>0</v>
      </c>
    </row>
    <row r="946" spans="20:21" x14ac:dyDescent="0.2">
      <c r="T946" s="4">
        <f t="shared" si="50"/>
        <v>0</v>
      </c>
      <c r="U946" s="4">
        <f t="shared" si="51"/>
        <v>0</v>
      </c>
    </row>
    <row r="947" spans="20:21" x14ac:dyDescent="0.2">
      <c r="T947" s="4">
        <f t="shared" si="50"/>
        <v>0</v>
      </c>
      <c r="U947" s="4">
        <f t="shared" si="51"/>
        <v>0</v>
      </c>
    </row>
    <row r="948" spans="20:21" x14ac:dyDescent="0.2">
      <c r="T948" s="4">
        <f t="shared" si="50"/>
        <v>0</v>
      </c>
      <c r="U948" s="4">
        <f t="shared" si="51"/>
        <v>0</v>
      </c>
    </row>
    <row r="949" spans="20:21" x14ac:dyDescent="0.2">
      <c r="T949" s="4">
        <f t="shared" si="50"/>
        <v>0</v>
      </c>
      <c r="U949" s="4">
        <f t="shared" si="51"/>
        <v>0</v>
      </c>
    </row>
    <row r="950" spans="20:21" x14ac:dyDescent="0.2">
      <c r="T950" s="4">
        <f t="shared" si="50"/>
        <v>0</v>
      </c>
      <c r="U950" s="4">
        <f t="shared" si="51"/>
        <v>0</v>
      </c>
    </row>
    <row r="951" spans="20:21" x14ac:dyDescent="0.2">
      <c r="T951" s="4">
        <f t="shared" si="50"/>
        <v>0</v>
      </c>
      <c r="U951" s="4">
        <f t="shared" si="51"/>
        <v>0</v>
      </c>
    </row>
    <row r="952" spans="20:21" x14ac:dyDescent="0.2">
      <c r="T952" s="4">
        <f t="shared" si="50"/>
        <v>0</v>
      </c>
      <c r="U952" s="4">
        <f t="shared" si="51"/>
        <v>0</v>
      </c>
    </row>
    <row r="953" spans="20:21" x14ac:dyDescent="0.2">
      <c r="T953" s="4">
        <f t="shared" si="50"/>
        <v>0</v>
      </c>
      <c r="U953" s="4">
        <f t="shared" si="51"/>
        <v>0</v>
      </c>
    </row>
    <row r="954" spans="20:21" x14ac:dyDescent="0.2">
      <c r="T954" s="4">
        <f t="shared" si="50"/>
        <v>0</v>
      </c>
      <c r="U954" s="4">
        <f t="shared" si="51"/>
        <v>0</v>
      </c>
    </row>
    <row r="955" spans="20:21" x14ac:dyDescent="0.2">
      <c r="T955" s="4">
        <f t="shared" si="50"/>
        <v>0</v>
      </c>
      <c r="U955" s="4">
        <f t="shared" si="51"/>
        <v>0</v>
      </c>
    </row>
    <row r="956" spans="20:21" x14ac:dyDescent="0.2">
      <c r="T956" s="4">
        <f t="shared" si="50"/>
        <v>0</v>
      </c>
      <c r="U956" s="4">
        <f t="shared" si="51"/>
        <v>0</v>
      </c>
    </row>
    <row r="957" spans="20:21" x14ac:dyDescent="0.2">
      <c r="T957" s="4">
        <f t="shared" si="50"/>
        <v>0</v>
      </c>
      <c r="U957" s="4">
        <f t="shared" si="51"/>
        <v>0</v>
      </c>
    </row>
    <row r="958" spans="20:21" x14ac:dyDescent="0.2">
      <c r="T958" s="4">
        <f t="shared" si="50"/>
        <v>0</v>
      </c>
      <c r="U958" s="4">
        <f t="shared" si="51"/>
        <v>0</v>
      </c>
    </row>
    <row r="959" spans="20:21" x14ac:dyDescent="0.2">
      <c r="T959" s="4">
        <f t="shared" si="50"/>
        <v>0</v>
      </c>
      <c r="U959" s="4">
        <f t="shared" si="51"/>
        <v>0</v>
      </c>
    </row>
    <row r="960" spans="20:21" x14ac:dyDescent="0.2">
      <c r="T960" s="4">
        <f t="shared" si="50"/>
        <v>0</v>
      </c>
      <c r="U960" s="4">
        <f t="shared" si="51"/>
        <v>0</v>
      </c>
    </row>
    <row r="961" spans="20:21" x14ac:dyDescent="0.2">
      <c r="T961" s="4">
        <f t="shared" si="50"/>
        <v>0</v>
      </c>
      <c r="U961" s="4">
        <f t="shared" si="51"/>
        <v>0</v>
      </c>
    </row>
    <row r="962" spans="20:21" x14ac:dyDescent="0.2">
      <c r="T962" s="4">
        <f t="shared" si="50"/>
        <v>0</v>
      </c>
      <c r="U962" s="4">
        <f t="shared" si="51"/>
        <v>0</v>
      </c>
    </row>
    <row r="963" spans="20:21" x14ac:dyDescent="0.2">
      <c r="T963" s="4">
        <f t="shared" si="50"/>
        <v>0</v>
      </c>
      <c r="U963" s="4">
        <f t="shared" si="51"/>
        <v>0</v>
      </c>
    </row>
    <row r="964" spans="20:21" x14ac:dyDescent="0.2">
      <c r="T964" s="4">
        <f t="shared" si="50"/>
        <v>0</v>
      </c>
      <c r="U964" s="4">
        <f t="shared" si="51"/>
        <v>0</v>
      </c>
    </row>
    <row r="965" spans="20:21" x14ac:dyDescent="0.2">
      <c r="T965" s="4">
        <f t="shared" si="50"/>
        <v>0</v>
      </c>
      <c r="U965" s="4">
        <f t="shared" si="51"/>
        <v>0</v>
      </c>
    </row>
    <row r="966" spans="20:21" x14ac:dyDescent="0.2">
      <c r="T966" s="4">
        <f t="shared" si="50"/>
        <v>0</v>
      </c>
      <c r="U966" s="4">
        <f t="shared" si="51"/>
        <v>0</v>
      </c>
    </row>
    <row r="967" spans="20:21" x14ac:dyDescent="0.2">
      <c r="T967" s="4">
        <f t="shared" ref="T967:T1030" si="52">+I967+K967+L967+R967+S967</f>
        <v>0</v>
      </c>
      <c r="U967" s="4">
        <f t="shared" si="51"/>
        <v>0</v>
      </c>
    </row>
    <row r="968" spans="20:21" x14ac:dyDescent="0.2">
      <c r="T968" s="4">
        <f t="shared" si="52"/>
        <v>0</v>
      </c>
      <c r="U968" s="4">
        <f t="shared" si="51"/>
        <v>0</v>
      </c>
    </row>
    <row r="969" spans="20:21" x14ac:dyDescent="0.2">
      <c r="T969" s="4">
        <f t="shared" si="52"/>
        <v>0</v>
      </c>
      <c r="U969" s="4">
        <f t="shared" si="51"/>
        <v>0</v>
      </c>
    </row>
    <row r="970" spans="20:21" x14ac:dyDescent="0.2">
      <c r="T970" s="4">
        <f t="shared" si="52"/>
        <v>0</v>
      </c>
      <c r="U970" s="4">
        <f t="shared" si="51"/>
        <v>0</v>
      </c>
    </row>
    <row r="971" spans="20:21" x14ac:dyDescent="0.2">
      <c r="T971" s="4">
        <f t="shared" si="52"/>
        <v>0</v>
      </c>
      <c r="U971" s="4">
        <f t="shared" si="51"/>
        <v>0</v>
      </c>
    </row>
    <row r="972" spans="20:21" x14ac:dyDescent="0.2">
      <c r="T972" s="4">
        <f t="shared" si="52"/>
        <v>0</v>
      </c>
      <c r="U972" s="4">
        <f t="shared" si="51"/>
        <v>0</v>
      </c>
    </row>
    <row r="973" spans="20:21" x14ac:dyDescent="0.2">
      <c r="T973" s="4">
        <f t="shared" si="52"/>
        <v>0</v>
      </c>
      <c r="U973" s="4">
        <f t="shared" si="51"/>
        <v>0</v>
      </c>
    </row>
    <row r="974" spans="20:21" x14ac:dyDescent="0.2">
      <c r="T974" s="4">
        <f t="shared" si="52"/>
        <v>0</v>
      </c>
      <c r="U974" s="4">
        <f t="shared" si="51"/>
        <v>0</v>
      </c>
    </row>
    <row r="975" spans="20:21" x14ac:dyDescent="0.2">
      <c r="T975" s="4">
        <f t="shared" si="52"/>
        <v>0</v>
      </c>
      <c r="U975" s="4">
        <f t="shared" si="51"/>
        <v>0</v>
      </c>
    </row>
    <row r="976" spans="20:21" x14ac:dyDescent="0.2">
      <c r="T976" s="4">
        <f t="shared" si="52"/>
        <v>0</v>
      </c>
      <c r="U976" s="4">
        <f t="shared" si="51"/>
        <v>0</v>
      </c>
    </row>
    <row r="977" spans="20:21" x14ac:dyDescent="0.2">
      <c r="T977" s="4">
        <f t="shared" si="52"/>
        <v>0</v>
      </c>
      <c r="U977" s="4">
        <f t="shared" si="51"/>
        <v>0</v>
      </c>
    </row>
    <row r="978" spans="20:21" x14ac:dyDescent="0.2">
      <c r="T978" s="4">
        <f t="shared" si="52"/>
        <v>0</v>
      </c>
      <c r="U978" s="4">
        <f t="shared" si="51"/>
        <v>0</v>
      </c>
    </row>
    <row r="979" spans="20:21" x14ac:dyDescent="0.2">
      <c r="T979" s="4">
        <f t="shared" si="52"/>
        <v>0</v>
      </c>
      <c r="U979" s="4">
        <f t="shared" ref="U979:U1042" si="53">+H979-T979</f>
        <v>0</v>
      </c>
    </row>
    <row r="980" spans="20:21" x14ac:dyDescent="0.2">
      <c r="T980" s="4">
        <f t="shared" si="52"/>
        <v>0</v>
      </c>
      <c r="U980" s="4">
        <f t="shared" si="53"/>
        <v>0</v>
      </c>
    </row>
    <row r="981" spans="20:21" x14ac:dyDescent="0.2">
      <c r="T981" s="4">
        <f t="shared" si="52"/>
        <v>0</v>
      </c>
      <c r="U981" s="4">
        <f t="shared" si="53"/>
        <v>0</v>
      </c>
    </row>
    <row r="982" spans="20:21" x14ac:dyDescent="0.2">
      <c r="T982" s="4">
        <f t="shared" si="52"/>
        <v>0</v>
      </c>
      <c r="U982" s="4">
        <f t="shared" si="53"/>
        <v>0</v>
      </c>
    </row>
    <row r="983" spans="20:21" x14ac:dyDescent="0.2">
      <c r="T983" s="4">
        <f t="shared" si="52"/>
        <v>0</v>
      </c>
      <c r="U983" s="4">
        <f t="shared" si="53"/>
        <v>0</v>
      </c>
    </row>
    <row r="984" spans="20:21" x14ac:dyDescent="0.2">
      <c r="T984" s="4">
        <f t="shared" si="52"/>
        <v>0</v>
      </c>
      <c r="U984" s="4">
        <f t="shared" si="53"/>
        <v>0</v>
      </c>
    </row>
    <row r="985" spans="20:21" x14ac:dyDescent="0.2">
      <c r="T985" s="4">
        <f t="shared" si="52"/>
        <v>0</v>
      </c>
      <c r="U985" s="4">
        <f t="shared" si="53"/>
        <v>0</v>
      </c>
    </row>
    <row r="986" spans="20:21" x14ac:dyDescent="0.2">
      <c r="T986" s="4">
        <f t="shared" si="52"/>
        <v>0</v>
      </c>
      <c r="U986" s="4">
        <f t="shared" si="53"/>
        <v>0</v>
      </c>
    </row>
    <row r="987" spans="20:21" x14ac:dyDescent="0.2">
      <c r="T987" s="4">
        <f t="shared" si="52"/>
        <v>0</v>
      </c>
      <c r="U987" s="4">
        <f t="shared" si="53"/>
        <v>0</v>
      </c>
    </row>
    <row r="988" spans="20:21" x14ac:dyDescent="0.2">
      <c r="T988" s="4">
        <f t="shared" si="52"/>
        <v>0</v>
      </c>
      <c r="U988" s="4">
        <f t="shared" si="53"/>
        <v>0</v>
      </c>
    </row>
    <row r="989" spans="20:21" x14ac:dyDescent="0.2">
      <c r="T989" s="4">
        <f t="shared" si="52"/>
        <v>0</v>
      </c>
      <c r="U989" s="4">
        <f t="shared" si="53"/>
        <v>0</v>
      </c>
    </row>
    <row r="990" spans="20:21" x14ac:dyDescent="0.2">
      <c r="T990" s="4">
        <f t="shared" si="52"/>
        <v>0</v>
      </c>
      <c r="U990" s="4">
        <f t="shared" si="53"/>
        <v>0</v>
      </c>
    </row>
    <row r="991" spans="20:21" x14ac:dyDescent="0.2">
      <c r="T991" s="4">
        <f t="shared" si="52"/>
        <v>0</v>
      </c>
      <c r="U991" s="4">
        <f t="shared" si="53"/>
        <v>0</v>
      </c>
    </row>
    <row r="992" spans="20:21" x14ac:dyDescent="0.2">
      <c r="T992" s="4">
        <f t="shared" si="52"/>
        <v>0</v>
      </c>
      <c r="U992" s="4">
        <f t="shared" si="53"/>
        <v>0</v>
      </c>
    </row>
    <row r="993" spans="20:21" x14ac:dyDescent="0.2">
      <c r="T993" s="4">
        <f t="shared" si="52"/>
        <v>0</v>
      </c>
      <c r="U993" s="4">
        <f t="shared" si="53"/>
        <v>0</v>
      </c>
    </row>
    <row r="994" spans="20:21" x14ac:dyDescent="0.2">
      <c r="T994" s="4">
        <f t="shared" si="52"/>
        <v>0</v>
      </c>
      <c r="U994" s="4">
        <f t="shared" si="53"/>
        <v>0</v>
      </c>
    </row>
    <row r="995" spans="20:21" x14ac:dyDescent="0.2">
      <c r="T995" s="4">
        <f t="shared" si="52"/>
        <v>0</v>
      </c>
      <c r="U995" s="4">
        <f t="shared" si="53"/>
        <v>0</v>
      </c>
    </row>
    <row r="996" spans="20:21" x14ac:dyDescent="0.2">
      <c r="T996" s="4">
        <f t="shared" si="52"/>
        <v>0</v>
      </c>
      <c r="U996" s="4">
        <f t="shared" si="53"/>
        <v>0</v>
      </c>
    </row>
    <row r="997" spans="20:21" x14ac:dyDescent="0.2">
      <c r="T997" s="4">
        <f t="shared" si="52"/>
        <v>0</v>
      </c>
      <c r="U997" s="4">
        <f t="shared" si="53"/>
        <v>0</v>
      </c>
    </row>
    <row r="998" spans="20:21" x14ac:dyDescent="0.2">
      <c r="T998" s="4">
        <f t="shared" si="52"/>
        <v>0</v>
      </c>
      <c r="U998" s="4">
        <f t="shared" si="53"/>
        <v>0</v>
      </c>
    </row>
    <row r="999" spans="20:21" x14ac:dyDescent="0.2">
      <c r="T999" s="4">
        <f t="shared" si="52"/>
        <v>0</v>
      </c>
      <c r="U999" s="4">
        <f t="shared" si="53"/>
        <v>0</v>
      </c>
    </row>
    <row r="1000" spans="20:21" x14ac:dyDescent="0.2">
      <c r="T1000" s="4">
        <f t="shared" si="52"/>
        <v>0</v>
      </c>
      <c r="U1000" s="4">
        <f t="shared" si="53"/>
        <v>0</v>
      </c>
    </row>
    <row r="1001" spans="20:21" x14ac:dyDescent="0.2">
      <c r="T1001" s="4">
        <f t="shared" si="52"/>
        <v>0</v>
      </c>
      <c r="U1001" s="4">
        <f t="shared" si="53"/>
        <v>0</v>
      </c>
    </row>
    <row r="1002" spans="20:21" x14ac:dyDescent="0.2">
      <c r="T1002" s="4">
        <f t="shared" si="52"/>
        <v>0</v>
      </c>
      <c r="U1002" s="4">
        <f t="shared" si="53"/>
        <v>0</v>
      </c>
    </row>
    <row r="1003" spans="20:21" x14ac:dyDescent="0.2">
      <c r="T1003" s="4">
        <f t="shared" si="52"/>
        <v>0</v>
      </c>
      <c r="U1003" s="4">
        <f t="shared" si="53"/>
        <v>0</v>
      </c>
    </row>
    <row r="1004" spans="20:21" x14ac:dyDescent="0.2">
      <c r="T1004" s="4">
        <f t="shared" si="52"/>
        <v>0</v>
      </c>
      <c r="U1004" s="4">
        <f t="shared" si="53"/>
        <v>0</v>
      </c>
    </row>
    <row r="1005" spans="20:21" x14ac:dyDescent="0.2">
      <c r="T1005" s="4">
        <f t="shared" si="52"/>
        <v>0</v>
      </c>
      <c r="U1005" s="4">
        <f t="shared" si="53"/>
        <v>0</v>
      </c>
    </row>
    <row r="1006" spans="20:21" x14ac:dyDescent="0.2">
      <c r="T1006" s="4">
        <f t="shared" si="52"/>
        <v>0</v>
      </c>
      <c r="U1006" s="4">
        <f t="shared" si="53"/>
        <v>0</v>
      </c>
    </row>
    <row r="1007" spans="20:21" x14ac:dyDescent="0.2">
      <c r="T1007" s="4">
        <f t="shared" si="52"/>
        <v>0</v>
      </c>
      <c r="U1007" s="4">
        <f t="shared" si="53"/>
        <v>0</v>
      </c>
    </row>
    <row r="1008" spans="20:21" x14ac:dyDescent="0.2">
      <c r="T1008" s="4">
        <f t="shared" si="52"/>
        <v>0</v>
      </c>
      <c r="U1008" s="4">
        <f t="shared" si="53"/>
        <v>0</v>
      </c>
    </row>
    <row r="1009" spans="20:21" x14ac:dyDescent="0.2">
      <c r="T1009" s="4">
        <f t="shared" si="52"/>
        <v>0</v>
      </c>
      <c r="U1009" s="4">
        <f t="shared" si="53"/>
        <v>0</v>
      </c>
    </row>
    <row r="1010" spans="20:21" x14ac:dyDescent="0.2">
      <c r="T1010" s="4">
        <f t="shared" si="52"/>
        <v>0</v>
      </c>
      <c r="U1010" s="4">
        <f t="shared" si="53"/>
        <v>0</v>
      </c>
    </row>
    <row r="1011" spans="20:21" x14ac:dyDescent="0.2">
      <c r="T1011" s="4">
        <f t="shared" si="52"/>
        <v>0</v>
      </c>
      <c r="U1011" s="4">
        <f t="shared" si="53"/>
        <v>0</v>
      </c>
    </row>
    <row r="1012" spans="20:21" x14ac:dyDescent="0.2">
      <c r="T1012" s="4">
        <f t="shared" si="52"/>
        <v>0</v>
      </c>
      <c r="U1012" s="4">
        <f t="shared" si="53"/>
        <v>0</v>
      </c>
    </row>
    <row r="1013" spans="20:21" x14ac:dyDescent="0.2">
      <c r="T1013" s="4">
        <f t="shared" si="52"/>
        <v>0</v>
      </c>
      <c r="U1013" s="4">
        <f t="shared" si="53"/>
        <v>0</v>
      </c>
    </row>
    <row r="1014" spans="20:21" x14ac:dyDescent="0.2">
      <c r="T1014" s="4">
        <f t="shared" si="52"/>
        <v>0</v>
      </c>
      <c r="U1014" s="4">
        <f t="shared" si="53"/>
        <v>0</v>
      </c>
    </row>
    <row r="1015" spans="20:21" x14ac:dyDescent="0.2">
      <c r="T1015" s="4">
        <f t="shared" si="52"/>
        <v>0</v>
      </c>
      <c r="U1015" s="4">
        <f t="shared" si="53"/>
        <v>0</v>
      </c>
    </row>
    <row r="1016" spans="20:21" x14ac:dyDescent="0.2">
      <c r="T1016" s="4">
        <f t="shared" si="52"/>
        <v>0</v>
      </c>
      <c r="U1016" s="4">
        <f t="shared" si="53"/>
        <v>0</v>
      </c>
    </row>
    <row r="1017" spans="20:21" x14ac:dyDescent="0.2">
      <c r="T1017" s="4">
        <f t="shared" si="52"/>
        <v>0</v>
      </c>
      <c r="U1017" s="4">
        <f t="shared" si="53"/>
        <v>0</v>
      </c>
    </row>
    <row r="1018" spans="20:21" x14ac:dyDescent="0.2">
      <c r="T1018" s="4">
        <f t="shared" si="52"/>
        <v>0</v>
      </c>
      <c r="U1018" s="4">
        <f t="shared" si="53"/>
        <v>0</v>
      </c>
    </row>
    <row r="1019" spans="20:21" x14ac:dyDescent="0.2">
      <c r="T1019" s="4">
        <f t="shared" si="52"/>
        <v>0</v>
      </c>
      <c r="U1019" s="4">
        <f t="shared" si="53"/>
        <v>0</v>
      </c>
    </row>
    <row r="1020" spans="20:21" x14ac:dyDescent="0.2">
      <c r="T1020" s="4">
        <f t="shared" si="52"/>
        <v>0</v>
      </c>
      <c r="U1020" s="4">
        <f t="shared" si="53"/>
        <v>0</v>
      </c>
    </row>
    <row r="1021" spans="20:21" x14ac:dyDescent="0.2">
      <c r="T1021" s="4">
        <f t="shared" si="52"/>
        <v>0</v>
      </c>
      <c r="U1021" s="4">
        <f t="shared" si="53"/>
        <v>0</v>
      </c>
    </row>
    <row r="1022" spans="20:21" x14ac:dyDescent="0.2">
      <c r="T1022" s="4">
        <f t="shared" si="52"/>
        <v>0</v>
      </c>
      <c r="U1022" s="4">
        <f t="shared" si="53"/>
        <v>0</v>
      </c>
    </row>
    <row r="1023" spans="20:21" x14ac:dyDescent="0.2">
      <c r="T1023" s="4">
        <f t="shared" si="52"/>
        <v>0</v>
      </c>
      <c r="U1023" s="4">
        <f t="shared" si="53"/>
        <v>0</v>
      </c>
    </row>
    <row r="1024" spans="20:21" x14ac:dyDescent="0.2">
      <c r="T1024" s="4">
        <f t="shared" si="52"/>
        <v>0</v>
      </c>
      <c r="U1024" s="4">
        <f t="shared" si="53"/>
        <v>0</v>
      </c>
    </row>
    <row r="1025" spans="20:21" x14ac:dyDescent="0.2">
      <c r="T1025" s="4">
        <f t="shared" si="52"/>
        <v>0</v>
      </c>
      <c r="U1025" s="4">
        <f t="shared" si="53"/>
        <v>0</v>
      </c>
    </row>
    <row r="1026" spans="20:21" x14ac:dyDescent="0.2">
      <c r="T1026" s="4">
        <f t="shared" si="52"/>
        <v>0</v>
      </c>
      <c r="U1026" s="4">
        <f t="shared" si="53"/>
        <v>0</v>
      </c>
    </row>
    <row r="1027" spans="20:21" x14ac:dyDescent="0.2">
      <c r="T1027" s="4">
        <f t="shared" si="52"/>
        <v>0</v>
      </c>
      <c r="U1027" s="4">
        <f t="shared" si="53"/>
        <v>0</v>
      </c>
    </row>
    <row r="1028" spans="20:21" x14ac:dyDescent="0.2">
      <c r="T1028" s="4">
        <f t="shared" si="52"/>
        <v>0</v>
      </c>
      <c r="U1028" s="4">
        <f t="shared" si="53"/>
        <v>0</v>
      </c>
    </row>
    <row r="1029" spans="20:21" x14ac:dyDescent="0.2">
      <c r="T1029" s="4">
        <f t="shared" si="52"/>
        <v>0</v>
      </c>
      <c r="U1029" s="4">
        <f t="shared" si="53"/>
        <v>0</v>
      </c>
    </row>
    <row r="1030" spans="20:21" x14ac:dyDescent="0.2">
      <c r="T1030" s="4">
        <f t="shared" si="52"/>
        <v>0</v>
      </c>
      <c r="U1030" s="4">
        <f t="shared" si="53"/>
        <v>0</v>
      </c>
    </row>
    <row r="1031" spans="20:21" x14ac:dyDescent="0.2">
      <c r="T1031" s="4">
        <f t="shared" ref="T1031:T1094" si="54">+I1031+K1031+L1031+R1031+S1031</f>
        <v>0</v>
      </c>
      <c r="U1031" s="4">
        <f t="shared" si="53"/>
        <v>0</v>
      </c>
    </row>
    <row r="1032" spans="20:21" x14ac:dyDescent="0.2">
      <c r="T1032" s="4">
        <f t="shared" si="54"/>
        <v>0</v>
      </c>
      <c r="U1032" s="4">
        <f t="shared" si="53"/>
        <v>0</v>
      </c>
    </row>
    <row r="1033" spans="20:21" x14ac:dyDescent="0.2">
      <c r="T1033" s="4">
        <f t="shared" si="54"/>
        <v>0</v>
      </c>
      <c r="U1033" s="4">
        <f t="shared" si="53"/>
        <v>0</v>
      </c>
    </row>
    <row r="1034" spans="20:21" x14ac:dyDescent="0.2">
      <c r="T1034" s="4">
        <f t="shared" si="54"/>
        <v>0</v>
      </c>
      <c r="U1034" s="4">
        <f t="shared" si="53"/>
        <v>0</v>
      </c>
    </row>
    <row r="1035" spans="20:21" x14ac:dyDescent="0.2">
      <c r="T1035" s="4">
        <f t="shared" si="54"/>
        <v>0</v>
      </c>
      <c r="U1035" s="4">
        <f t="shared" si="53"/>
        <v>0</v>
      </c>
    </row>
    <row r="1036" spans="20:21" x14ac:dyDescent="0.2">
      <c r="T1036" s="4">
        <f t="shared" si="54"/>
        <v>0</v>
      </c>
      <c r="U1036" s="4">
        <f t="shared" si="53"/>
        <v>0</v>
      </c>
    </row>
    <row r="1037" spans="20:21" x14ac:dyDescent="0.2">
      <c r="T1037" s="4">
        <f t="shared" si="54"/>
        <v>0</v>
      </c>
      <c r="U1037" s="4">
        <f t="shared" si="53"/>
        <v>0</v>
      </c>
    </row>
    <row r="1038" spans="20:21" x14ac:dyDescent="0.2">
      <c r="T1038" s="4">
        <f t="shared" si="54"/>
        <v>0</v>
      </c>
      <c r="U1038" s="4">
        <f t="shared" si="53"/>
        <v>0</v>
      </c>
    </row>
    <row r="1039" spans="20:21" x14ac:dyDescent="0.2">
      <c r="T1039" s="4">
        <f t="shared" si="54"/>
        <v>0</v>
      </c>
      <c r="U1039" s="4">
        <f t="shared" si="53"/>
        <v>0</v>
      </c>
    </row>
    <row r="1040" spans="20:21" x14ac:dyDescent="0.2">
      <c r="T1040" s="4">
        <f t="shared" si="54"/>
        <v>0</v>
      </c>
      <c r="U1040" s="4">
        <f t="shared" si="53"/>
        <v>0</v>
      </c>
    </row>
    <row r="1041" spans="20:21" x14ac:dyDescent="0.2">
      <c r="T1041" s="4">
        <f t="shared" si="54"/>
        <v>0</v>
      </c>
      <c r="U1041" s="4">
        <f t="shared" si="53"/>
        <v>0</v>
      </c>
    </row>
    <row r="1042" spans="20:21" x14ac:dyDescent="0.2">
      <c r="T1042" s="4">
        <f t="shared" si="54"/>
        <v>0</v>
      </c>
      <c r="U1042" s="4">
        <f t="shared" si="53"/>
        <v>0</v>
      </c>
    </row>
    <row r="1043" spans="20:21" x14ac:dyDescent="0.2">
      <c r="T1043" s="4">
        <f t="shared" si="54"/>
        <v>0</v>
      </c>
      <c r="U1043" s="4">
        <f t="shared" ref="U1043:U1106" si="55">+H1043-T1043</f>
        <v>0</v>
      </c>
    </row>
    <row r="1044" spans="20:21" x14ac:dyDescent="0.2">
      <c r="T1044" s="4">
        <f t="shared" si="54"/>
        <v>0</v>
      </c>
      <c r="U1044" s="4">
        <f t="shared" si="55"/>
        <v>0</v>
      </c>
    </row>
    <row r="1045" spans="20:21" x14ac:dyDescent="0.2">
      <c r="T1045" s="4">
        <f t="shared" si="54"/>
        <v>0</v>
      </c>
      <c r="U1045" s="4">
        <f t="shared" si="55"/>
        <v>0</v>
      </c>
    </row>
    <row r="1046" spans="20:21" x14ac:dyDescent="0.2">
      <c r="T1046" s="4">
        <f t="shared" si="54"/>
        <v>0</v>
      </c>
      <c r="U1046" s="4">
        <f t="shared" si="55"/>
        <v>0</v>
      </c>
    </row>
    <row r="1047" spans="20:21" x14ac:dyDescent="0.2">
      <c r="T1047" s="4">
        <f t="shared" si="54"/>
        <v>0</v>
      </c>
      <c r="U1047" s="4">
        <f t="shared" si="55"/>
        <v>0</v>
      </c>
    </row>
    <row r="1048" spans="20:21" x14ac:dyDescent="0.2">
      <c r="T1048" s="4">
        <f t="shared" si="54"/>
        <v>0</v>
      </c>
      <c r="U1048" s="4">
        <f t="shared" si="55"/>
        <v>0</v>
      </c>
    </row>
    <row r="1049" spans="20:21" x14ac:dyDescent="0.2">
      <c r="T1049" s="4">
        <f t="shared" si="54"/>
        <v>0</v>
      </c>
      <c r="U1049" s="4">
        <f t="shared" si="55"/>
        <v>0</v>
      </c>
    </row>
    <row r="1050" spans="20:21" x14ac:dyDescent="0.2">
      <c r="T1050" s="4">
        <f t="shared" si="54"/>
        <v>0</v>
      </c>
      <c r="U1050" s="4">
        <f t="shared" si="55"/>
        <v>0</v>
      </c>
    </row>
    <row r="1051" spans="20:21" x14ac:dyDescent="0.2">
      <c r="T1051" s="4">
        <f t="shared" si="54"/>
        <v>0</v>
      </c>
      <c r="U1051" s="4">
        <f t="shared" si="55"/>
        <v>0</v>
      </c>
    </row>
    <row r="1052" spans="20:21" x14ac:dyDescent="0.2">
      <c r="T1052" s="4">
        <f t="shared" si="54"/>
        <v>0</v>
      </c>
      <c r="U1052" s="4">
        <f t="shared" si="55"/>
        <v>0</v>
      </c>
    </row>
    <row r="1053" spans="20:21" x14ac:dyDescent="0.2">
      <c r="T1053" s="4">
        <f t="shared" si="54"/>
        <v>0</v>
      </c>
      <c r="U1053" s="4">
        <f t="shared" si="55"/>
        <v>0</v>
      </c>
    </row>
    <row r="1054" spans="20:21" x14ac:dyDescent="0.2">
      <c r="T1054" s="4">
        <f t="shared" si="54"/>
        <v>0</v>
      </c>
      <c r="U1054" s="4">
        <f t="shared" si="55"/>
        <v>0</v>
      </c>
    </row>
    <row r="1055" spans="20:21" x14ac:dyDescent="0.2">
      <c r="T1055" s="4">
        <f t="shared" si="54"/>
        <v>0</v>
      </c>
      <c r="U1055" s="4">
        <f t="shared" si="55"/>
        <v>0</v>
      </c>
    </row>
    <row r="1056" spans="20:21" x14ac:dyDescent="0.2">
      <c r="T1056" s="4">
        <f t="shared" si="54"/>
        <v>0</v>
      </c>
      <c r="U1056" s="4">
        <f t="shared" si="55"/>
        <v>0</v>
      </c>
    </row>
    <row r="1057" spans="20:21" x14ac:dyDescent="0.2">
      <c r="T1057" s="4">
        <f t="shared" si="54"/>
        <v>0</v>
      </c>
      <c r="U1057" s="4">
        <f t="shared" si="55"/>
        <v>0</v>
      </c>
    </row>
    <row r="1058" spans="20:21" x14ac:dyDescent="0.2">
      <c r="T1058" s="4">
        <f t="shared" si="54"/>
        <v>0</v>
      </c>
      <c r="U1058" s="4">
        <f t="shared" si="55"/>
        <v>0</v>
      </c>
    </row>
    <row r="1059" spans="20:21" x14ac:dyDescent="0.2">
      <c r="T1059" s="4">
        <f t="shared" si="54"/>
        <v>0</v>
      </c>
      <c r="U1059" s="4">
        <f t="shared" si="55"/>
        <v>0</v>
      </c>
    </row>
    <row r="1060" spans="20:21" x14ac:dyDescent="0.2">
      <c r="T1060" s="4">
        <f t="shared" si="54"/>
        <v>0</v>
      </c>
      <c r="U1060" s="4">
        <f t="shared" si="55"/>
        <v>0</v>
      </c>
    </row>
    <row r="1061" spans="20:21" x14ac:dyDescent="0.2">
      <c r="T1061" s="4">
        <f t="shared" si="54"/>
        <v>0</v>
      </c>
      <c r="U1061" s="4">
        <f t="shared" si="55"/>
        <v>0</v>
      </c>
    </row>
    <row r="1062" spans="20:21" x14ac:dyDescent="0.2">
      <c r="T1062" s="4">
        <f t="shared" si="54"/>
        <v>0</v>
      </c>
      <c r="U1062" s="4">
        <f t="shared" si="55"/>
        <v>0</v>
      </c>
    </row>
    <row r="1063" spans="20:21" x14ac:dyDescent="0.2">
      <c r="T1063" s="4">
        <f t="shared" si="54"/>
        <v>0</v>
      </c>
      <c r="U1063" s="4">
        <f t="shared" si="55"/>
        <v>0</v>
      </c>
    </row>
    <row r="1064" spans="20:21" x14ac:dyDescent="0.2">
      <c r="T1064" s="4">
        <f t="shared" si="54"/>
        <v>0</v>
      </c>
      <c r="U1064" s="4">
        <f t="shared" si="55"/>
        <v>0</v>
      </c>
    </row>
    <row r="1065" spans="20:21" x14ac:dyDescent="0.2">
      <c r="T1065" s="4">
        <f t="shared" si="54"/>
        <v>0</v>
      </c>
      <c r="U1065" s="4">
        <f t="shared" si="55"/>
        <v>0</v>
      </c>
    </row>
    <row r="1066" spans="20:21" x14ac:dyDescent="0.2">
      <c r="T1066" s="4">
        <f t="shared" si="54"/>
        <v>0</v>
      </c>
      <c r="U1066" s="4">
        <f t="shared" si="55"/>
        <v>0</v>
      </c>
    </row>
    <row r="1067" spans="20:21" x14ac:dyDescent="0.2">
      <c r="T1067" s="4">
        <f t="shared" si="54"/>
        <v>0</v>
      </c>
      <c r="U1067" s="4">
        <f t="shared" si="55"/>
        <v>0</v>
      </c>
    </row>
    <row r="1068" spans="20:21" x14ac:dyDescent="0.2">
      <c r="T1068" s="4">
        <f t="shared" si="54"/>
        <v>0</v>
      </c>
      <c r="U1068" s="4">
        <f t="shared" si="55"/>
        <v>0</v>
      </c>
    </row>
    <row r="1069" spans="20:21" x14ac:dyDescent="0.2">
      <c r="T1069" s="4">
        <f t="shared" si="54"/>
        <v>0</v>
      </c>
      <c r="U1069" s="4">
        <f t="shared" si="55"/>
        <v>0</v>
      </c>
    </row>
    <row r="1070" spans="20:21" x14ac:dyDescent="0.2">
      <c r="T1070" s="4">
        <f t="shared" si="54"/>
        <v>0</v>
      </c>
      <c r="U1070" s="4">
        <f t="shared" si="55"/>
        <v>0</v>
      </c>
    </row>
    <row r="1071" spans="20:21" x14ac:dyDescent="0.2">
      <c r="T1071" s="4">
        <f t="shared" si="54"/>
        <v>0</v>
      </c>
      <c r="U1071" s="4">
        <f t="shared" si="55"/>
        <v>0</v>
      </c>
    </row>
    <row r="1072" spans="20:21" x14ac:dyDescent="0.2">
      <c r="T1072" s="4">
        <f t="shared" si="54"/>
        <v>0</v>
      </c>
      <c r="U1072" s="4">
        <f t="shared" si="55"/>
        <v>0</v>
      </c>
    </row>
    <row r="1073" spans="20:21" x14ac:dyDescent="0.2">
      <c r="T1073" s="4">
        <f t="shared" si="54"/>
        <v>0</v>
      </c>
      <c r="U1073" s="4">
        <f t="shared" si="55"/>
        <v>0</v>
      </c>
    </row>
    <row r="1074" spans="20:21" x14ac:dyDescent="0.2">
      <c r="T1074" s="4">
        <f t="shared" si="54"/>
        <v>0</v>
      </c>
      <c r="U1074" s="4">
        <f t="shared" si="55"/>
        <v>0</v>
      </c>
    </row>
    <row r="1075" spans="20:21" x14ac:dyDescent="0.2">
      <c r="T1075" s="4">
        <f t="shared" si="54"/>
        <v>0</v>
      </c>
      <c r="U1075" s="4">
        <f t="shared" si="55"/>
        <v>0</v>
      </c>
    </row>
    <row r="1076" spans="20:21" x14ac:dyDescent="0.2">
      <c r="T1076" s="4">
        <f t="shared" si="54"/>
        <v>0</v>
      </c>
      <c r="U1076" s="4">
        <f t="shared" si="55"/>
        <v>0</v>
      </c>
    </row>
    <row r="1077" spans="20:21" x14ac:dyDescent="0.2">
      <c r="T1077" s="4">
        <f t="shared" si="54"/>
        <v>0</v>
      </c>
      <c r="U1077" s="4">
        <f t="shared" si="55"/>
        <v>0</v>
      </c>
    </row>
    <row r="1078" spans="20:21" x14ac:dyDescent="0.2">
      <c r="T1078" s="4">
        <f t="shared" si="54"/>
        <v>0</v>
      </c>
      <c r="U1078" s="4">
        <f t="shared" si="55"/>
        <v>0</v>
      </c>
    </row>
    <row r="1079" spans="20:21" x14ac:dyDescent="0.2">
      <c r="T1079" s="4">
        <f t="shared" si="54"/>
        <v>0</v>
      </c>
      <c r="U1079" s="4">
        <f t="shared" si="55"/>
        <v>0</v>
      </c>
    </row>
    <row r="1080" spans="20:21" x14ac:dyDescent="0.2">
      <c r="T1080" s="4">
        <f t="shared" si="54"/>
        <v>0</v>
      </c>
      <c r="U1080" s="4">
        <f t="shared" si="55"/>
        <v>0</v>
      </c>
    </row>
    <row r="1081" spans="20:21" x14ac:dyDescent="0.2">
      <c r="T1081" s="4">
        <f t="shared" si="54"/>
        <v>0</v>
      </c>
      <c r="U1081" s="4">
        <f t="shared" si="55"/>
        <v>0</v>
      </c>
    </row>
    <row r="1082" spans="20:21" x14ac:dyDescent="0.2">
      <c r="T1082" s="4">
        <f t="shared" si="54"/>
        <v>0</v>
      </c>
      <c r="U1082" s="4">
        <f t="shared" si="55"/>
        <v>0</v>
      </c>
    </row>
    <row r="1083" spans="20:21" x14ac:dyDescent="0.2">
      <c r="T1083" s="4">
        <f t="shared" si="54"/>
        <v>0</v>
      </c>
      <c r="U1083" s="4">
        <f t="shared" si="55"/>
        <v>0</v>
      </c>
    </row>
    <row r="1084" spans="20:21" x14ac:dyDescent="0.2">
      <c r="T1084" s="4">
        <f t="shared" si="54"/>
        <v>0</v>
      </c>
      <c r="U1084" s="4">
        <f t="shared" si="55"/>
        <v>0</v>
      </c>
    </row>
    <row r="1085" spans="20:21" x14ac:dyDescent="0.2">
      <c r="T1085" s="4">
        <f t="shared" si="54"/>
        <v>0</v>
      </c>
      <c r="U1085" s="4">
        <f t="shared" si="55"/>
        <v>0</v>
      </c>
    </row>
    <row r="1086" spans="20:21" x14ac:dyDescent="0.2">
      <c r="T1086" s="4">
        <f t="shared" si="54"/>
        <v>0</v>
      </c>
      <c r="U1086" s="4">
        <f t="shared" si="55"/>
        <v>0</v>
      </c>
    </row>
    <row r="1087" spans="20:21" x14ac:dyDescent="0.2">
      <c r="T1087" s="4">
        <f t="shared" si="54"/>
        <v>0</v>
      </c>
      <c r="U1087" s="4">
        <f t="shared" si="55"/>
        <v>0</v>
      </c>
    </row>
    <row r="1088" spans="20:21" x14ac:dyDescent="0.2">
      <c r="T1088" s="4">
        <f t="shared" si="54"/>
        <v>0</v>
      </c>
      <c r="U1088" s="4">
        <f t="shared" si="55"/>
        <v>0</v>
      </c>
    </row>
    <row r="1089" spans="20:21" x14ac:dyDescent="0.2">
      <c r="T1089" s="4">
        <f t="shared" si="54"/>
        <v>0</v>
      </c>
      <c r="U1089" s="4">
        <f t="shared" si="55"/>
        <v>0</v>
      </c>
    </row>
    <row r="1090" spans="20:21" x14ac:dyDescent="0.2">
      <c r="T1090" s="4">
        <f t="shared" si="54"/>
        <v>0</v>
      </c>
      <c r="U1090" s="4">
        <f t="shared" si="55"/>
        <v>0</v>
      </c>
    </row>
    <row r="1091" spans="20:21" x14ac:dyDescent="0.2">
      <c r="T1091" s="4">
        <f t="shared" si="54"/>
        <v>0</v>
      </c>
      <c r="U1091" s="4">
        <f t="shared" si="55"/>
        <v>0</v>
      </c>
    </row>
    <row r="1092" spans="20:21" x14ac:dyDescent="0.2">
      <c r="T1092" s="4">
        <f t="shared" si="54"/>
        <v>0</v>
      </c>
      <c r="U1092" s="4">
        <f t="shared" si="55"/>
        <v>0</v>
      </c>
    </row>
    <row r="1093" spans="20:21" x14ac:dyDescent="0.2">
      <c r="T1093" s="4">
        <f t="shared" si="54"/>
        <v>0</v>
      </c>
      <c r="U1093" s="4">
        <f t="shared" si="55"/>
        <v>0</v>
      </c>
    </row>
    <row r="1094" spans="20:21" x14ac:dyDescent="0.2">
      <c r="T1094" s="4">
        <f t="shared" si="54"/>
        <v>0</v>
      </c>
      <c r="U1094" s="4">
        <f t="shared" si="55"/>
        <v>0</v>
      </c>
    </row>
    <row r="1095" spans="20:21" x14ac:dyDescent="0.2">
      <c r="T1095" s="4">
        <f t="shared" ref="T1095:T1158" si="56">+I1095+K1095+L1095+R1095+S1095</f>
        <v>0</v>
      </c>
      <c r="U1095" s="4">
        <f t="shared" si="55"/>
        <v>0</v>
      </c>
    </row>
    <row r="1096" spans="20:21" x14ac:dyDescent="0.2">
      <c r="T1096" s="4">
        <f t="shared" si="56"/>
        <v>0</v>
      </c>
      <c r="U1096" s="4">
        <f t="shared" si="55"/>
        <v>0</v>
      </c>
    </row>
    <row r="1097" spans="20:21" x14ac:dyDescent="0.2">
      <c r="T1097" s="4">
        <f t="shared" si="56"/>
        <v>0</v>
      </c>
      <c r="U1097" s="4">
        <f t="shared" si="55"/>
        <v>0</v>
      </c>
    </row>
    <row r="1098" spans="20:21" x14ac:dyDescent="0.2">
      <c r="T1098" s="4">
        <f t="shared" si="56"/>
        <v>0</v>
      </c>
      <c r="U1098" s="4">
        <f t="shared" si="55"/>
        <v>0</v>
      </c>
    </row>
    <row r="1099" spans="20:21" x14ac:dyDescent="0.2">
      <c r="T1099" s="4">
        <f t="shared" si="56"/>
        <v>0</v>
      </c>
      <c r="U1099" s="4">
        <f t="shared" si="55"/>
        <v>0</v>
      </c>
    </row>
    <row r="1100" spans="20:21" x14ac:dyDescent="0.2">
      <c r="T1100" s="4">
        <f t="shared" si="56"/>
        <v>0</v>
      </c>
      <c r="U1100" s="4">
        <f t="shared" si="55"/>
        <v>0</v>
      </c>
    </row>
    <row r="1101" spans="20:21" x14ac:dyDescent="0.2">
      <c r="T1101" s="4">
        <f t="shared" si="56"/>
        <v>0</v>
      </c>
      <c r="U1101" s="4">
        <f t="shared" si="55"/>
        <v>0</v>
      </c>
    </row>
    <row r="1102" spans="20:21" x14ac:dyDescent="0.2">
      <c r="T1102" s="4">
        <f t="shared" si="56"/>
        <v>0</v>
      </c>
      <c r="U1102" s="4">
        <f t="shared" si="55"/>
        <v>0</v>
      </c>
    </row>
    <row r="1103" spans="20:21" x14ac:dyDescent="0.2">
      <c r="T1103" s="4">
        <f t="shared" si="56"/>
        <v>0</v>
      </c>
      <c r="U1103" s="4">
        <f t="shared" si="55"/>
        <v>0</v>
      </c>
    </row>
    <row r="1104" spans="20:21" x14ac:dyDescent="0.2">
      <c r="T1104" s="4">
        <f t="shared" si="56"/>
        <v>0</v>
      </c>
      <c r="U1104" s="4">
        <f t="shared" si="55"/>
        <v>0</v>
      </c>
    </row>
    <row r="1105" spans="20:21" x14ac:dyDescent="0.2">
      <c r="T1105" s="4">
        <f t="shared" si="56"/>
        <v>0</v>
      </c>
      <c r="U1105" s="4">
        <f t="shared" si="55"/>
        <v>0</v>
      </c>
    </row>
    <row r="1106" spans="20:21" x14ac:dyDescent="0.2">
      <c r="T1106" s="4">
        <f t="shared" si="56"/>
        <v>0</v>
      </c>
      <c r="U1106" s="4">
        <f t="shared" si="55"/>
        <v>0</v>
      </c>
    </row>
    <row r="1107" spans="20:21" x14ac:dyDescent="0.2">
      <c r="T1107" s="4">
        <f t="shared" si="56"/>
        <v>0</v>
      </c>
      <c r="U1107" s="4">
        <f t="shared" ref="U1107:U1170" si="57">+H1107-T1107</f>
        <v>0</v>
      </c>
    </row>
    <row r="1108" spans="20:21" x14ac:dyDescent="0.2">
      <c r="T1108" s="4">
        <f t="shared" si="56"/>
        <v>0</v>
      </c>
      <c r="U1108" s="4">
        <f t="shared" si="57"/>
        <v>0</v>
      </c>
    </row>
    <row r="1109" spans="20:21" x14ac:dyDescent="0.2">
      <c r="T1109" s="4">
        <f t="shared" si="56"/>
        <v>0</v>
      </c>
      <c r="U1109" s="4">
        <f t="shared" si="57"/>
        <v>0</v>
      </c>
    </row>
    <row r="1110" spans="20:21" x14ac:dyDescent="0.2">
      <c r="T1110" s="4">
        <f t="shared" si="56"/>
        <v>0</v>
      </c>
      <c r="U1110" s="4">
        <f t="shared" si="57"/>
        <v>0</v>
      </c>
    </row>
    <row r="1111" spans="20:21" x14ac:dyDescent="0.2">
      <c r="T1111" s="4">
        <f t="shared" si="56"/>
        <v>0</v>
      </c>
      <c r="U1111" s="4">
        <f t="shared" si="57"/>
        <v>0</v>
      </c>
    </row>
    <row r="1112" spans="20:21" x14ac:dyDescent="0.2">
      <c r="T1112" s="4">
        <f t="shared" si="56"/>
        <v>0</v>
      </c>
      <c r="U1112" s="4">
        <f t="shared" si="57"/>
        <v>0</v>
      </c>
    </row>
    <row r="1113" spans="20:21" x14ac:dyDescent="0.2">
      <c r="T1113" s="4">
        <f t="shared" si="56"/>
        <v>0</v>
      </c>
      <c r="U1113" s="4">
        <f t="shared" si="57"/>
        <v>0</v>
      </c>
    </row>
    <row r="1114" spans="20:21" x14ac:dyDescent="0.2">
      <c r="T1114" s="4">
        <f t="shared" si="56"/>
        <v>0</v>
      </c>
      <c r="U1114" s="4">
        <f t="shared" si="57"/>
        <v>0</v>
      </c>
    </row>
    <row r="1115" spans="20:21" x14ac:dyDescent="0.2">
      <c r="T1115" s="4">
        <f t="shared" si="56"/>
        <v>0</v>
      </c>
      <c r="U1115" s="4">
        <f t="shared" si="57"/>
        <v>0</v>
      </c>
    </row>
    <row r="1116" spans="20:21" x14ac:dyDescent="0.2">
      <c r="T1116" s="4">
        <f t="shared" si="56"/>
        <v>0</v>
      </c>
      <c r="U1116" s="4">
        <f t="shared" si="57"/>
        <v>0</v>
      </c>
    </row>
    <row r="1117" spans="20:21" x14ac:dyDescent="0.2">
      <c r="T1117" s="4">
        <f t="shared" si="56"/>
        <v>0</v>
      </c>
      <c r="U1117" s="4">
        <f t="shared" si="57"/>
        <v>0</v>
      </c>
    </row>
    <row r="1118" spans="20:21" x14ac:dyDescent="0.2">
      <c r="T1118" s="4">
        <f t="shared" si="56"/>
        <v>0</v>
      </c>
      <c r="U1118" s="4">
        <f t="shared" si="57"/>
        <v>0</v>
      </c>
    </row>
    <row r="1119" spans="20:21" x14ac:dyDescent="0.2">
      <c r="T1119" s="4">
        <f t="shared" si="56"/>
        <v>0</v>
      </c>
      <c r="U1119" s="4">
        <f t="shared" si="57"/>
        <v>0</v>
      </c>
    </row>
    <row r="1120" spans="20:21" x14ac:dyDescent="0.2">
      <c r="T1120" s="4">
        <f t="shared" si="56"/>
        <v>0</v>
      </c>
      <c r="U1120" s="4">
        <f t="shared" si="57"/>
        <v>0</v>
      </c>
    </row>
    <row r="1121" spans="20:21" x14ac:dyDescent="0.2">
      <c r="T1121" s="4">
        <f t="shared" si="56"/>
        <v>0</v>
      </c>
      <c r="U1121" s="4">
        <f t="shared" si="57"/>
        <v>0</v>
      </c>
    </row>
    <row r="1122" spans="20:21" x14ac:dyDescent="0.2">
      <c r="T1122" s="4">
        <f t="shared" si="56"/>
        <v>0</v>
      </c>
      <c r="U1122" s="4">
        <f t="shared" si="57"/>
        <v>0</v>
      </c>
    </row>
    <row r="1123" spans="20:21" x14ac:dyDescent="0.2">
      <c r="T1123" s="4">
        <f t="shared" si="56"/>
        <v>0</v>
      </c>
      <c r="U1123" s="4">
        <f t="shared" si="57"/>
        <v>0</v>
      </c>
    </row>
    <row r="1124" spans="20:21" x14ac:dyDescent="0.2">
      <c r="T1124" s="4">
        <f t="shared" si="56"/>
        <v>0</v>
      </c>
      <c r="U1124" s="4">
        <f t="shared" si="57"/>
        <v>0</v>
      </c>
    </row>
    <row r="1125" spans="20:21" x14ac:dyDescent="0.2">
      <c r="T1125" s="4">
        <f t="shared" si="56"/>
        <v>0</v>
      </c>
      <c r="U1125" s="4">
        <f t="shared" si="57"/>
        <v>0</v>
      </c>
    </row>
    <row r="1126" spans="20:21" x14ac:dyDescent="0.2">
      <c r="T1126" s="4">
        <f t="shared" si="56"/>
        <v>0</v>
      </c>
      <c r="U1126" s="4">
        <f t="shared" si="57"/>
        <v>0</v>
      </c>
    </row>
    <row r="1127" spans="20:21" x14ac:dyDescent="0.2">
      <c r="T1127" s="4">
        <f t="shared" si="56"/>
        <v>0</v>
      </c>
      <c r="U1127" s="4">
        <f t="shared" si="57"/>
        <v>0</v>
      </c>
    </row>
    <row r="1128" spans="20:21" x14ac:dyDescent="0.2">
      <c r="T1128" s="4">
        <f t="shared" si="56"/>
        <v>0</v>
      </c>
      <c r="U1128" s="4">
        <f t="shared" si="57"/>
        <v>0</v>
      </c>
    </row>
    <row r="1129" spans="20:21" x14ac:dyDescent="0.2">
      <c r="T1129" s="4">
        <f t="shared" si="56"/>
        <v>0</v>
      </c>
      <c r="U1129" s="4">
        <f t="shared" si="57"/>
        <v>0</v>
      </c>
    </row>
    <row r="1130" spans="20:21" x14ac:dyDescent="0.2">
      <c r="T1130" s="4">
        <f t="shared" si="56"/>
        <v>0</v>
      </c>
      <c r="U1130" s="4">
        <f t="shared" si="57"/>
        <v>0</v>
      </c>
    </row>
    <row r="1131" spans="20:21" x14ac:dyDescent="0.2">
      <c r="T1131" s="4">
        <f t="shared" si="56"/>
        <v>0</v>
      </c>
      <c r="U1131" s="4">
        <f t="shared" si="57"/>
        <v>0</v>
      </c>
    </row>
    <row r="1132" spans="20:21" x14ac:dyDescent="0.2">
      <c r="T1132" s="4">
        <f t="shared" si="56"/>
        <v>0</v>
      </c>
      <c r="U1132" s="4">
        <f t="shared" si="57"/>
        <v>0</v>
      </c>
    </row>
    <row r="1133" spans="20:21" x14ac:dyDescent="0.2">
      <c r="T1133" s="4">
        <f t="shared" si="56"/>
        <v>0</v>
      </c>
      <c r="U1133" s="4">
        <f t="shared" si="57"/>
        <v>0</v>
      </c>
    </row>
    <row r="1134" spans="20:21" x14ac:dyDescent="0.2">
      <c r="T1134" s="4">
        <f t="shared" si="56"/>
        <v>0</v>
      </c>
      <c r="U1134" s="4">
        <f t="shared" si="57"/>
        <v>0</v>
      </c>
    </row>
    <row r="1135" spans="20:21" x14ac:dyDescent="0.2">
      <c r="T1135" s="4">
        <f t="shared" si="56"/>
        <v>0</v>
      </c>
      <c r="U1135" s="4">
        <f t="shared" si="57"/>
        <v>0</v>
      </c>
    </row>
    <row r="1136" spans="20:21" x14ac:dyDescent="0.2">
      <c r="T1136" s="4">
        <f t="shared" si="56"/>
        <v>0</v>
      </c>
      <c r="U1136" s="4">
        <f t="shared" si="57"/>
        <v>0</v>
      </c>
    </row>
    <row r="1137" spans="20:21" x14ac:dyDescent="0.2">
      <c r="T1137" s="4">
        <f t="shared" si="56"/>
        <v>0</v>
      </c>
      <c r="U1137" s="4">
        <f t="shared" si="57"/>
        <v>0</v>
      </c>
    </row>
    <row r="1138" spans="20:21" x14ac:dyDescent="0.2">
      <c r="T1138" s="4">
        <f t="shared" si="56"/>
        <v>0</v>
      </c>
      <c r="U1138" s="4">
        <f t="shared" si="57"/>
        <v>0</v>
      </c>
    </row>
    <row r="1139" spans="20:21" x14ac:dyDescent="0.2">
      <c r="T1139" s="4">
        <f t="shared" si="56"/>
        <v>0</v>
      </c>
      <c r="U1139" s="4">
        <f t="shared" si="57"/>
        <v>0</v>
      </c>
    </row>
    <row r="1140" spans="20:21" x14ac:dyDescent="0.2">
      <c r="T1140" s="4">
        <f t="shared" si="56"/>
        <v>0</v>
      </c>
      <c r="U1140" s="4">
        <f t="shared" si="57"/>
        <v>0</v>
      </c>
    </row>
    <row r="1141" spans="20:21" x14ac:dyDescent="0.2">
      <c r="T1141" s="4">
        <f t="shared" si="56"/>
        <v>0</v>
      </c>
      <c r="U1141" s="4">
        <f t="shared" si="57"/>
        <v>0</v>
      </c>
    </row>
    <row r="1142" spans="20:21" x14ac:dyDescent="0.2">
      <c r="T1142" s="4">
        <f t="shared" si="56"/>
        <v>0</v>
      </c>
      <c r="U1142" s="4">
        <f t="shared" si="57"/>
        <v>0</v>
      </c>
    </row>
    <row r="1143" spans="20:21" x14ac:dyDescent="0.2">
      <c r="T1143" s="4">
        <f t="shared" si="56"/>
        <v>0</v>
      </c>
      <c r="U1143" s="4">
        <f t="shared" si="57"/>
        <v>0</v>
      </c>
    </row>
    <row r="1144" spans="20:21" x14ac:dyDescent="0.2">
      <c r="T1144" s="4">
        <f t="shared" si="56"/>
        <v>0</v>
      </c>
      <c r="U1144" s="4">
        <f t="shared" si="57"/>
        <v>0</v>
      </c>
    </row>
    <row r="1145" spans="20:21" x14ac:dyDescent="0.2">
      <c r="T1145" s="4">
        <f t="shared" si="56"/>
        <v>0</v>
      </c>
      <c r="U1145" s="4">
        <f t="shared" si="57"/>
        <v>0</v>
      </c>
    </row>
    <row r="1146" spans="20:21" x14ac:dyDescent="0.2">
      <c r="T1146" s="4">
        <f t="shared" si="56"/>
        <v>0</v>
      </c>
      <c r="U1146" s="4">
        <f t="shared" si="57"/>
        <v>0</v>
      </c>
    </row>
    <row r="1147" spans="20:21" x14ac:dyDescent="0.2">
      <c r="T1147" s="4">
        <f t="shared" si="56"/>
        <v>0</v>
      </c>
      <c r="U1147" s="4">
        <f t="shared" si="57"/>
        <v>0</v>
      </c>
    </row>
    <row r="1148" spans="20:21" x14ac:dyDescent="0.2">
      <c r="T1148" s="4">
        <f t="shared" si="56"/>
        <v>0</v>
      </c>
      <c r="U1148" s="4">
        <f t="shared" si="57"/>
        <v>0</v>
      </c>
    </row>
    <row r="1149" spans="20:21" x14ac:dyDescent="0.2">
      <c r="T1149" s="4">
        <f t="shared" si="56"/>
        <v>0</v>
      </c>
      <c r="U1149" s="4">
        <f t="shared" si="57"/>
        <v>0</v>
      </c>
    </row>
    <row r="1150" spans="20:21" x14ac:dyDescent="0.2">
      <c r="T1150" s="4">
        <f t="shared" si="56"/>
        <v>0</v>
      </c>
      <c r="U1150" s="4">
        <f t="shared" si="57"/>
        <v>0</v>
      </c>
    </row>
    <row r="1151" spans="20:21" x14ac:dyDescent="0.2">
      <c r="T1151" s="4">
        <f t="shared" si="56"/>
        <v>0</v>
      </c>
      <c r="U1151" s="4">
        <f t="shared" si="57"/>
        <v>0</v>
      </c>
    </row>
    <row r="1152" spans="20:21" x14ac:dyDescent="0.2">
      <c r="T1152" s="4">
        <f t="shared" si="56"/>
        <v>0</v>
      </c>
      <c r="U1152" s="4">
        <f t="shared" si="57"/>
        <v>0</v>
      </c>
    </row>
    <row r="1153" spans="20:21" x14ac:dyDescent="0.2">
      <c r="T1153" s="4">
        <f t="shared" si="56"/>
        <v>0</v>
      </c>
      <c r="U1153" s="4">
        <f t="shared" si="57"/>
        <v>0</v>
      </c>
    </row>
    <row r="1154" spans="20:21" x14ac:dyDescent="0.2">
      <c r="T1154" s="4">
        <f t="shared" si="56"/>
        <v>0</v>
      </c>
      <c r="U1154" s="4">
        <f t="shared" si="57"/>
        <v>0</v>
      </c>
    </row>
    <row r="1155" spans="20:21" x14ac:dyDescent="0.2">
      <c r="T1155" s="4">
        <f t="shared" si="56"/>
        <v>0</v>
      </c>
      <c r="U1155" s="4">
        <f t="shared" si="57"/>
        <v>0</v>
      </c>
    </row>
    <row r="1156" spans="20:21" x14ac:dyDescent="0.2">
      <c r="T1156" s="4">
        <f t="shared" si="56"/>
        <v>0</v>
      </c>
      <c r="U1156" s="4">
        <f t="shared" si="57"/>
        <v>0</v>
      </c>
    </row>
    <row r="1157" spans="20:21" x14ac:dyDescent="0.2">
      <c r="T1157" s="4">
        <f t="shared" si="56"/>
        <v>0</v>
      </c>
      <c r="U1157" s="4">
        <f t="shared" si="57"/>
        <v>0</v>
      </c>
    </row>
    <row r="1158" spans="20:21" x14ac:dyDescent="0.2">
      <c r="T1158" s="4">
        <f t="shared" si="56"/>
        <v>0</v>
      </c>
      <c r="U1158" s="4">
        <f t="shared" si="57"/>
        <v>0</v>
      </c>
    </row>
    <row r="1159" spans="20:21" x14ac:dyDescent="0.2">
      <c r="T1159" s="4">
        <f t="shared" ref="T1159:T1222" si="58">+I1159+K1159+L1159+R1159+S1159</f>
        <v>0</v>
      </c>
      <c r="U1159" s="4">
        <f t="shared" si="57"/>
        <v>0</v>
      </c>
    </row>
    <row r="1160" spans="20:21" x14ac:dyDescent="0.2">
      <c r="T1160" s="4">
        <f t="shared" si="58"/>
        <v>0</v>
      </c>
      <c r="U1160" s="4">
        <f t="shared" si="57"/>
        <v>0</v>
      </c>
    </row>
    <row r="1161" spans="20:21" x14ac:dyDescent="0.2">
      <c r="T1161" s="4">
        <f t="shared" si="58"/>
        <v>0</v>
      </c>
      <c r="U1161" s="4">
        <f t="shared" si="57"/>
        <v>0</v>
      </c>
    </row>
    <row r="1162" spans="20:21" x14ac:dyDescent="0.2">
      <c r="T1162" s="4">
        <f t="shared" si="58"/>
        <v>0</v>
      </c>
      <c r="U1162" s="4">
        <f t="shared" si="57"/>
        <v>0</v>
      </c>
    </row>
    <row r="1163" spans="20:21" x14ac:dyDescent="0.2">
      <c r="T1163" s="4">
        <f t="shared" si="58"/>
        <v>0</v>
      </c>
      <c r="U1163" s="4">
        <f t="shared" si="57"/>
        <v>0</v>
      </c>
    </row>
    <row r="1164" spans="20:21" x14ac:dyDescent="0.2">
      <c r="T1164" s="4">
        <f t="shared" si="58"/>
        <v>0</v>
      </c>
      <c r="U1164" s="4">
        <f t="shared" si="57"/>
        <v>0</v>
      </c>
    </row>
    <row r="1165" spans="20:21" x14ac:dyDescent="0.2">
      <c r="T1165" s="4">
        <f t="shared" si="58"/>
        <v>0</v>
      </c>
      <c r="U1165" s="4">
        <f t="shared" si="57"/>
        <v>0</v>
      </c>
    </row>
    <row r="1166" spans="20:21" x14ac:dyDescent="0.2">
      <c r="T1166" s="4">
        <f t="shared" si="58"/>
        <v>0</v>
      </c>
      <c r="U1166" s="4">
        <f t="shared" si="57"/>
        <v>0</v>
      </c>
    </row>
    <row r="1167" spans="20:21" x14ac:dyDescent="0.2">
      <c r="T1167" s="4">
        <f t="shared" si="58"/>
        <v>0</v>
      </c>
      <c r="U1167" s="4">
        <f t="shared" si="57"/>
        <v>0</v>
      </c>
    </row>
    <row r="1168" spans="20:21" x14ac:dyDescent="0.2">
      <c r="T1168" s="4">
        <f t="shared" si="58"/>
        <v>0</v>
      </c>
      <c r="U1168" s="4">
        <f t="shared" si="57"/>
        <v>0</v>
      </c>
    </row>
    <row r="1169" spans="20:21" x14ac:dyDescent="0.2">
      <c r="T1169" s="4">
        <f t="shared" si="58"/>
        <v>0</v>
      </c>
      <c r="U1169" s="4">
        <f t="shared" si="57"/>
        <v>0</v>
      </c>
    </row>
    <row r="1170" spans="20:21" x14ac:dyDescent="0.2">
      <c r="T1170" s="4">
        <f t="shared" si="58"/>
        <v>0</v>
      </c>
      <c r="U1170" s="4">
        <f t="shared" si="57"/>
        <v>0</v>
      </c>
    </row>
    <row r="1171" spans="20:21" x14ac:dyDescent="0.2">
      <c r="T1171" s="4">
        <f t="shared" si="58"/>
        <v>0</v>
      </c>
      <c r="U1171" s="4">
        <f t="shared" ref="U1171:U1234" si="59">+H1171-T1171</f>
        <v>0</v>
      </c>
    </row>
    <row r="1172" spans="20:21" x14ac:dyDescent="0.2">
      <c r="T1172" s="4">
        <f t="shared" si="58"/>
        <v>0</v>
      </c>
      <c r="U1172" s="4">
        <f t="shared" si="59"/>
        <v>0</v>
      </c>
    </row>
    <row r="1173" spans="20:21" x14ac:dyDescent="0.2">
      <c r="T1173" s="4">
        <f t="shared" si="58"/>
        <v>0</v>
      </c>
      <c r="U1173" s="4">
        <f t="shared" si="59"/>
        <v>0</v>
      </c>
    </row>
    <row r="1174" spans="20:21" x14ac:dyDescent="0.2">
      <c r="T1174" s="4">
        <f t="shared" si="58"/>
        <v>0</v>
      </c>
      <c r="U1174" s="4">
        <f t="shared" si="59"/>
        <v>0</v>
      </c>
    </row>
    <row r="1175" spans="20:21" x14ac:dyDescent="0.2">
      <c r="T1175" s="4">
        <f t="shared" si="58"/>
        <v>0</v>
      </c>
      <c r="U1175" s="4">
        <f t="shared" si="59"/>
        <v>0</v>
      </c>
    </row>
    <row r="1176" spans="20:21" x14ac:dyDescent="0.2">
      <c r="T1176" s="4">
        <f t="shared" si="58"/>
        <v>0</v>
      </c>
      <c r="U1176" s="4">
        <f t="shared" si="59"/>
        <v>0</v>
      </c>
    </row>
    <row r="1177" spans="20:21" x14ac:dyDescent="0.2">
      <c r="T1177" s="4">
        <f t="shared" si="58"/>
        <v>0</v>
      </c>
      <c r="U1177" s="4">
        <f t="shared" si="59"/>
        <v>0</v>
      </c>
    </row>
    <row r="1178" spans="20:21" x14ac:dyDescent="0.2">
      <c r="T1178" s="4">
        <f t="shared" si="58"/>
        <v>0</v>
      </c>
      <c r="U1178" s="4">
        <f t="shared" si="59"/>
        <v>0</v>
      </c>
    </row>
    <row r="1179" spans="20:21" x14ac:dyDescent="0.2">
      <c r="T1179" s="4">
        <f t="shared" si="58"/>
        <v>0</v>
      </c>
      <c r="U1179" s="4">
        <f t="shared" si="59"/>
        <v>0</v>
      </c>
    </row>
    <row r="1180" spans="20:21" x14ac:dyDescent="0.2">
      <c r="T1180" s="4">
        <f t="shared" si="58"/>
        <v>0</v>
      </c>
      <c r="U1180" s="4">
        <f t="shared" si="59"/>
        <v>0</v>
      </c>
    </row>
    <row r="1181" spans="20:21" x14ac:dyDescent="0.2">
      <c r="T1181" s="4">
        <f t="shared" si="58"/>
        <v>0</v>
      </c>
      <c r="U1181" s="4">
        <f t="shared" si="59"/>
        <v>0</v>
      </c>
    </row>
    <row r="1182" spans="20:21" x14ac:dyDescent="0.2">
      <c r="T1182" s="4">
        <f t="shared" si="58"/>
        <v>0</v>
      </c>
      <c r="U1182" s="4">
        <f t="shared" si="59"/>
        <v>0</v>
      </c>
    </row>
    <row r="1183" spans="20:21" x14ac:dyDescent="0.2">
      <c r="T1183" s="4">
        <f t="shared" si="58"/>
        <v>0</v>
      </c>
      <c r="U1183" s="4">
        <f t="shared" si="59"/>
        <v>0</v>
      </c>
    </row>
    <row r="1184" spans="20:21" x14ac:dyDescent="0.2">
      <c r="T1184" s="4">
        <f t="shared" si="58"/>
        <v>0</v>
      </c>
      <c r="U1184" s="4">
        <f t="shared" si="59"/>
        <v>0</v>
      </c>
    </row>
    <row r="1185" spans="20:21" x14ac:dyDescent="0.2">
      <c r="T1185" s="4">
        <f t="shared" si="58"/>
        <v>0</v>
      </c>
      <c r="U1185" s="4">
        <f t="shared" si="59"/>
        <v>0</v>
      </c>
    </row>
    <row r="1186" spans="20:21" x14ac:dyDescent="0.2">
      <c r="T1186" s="4">
        <f t="shared" si="58"/>
        <v>0</v>
      </c>
      <c r="U1186" s="4">
        <f t="shared" si="59"/>
        <v>0</v>
      </c>
    </row>
    <row r="1187" spans="20:21" x14ac:dyDescent="0.2">
      <c r="T1187" s="4">
        <f t="shared" si="58"/>
        <v>0</v>
      </c>
      <c r="U1187" s="4">
        <f t="shared" si="59"/>
        <v>0</v>
      </c>
    </row>
    <row r="1188" spans="20:21" x14ac:dyDescent="0.2">
      <c r="T1188" s="4">
        <f t="shared" si="58"/>
        <v>0</v>
      </c>
      <c r="U1188" s="4">
        <f t="shared" si="59"/>
        <v>0</v>
      </c>
    </row>
    <row r="1189" spans="20:21" x14ac:dyDescent="0.2">
      <c r="T1189" s="4">
        <f t="shared" si="58"/>
        <v>0</v>
      </c>
      <c r="U1189" s="4">
        <f t="shared" si="59"/>
        <v>0</v>
      </c>
    </row>
    <row r="1190" spans="20:21" x14ac:dyDescent="0.2">
      <c r="T1190" s="4">
        <f t="shared" si="58"/>
        <v>0</v>
      </c>
      <c r="U1190" s="4">
        <f t="shared" si="59"/>
        <v>0</v>
      </c>
    </row>
    <row r="1191" spans="20:21" x14ac:dyDescent="0.2">
      <c r="T1191" s="4">
        <f t="shared" si="58"/>
        <v>0</v>
      </c>
      <c r="U1191" s="4">
        <f t="shared" si="59"/>
        <v>0</v>
      </c>
    </row>
    <row r="1192" spans="20:21" x14ac:dyDescent="0.2">
      <c r="T1192" s="4">
        <f t="shared" si="58"/>
        <v>0</v>
      </c>
      <c r="U1192" s="4">
        <f t="shared" si="59"/>
        <v>0</v>
      </c>
    </row>
    <row r="1193" spans="20:21" x14ac:dyDescent="0.2">
      <c r="T1193" s="4">
        <f t="shared" si="58"/>
        <v>0</v>
      </c>
      <c r="U1193" s="4">
        <f t="shared" si="59"/>
        <v>0</v>
      </c>
    </row>
    <row r="1194" spans="20:21" x14ac:dyDescent="0.2">
      <c r="T1194" s="4">
        <f t="shared" si="58"/>
        <v>0</v>
      </c>
      <c r="U1194" s="4">
        <f t="shared" si="59"/>
        <v>0</v>
      </c>
    </row>
    <row r="1195" spans="20:21" x14ac:dyDescent="0.2">
      <c r="T1195" s="4">
        <f t="shared" si="58"/>
        <v>0</v>
      </c>
      <c r="U1195" s="4">
        <f t="shared" si="59"/>
        <v>0</v>
      </c>
    </row>
    <row r="1196" spans="20:21" x14ac:dyDescent="0.2">
      <c r="T1196" s="4">
        <f t="shared" si="58"/>
        <v>0</v>
      </c>
      <c r="U1196" s="4">
        <f t="shared" si="59"/>
        <v>0</v>
      </c>
    </row>
    <row r="1197" spans="20:21" x14ac:dyDescent="0.2">
      <c r="T1197" s="4">
        <f t="shared" si="58"/>
        <v>0</v>
      </c>
      <c r="U1197" s="4">
        <f t="shared" si="59"/>
        <v>0</v>
      </c>
    </row>
    <row r="1198" spans="20:21" x14ac:dyDescent="0.2">
      <c r="T1198" s="4">
        <f t="shared" si="58"/>
        <v>0</v>
      </c>
      <c r="U1198" s="4">
        <f t="shared" si="59"/>
        <v>0</v>
      </c>
    </row>
    <row r="1199" spans="20:21" x14ac:dyDescent="0.2">
      <c r="T1199" s="4">
        <f t="shared" si="58"/>
        <v>0</v>
      </c>
      <c r="U1199" s="4">
        <f t="shared" si="59"/>
        <v>0</v>
      </c>
    </row>
    <row r="1200" spans="20:21" x14ac:dyDescent="0.2">
      <c r="T1200" s="4">
        <f t="shared" si="58"/>
        <v>0</v>
      </c>
      <c r="U1200" s="4">
        <f t="shared" si="59"/>
        <v>0</v>
      </c>
    </row>
    <row r="1201" spans="20:21" x14ac:dyDescent="0.2">
      <c r="T1201" s="4">
        <f t="shared" si="58"/>
        <v>0</v>
      </c>
      <c r="U1201" s="4">
        <f t="shared" si="59"/>
        <v>0</v>
      </c>
    </row>
    <row r="1202" spans="20:21" x14ac:dyDescent="0.2">
      <c r="T1202" s="4">
        <f t="shared" si="58"/>
        <v>0</v>
      </c>
      <c r="U1202" s="4">
        <f t="shared" si="59"/>
        <v>0</v>
      </c>
    </row>
    <row r="1203" spans="20:21" x14ac:dyDescent="0.2">
      <c r="T1203" s="4">
        <f t="shared" si="58"/>
        <v>0</v>
      </c>
      <c r="U1203" s="4">
        <f t="shared" si="59"/>
        <v>0</v>
      </c>
    </row>
    <row r="1204" spans="20:21" x14ac:dyDescent="0.2">
      <c r="T1204" s="4">
        <f t="shared" si="58"/>
        <v>0</v>
      </c>
      <c r="U1204" s="4">
        <f t="shared" si="59"/>
        <v>0</v>
      </c>
    </row>
    <row r="1205" spans="20:21" x14ac:dyDescent="0.2">
      <c r="T1205" s="4">
        <f t="shared" si="58"/>
        <v>0</v>
      </c>
      <c r="U1205" s="4">
        <f t="shared" si="59"/>
        <v>0</v>
      </c>
    </row>
    <row r="1206" spans="20:21" x14ac:dyDescent="0.2">
      <c r="T1206" s="4">
        <f t="shared" si="58"/>
        <v>0</v>
      </c>
      <c r="U1206" s="4">
        <f t="shared" si="59"/>
        <v>0</v>
      </c>
    </row>
    <row r="1207" spans="20:21" x14ac:dyDescent="0.2">
      <c r="T1207" s="4">
        <f t="shared" si="58"/>
        <v>0</v>
      </c>
      <c r="U1207" s="4">
        <f t="shared" si="59"/>
        <v>0</v>
      </c>
    </row>
    <row r="1208" spans="20:21" x14ac:dyDescent="0.2">
      <c r="T1208" s="4">
        <f t="shared" si="58"/>
        <v>0</v>
      </c>
      <c r="U1208" s="4">
        <f t="shared" si="59"/>
        <v>0</v>
      </c>
    </row>
    <row r="1209" spans="20:21" x14ac:dyDescent="0.2">
      <c r="T1209" s="4">
        <f t="shared" si="58"/>
        <v>0</v>
      </c>
      <c r="U1209" s="4">
        <f t="shared" si="59"/>
        <v>0</v>
      </c>
    </row>
    <row r="1210" spans="20:21" x14ac:dyDescent="0.2">
      <c r="T1210" s="4">
        <f t="shared" si="58"/>
        <v>0</v>
      </c>
      <c r="U1210" s="4">
        <f t="shared" si="59"/>
        <v>0</v>
      </c>
    </row>
    <row r="1211" spans="20:21" x14ac:dyDescent="0.2">
      <c r="T1211" s="4">
        <f t="shared" si="58"/>
        <v>0</v>
      </c>
      <c r="U1211" s="4">
        <f t="shared" si="59"/>
        <v>0</v>
      </c>
    </row>
    <row r="1212" spans="20:21" x14ac:dyDescent="0.2">
      <c r="T1212" s="4">
        <f t="shared" si="58"/>
        <v>0</v>
      </c>
      <c r="U1212" s="4">
        <f t="shared" si="59"/>
        <v>0</v>
      </c>
    </row>
    <row r="1213" spans="20:21" x14ac:dyDescent="0.2">
      <c r="T1213" s="4">
        <f t="shared" si="58"/>
        <v>0</v>
      </c>
      <c r="U1213" s="4">
        <f t="shared" si="59"/>
        <v>0</v>
      </c>
    </row>
    <row r="1214" spans="20:21" x14ac:dyDescent="0.2">
      <c r="T1214" s="4">
        <f t="shared" si="58"/>
        <v>0</v>
      </c>
      <c r="U1214" s="4">
        <f t="shared" si="59"/>
        <v>0</v>
      </c>
    </row>
    <row r="1215" spans="20:21" x14ac:dyDescent="0.2">
      <c r="T1215" s="4">
        <f t="shared" si="58"/>
        <v>0</v>
      </c>
      <c r="U1215" s="4">
        <f t="shared" si="59"/>
        <v>0</v>
      </c>
    </row>
    <row r="1216" spans="20:21" x14ac:dyDescent="0.2">
      <c r="T1216" s="4">
        <f t="shared" si="58"/>
        <v>0</v>
      </c>
      <c r="U1216" s="4">
        <f t="shared" si="59"/>
        <v>0</v>
      </c>
    </row>
    <row r="1217" spans="20:21" x14ac:dyDescent="0.2">
      <c r="T1217" s="4">
        <f t="shared" si="58"/>
        <v>0</v>
      </c>
      <c r="U1217" s="4">
        <f t="shared" si="59"/>
        <v>0</v>
      </c>
    </row>
    <row r="1218" spans="20:21" x14ac:dyDescent="0.2">
      <c r="T1218" s="4">
        <f t="shared" si="58"/>
        <v>0</v>
      </c>
      <c r="U1218" s="4">
        <f t="shared" si="59"/>
        <v>0</v>
      </c>
    </row>
    <row r="1219" spans="20:21" x14ac:dyDescent="0.2">
      <c r="T1219" s="4">
        <f t="shared" si="58"/>
        <v>0</v>
      </c>
      <c r="U1219" s="4">
        <f t="shared" si="59"/>
        <v>0</v>
      </c>
    </row>
    <row r="1220" spans="20:21" x14ac:dyDescent="0.2">
      <c r="T1220" s="4">
        <f t="shared" si="58"/>
        <v>0</v>
      </c>
      <c r="U1220" s="4">
        <f t="shared" si="59"/>
        <v>0</v>
      </c>
    </row>
    <row r="1221" spans="20:21" x14ac:dyDescent="0.2">
      <c r="T1221" s="4">
        <f t="shared" si="58"/>
        <v>0</v>
      </c>
      <c r="U1221" s="4">
        <f t="shared" si="59"/>
        <v>0</v>
      </c>
    </row>
    <row r="1222" spans="20:21" x14ac:dyDescent="0.2">
      <c r="T1222" s="4">
        <f t="shared" si="58"/>
        <v>0</v>
      </c>
      <c r="U1222" s="4">
        <f t="shared" si="59"/>
        <v>0</v>
      </c>
    </row>
    <row r="1223" spans="20:21" x14ac:dyDescent="0.2">
      <c r="T1223" s="4">
        <f t="shared" ref="T1223:T1286" si="60">+I1223+K1223+L1223+R1223+S1223</f>
        <v>0</v>
      </c>
      <c r="U1223" s="4">
        <f t="shared" si="59"/>
        <v>0</v>
      </c>
    </row>
    <row r="1224" spans="20:21" x14ac:dyDescent="0.2">
      <c r="T1224" s="4">
        <f t="shared" si="60"/>
        <v>0</v>
      </c>
      <c r="U1224" s="4">
        <f t="shared" si="59"/>
        <v>0</v>
      </c>
    </row>
    <row r="1225" spans="20:21" x14ac:dyDescent="0.2">
      <c r="T1225" s="4">
        <f t="shared" si="60"/>
        <v>0</v>
      </c>
      <c r="U1225" s="4">
        <f t="shared" si="59"/>
        <v>0</v>
      </c>
    </row>
    <row r="1226" spans="20:21" x14ac:dyDescent="0.2">
      <c r="T1226" s="4">
        <f t="shared" si="60"/>
        <v>0</v>
      </c>
      <c r="U1226" s="4">
        <f t="shared" si="59"/>
        <v>0</v>
      </c>
    </row>
    <row r="1227" spans="20:21" x14ac:dyDescent="0.2">
      <c r="T1227" s="4">
        <f t="shared" si="60"/>
        <v>0</v>
      </c>
      <c r="U1227" s="4">
        <f t="shared" si="59"/>
        <v>0</v>
      </c>
    </row>
    <row r="1228" spans="20:21" x14ac:dyDescent="0.2">
      <c r="T1228" s="4">
        <f t="shared" si="60"/>
        <v>0</v>
      </c>
      <c r="U1228" s="4">
        <f t="shared" si="59"/>
        <v>0</v>
      </c>
    </row>
    <row r="1229" spans="20:21" x14ac:dyDescent="0.2">
      <c r="T1229" s="4">
        <f t="shared" si="60"/>
        <v>0</v>
      </c>
      <c r="U1229" s="4">
        <f t="shared" si="59"/>
        <v>0</v>
      </c>
    </row>
    <row r="1230" spans="20:21" x14ac:dyDescent="0.2">
      <c r="T1230" s="4">
        <f t="shared" si="60"/>
        <v>0</v>
      </c>
      <c r="U1230" s="4">
        <f t="shared" si="59"/>
        <v>0</v>
      </c>
    </row>
    <row r="1231" spans="20:21" x14ac:dyDescent="0.2">
      <c r="T1231" s="4">
        <f t="shared" si="60"/>
        <v>0</v>
      </c>
      <c r="U1231" s="4">
        <f t="shared" si="59"/>
        <v>0</v>
      </c>
    </row>
    <row r="1232" spans="20:21" x14ac:dyDescent="0.2">
      <c r="T1232" s="4">
        <f t="shared" si="60"/>
        <v>0</v>
      </c>
      <c r="U1232" s="4">
        <f t="shared" si="59"/>
        <v>0</v>
      </c>
    </row>
    <row r="1233" spans="20:21" x14ac:dyDescent="0.2">
      <c r="T1233" s="4">
        <f t="shared" si="60"/>
        <v>0</v>
      </c>
      <c r="U1233" s="4">
        <f t="shared" si="59"/>
        <v>0</v>
      </c>
    </row>
    <row r="1234" spans="20:21" x14ac:dyDescent="0.2">
      <c r="T1234" s="4">
        <f t="shared" si="60"/>
        <v>0</v>
      </c>
      <c r="U1234" s="4">
        <f t="shared" si="59"/>
        <v>0</v>
      </c>
    </row>
    <row r="1235" spans="20:21" x14ac:dyDescent="0.2">
      <c r="T1235" s="4">
        <f t="shared" si="60"/>
        <v>0</v>
      </c>
      <c r="U1235" s="4">
        <f t="shared" ref="U1235:U1298" si="61">+H1235-T1235</f>
        <v>0</v>
      </c>
    </row>
    <row r="1236" spans="20:21" x14ac:dyDescent="0.2">
      <c r="T1236" s="4">
        <f t="shared" si="60"/>
        <v>0</v>
      </c>
      <c r="U1236" s="4">
        <f t="shared" si="61"/>
        <v>0</v>
      </c>
    </row>
    <row r="1237" spans="20:21" x14ac:dyDescent="0.2">
      <c r="T1237" s="4">
        <f t="shared" si="60"/>
        <v>0</v>
      </c>
      <c r="U1237" s="4">
        <f t="shared" si="61"/>
        <v>0</v>
      </c>
    </row>
    <row r="1238" spans="20:21" x14ac:dyDescent="0.2">
      <c r="T1238" s="4">
        <f t="shared" si="60"/>
        <v>0</v>
      </c>
      <c r="U1238" s="4">
        <f t="shared" si="61"/>
        <v>0</v>
      </c>
    </row>
    <row r="1239" spans="20:21" x14ac:dyDescent="0.2">
      <c r="T1239" s="4">
        <f t="shared" si="60"/>
        <v>0</v>
      </c>
      <c r="U1239" s="4">
        <f t="shared" si="61"/>
        <v>0</v>
      </c>
    </row>
    <row r="1240" spans="20:21" x14ac:dyDescent="0.2">
      <c r="T1240" s="4">
        <f t="shared" si="60"/>
        <v>0</v>
      </c>
      <c r="U1240" s="4">
        <f t="shared" si="61"/>
        <v>0</v>
      </c>
    </row>
    <row r="1241" spans="20:21" x14ac:dyDescent="0.2">
      <c r="T1241" s="4">
        <f t="shared" si="60"/>
        <v>0</v>
      </c>
      <c r="U1241" s="4">
        <f t="shared" si="61"/>
        <v>0</v>
      </c>
    </row>
    <row r="1242" spans="20:21" x14ac:dyDescent="0.2">
      <c r="T1242" s="4">
        <f t="shared" si="60"/>
        <v>0</v>
      </c>
      <c r="U1242" s="4">
        <f t="shared" si="61"/>
        <v>0</v>
      </c>
    </row>
    <row r="1243" spans="20:21" x14ac:dyDescent="0.2">
      <c r="T1243" s="4">
        <f t="shared" si="60"/>
        <v>0</v>
      </c>
      <c r="U1243" s="4">
        <f t="shared" si="61"/>
        <v>0</v>
      </c>
    </row>
    <row r="1244" spans="20:21" x14ac:dyDescent="0.2">
      <c r="T1244" s="4">
        <f t="shared" si="60"/>
        <v>0</v>
      </c>
      <c r="U1244" s="4">
        <f t="shared" si="61"/>
        <v>0</v>
      </c>
    </row>
    <row r="1245" spans="20:21" x14ac:dyDescent="0.2">
      <c r="T1245" s="4">
        <f t="shared" si="60"/>
        <v>0</v>
      </c>
      <c r="U1245" s="4">
        <f t="shared" si="61"/>
        <v>0</v>
      </c>
    </row>
    <row r="1246" spans="20:21" x14ac:dyDescent="0.2">
      <c r="T1246" s="4">
        <f t="shared" si="60"/>
        <v>0</v>
      </c>
      <c r="U1246" s="4">
        <f t="shared" si="61"/>
        <v>0</v>
      </c>
    </row>
    <row r="1247" spans="20:21" x14ac:dyDescent="0.2">
      <c r="T1247" s="4">
        <f t="shared" si="60"/>
        <v>0</v>
      </c>
      <c r="U1247" s="4">
        <f t="shared" si="61"/>
        <v>0</v>
      </c>
    </row>
    <row r="1248" spans="20:21" x14ac:dyDescent="0.2">
      <c r="T1248" s="4">
        <f t="shared" si="60"/>
        <v>0</v>
      </c>
      <c r="U1248" s="4">
        <f t="shared" si="61"/>
        <v>0</v>
      </c>
    </row>
    <row r="1249" spans="20:21" x14ac:dyDescent="0.2">
      <c r="T1249" s="4">
        <f t="shared" si="60"/>
        <v>0</v>
      </c>
      <c r="U1249" s="4">
        <f t="shared" si="61"/>
        <v>0</v>
      </c>
    </row>
    <row r="1250" spans="20:21" x14ac:dyDescent="0.2">
      <c r="T1250" s="4">
        <f t="shared" si="60"/>
        <v>0</v>
      </c>
      <c r="U1250" s="4">
        <f t="shared" si="61"/>
        <v>0</v>
      </c>
    </row>
    <row r="1251" spans="20:21" x14ac:dyDescent="0.2">
      <c r="T1251" s="4">
        <f t="shared" si="60"/>
        <v>0</v>
      </c>
      <c r="U1251" s="4">
        <f t="shared" si="61"/>
        <v>0</v>
      </c>
    </row>
    <row r="1252" spans="20:21" x14ac:dyDescent="0.2">
      <c r="T1252" s="4">
        <f t="shared" si="60"/>
        <v>0</v>
      </c>
      <c r="U1252" s="4">
        <f t="shared" si="61"/>
        <v>0</v>
      </c>
    </row>
    <row r="1253" spans="20:21" x14ac:dyDescent="0.2">
      <c r="T1253" s="4">
        <f t="shared" si="60"/>
        <v>0</v>
      </c>
      <c r="U1253" s="4">
        <f t="shared" si="61"/>
        <v>0</v>
      </c>
    </row>
    <row r="1254" spans="20:21" x14ac:dyDescent="0.2">
      <c r="T1254" s="4">
        <f t="shared" si="60"/>
        <v>0</v>
      </c>
      <c r="U1254" s="4">
        <f t="shared" si="61"/>
        <v>0</v>
      </c>
    </row>
    <row r="1255" spans="20:21" x14ac:dyDescent="0.2">
      <c r="T1255" s="4">
        <f t="shared" si="60"/>
        <v>0</v>
      </c>
      <c r="U1255" s="4">
        <f t="shared" si="61"/>
        <v>0</v>
      </c>
    </row>
    <row r="1256" spans="20:21" x14ac:dyDescent="0.2">
      <c r="T1256" s="4">
        <f t="shared" si="60"/>
        <v>0</v>
      </c>
      <c r="U1256" s="4">
        <f t="shared" si="61"/>
        <v>0</v>
      </c>
    </row>
    <row r="1257" spans="20:21" x14ac:dyDescent="0.2">
      <c r="T1257" s="4">
        <f t="shared" si="60"/>
        <v>0</v>
      </c>
      <c r="U1257" s="4">
        <f t="shared" si="61"/>
        <v>0</v>
      </c>
    </row>
    <row r="1258" spans="20:21" x14ac:dyDescent="0.2">
      <c r="T1258" s="4">
        <f t="shared" si="60"/>
        <v>0</v>
      </c>
      <c r="U1258" s="4">
        <f t="shared" si="61"/>
        <v>0</v>
      </c>
    </row>
    <row r="1259" spans="20:21" x14ac:dyDescent="0.2">
      <c r="T1259" s="4">
        <f t="shared" si="60"/>
        <v>0</v>
      </c>
      <c r="U1259" s="4">
        <f t="shared" si="61"/>
        <v>0</v>
      </c>
    </row>
    <row r="1260" spans="20:21" x14ac:dyDescent="0.2">
      <c r="T1260" s="4">
        <f t="shared" si="60"/>
        <v>0</v>
      </c>
      <c r="U1260" s="4">
        <f t="shared" si="61"/>
        <v>0</v>
      </c>
    </row>
    <row r="1261" spans="20:21" x14ac:dyDescent="0.2">
      <c r="T1261" s="4">
        <f t="shared" si="60"/>
        <v>0</v>
      </c>
      <c r="U1261" s="4">
        <f t="shared" si="61"/>
        <v>0</v>
      </c>
    </row>
    <row r="1262" spans="20:21" x14ac:dyDescent="0.2">
      <c r="T1262" s="4">
        <f t="shared" si="60"/>
        <v>0</v>
      </c>
      <c r="U1262" s="4">
        <f t="shared" si="61"/>
        <v>0</v>
      </c>
    </row>
    <row r="1263" spans="20:21" x14ac:dyDescent="0.2">
      <c r="T1263" s="4">
        <f t="shared" si="60"/>
        <v>0</v>
      </c>
      <c r="U1263" s="4">
        <f t="shared" si="61"/>
        <v>0</v>
      </c>
    </row>
    <row r="1264" spans="20:21" x14ac:dyDescent="0.2">
      <c r="T1264" s="4">
        <f t="shared" si="60"/>
        <v>0</v>
      </c>
      <c r="U1264" s="4">
        <f t="shared" si="61"/>
        <v>0</v>
      </c>
    </row>
    <row r="1265" spans="20:21" x14ac:dyDescent="0.2">
      <c r="T1265" s="4">
        <f t="shared" si="60"/>
        <v>0</v>
      </c>
      <c r="U1265" s="4">
        <f t="shared" si="61"/>
        <v>0</v>
      </c>
    </row>
    <row r="1266" spans="20:21" x14ac:dyDescent="0.2">
      <c r="T1266" s="4">
        <f t="shared" si="60"/>
        <v>0</v>
      </c>
      <c r="U1266" s="4">
        <f t="shared" si="61"/>
        <v>0</v>
      </c>
    </row>
    <row r="1267" spans="20:21" x14ac:dyDescent="0.2">
      <c r="T1267" s="4">
        <f t="shared" si="60"/>
        <v>0</v>
      </c>
      <c r="U1267" s="4">
        <f t="shared" si="61"/>
        <v>0</v>
      </c>
    </row>
    <row r="1268" spans="20:21" x14ac:dyDescent="0.2">
      <c r="T1268" s="4">
        <f t="shared" si="60"/>
        <v>0</v>
      </c>
      <c r="U1268" s="4">
        <f t="shared" si="61"/>
        <v>0</v>
      </c>
    </row>
    <row r="1269" spans="20:21" x14ac:dyDescent="0.2">
      <c r="T1269" s="4">
        <f t="shared" si="60"/>
        <v>0</v>
      </c>
      <c r="U1269" s="4">
        <f t="shared" si="61"/>
        <v>0</v>
      </c>
    </row>
    <row r="1270" spans="20:21" x14ac:dyDescent="0.2">
      <c r="T1270" s="4">
        <f t="shared" si="60"/>
        <v>0</v>
      </c>
      <c r="U1270" s="4">
        <f t="shared" si="61"/>
        <v>0</v>
      </c>
    </row>
    <row r="1271" spans="20:21" x14ac:dyDescent="0.2">
      <c r="T1271" s="4">
        <f t="shared" si="60"/>
        <v>0</v>
      </c>
      <c r="U1271" s="4">
        <f t="shared" si="61"/>
        <v>0</v>
      </c>
    </row>
    <row r="1272" spans="20:21" x14ac:dyDescent="0.2">
      <c r="T1272" s="4">
        <f t="shared" si="60"/>
        <v>0</v>
      </c>
      <c r="U1272" s="4">
        <f t="shared" si="61"/>
        <v>0</v>
      </c>
    </row>
    <row r="1273" spans="20:21" x14ac:dyDescent="0.2">
      <c r="T1273" s="4">
        <f t="shared" si="60"/>
        <v>0</v>
      </c>
      <c r="U1273" s="4">
        <f t="shared" si="61"/>
        <v>0</v>
      </c>
    </row>
    <row r="1274" spans="20:21" x14ac:dyDescent="0.2">
      <c r="T1274" s="4">
        <f t="shared" si="60"/>
        <v>0</v>
      </c>
      <c r="U1274" s="4">
        <f t="shared" si="61"/>
        <v>0</v>
      </c>
    </row>
    <row r="1275" spans="20:21" x14ac:dyDescent="0.2">
      <c r="T1275" s="4">
        <f t="shared" si="60"/>
        <v>0</v>
      </c>
      <c r="U1275" s="4">
        <f t="shared" si="61"/>
        <v>0</v>
      </c>
    </row>
    <row r="1276" spans="20:21" x14ac:dyDescent="0.2">
      <c r="T1276" s="4">
        <f t="shared" si="60"/>
        <v>0</v>
      </c>
      <c r="U1276" s="4">
        <f t="shared" si="61"/>
        <v>0</v>
      </c>
    </row>
    <row r="1277" spans="20:21" x14ac:dyDescent="0.2">
      <c r="T1277" s="4">
        <f t="shared" si="60"/>
        <v>0</v>
      </c>
      <c r="U1277" s="4">
        <f t="shared" si="61"/>
        <v>0</v>
      </c>
    </row>
    <row r="1278" spans="20:21" x14ac:dyDescent="0.2">
      <c r="T1278" s="4">
        <f t="shared" si="60"/>
        <v>0</v>
      </c>
      <c r="U1278" s="4">
        <f t="shared" si="61"/>
        <v>0</v>
      </c>
    </row>
    <row r="1279" spans="20:21" x14ac:dyDescent="0.2">
      <c r="T1279" s="4">
        <f t="shared" si="60"/>
        <v>0</v>
      </c>
      <c r="U1279" s="4">
        <f t="shared" si="61"/>
        <v>0</v>
      </c>
    </row>
    <row r="1280" spans="20:21" x14ac:dyDescent="0.2">
      <c r="T1280" s="4">
        <f t="shared" si="60"/>
        <v>0</v>
      </c>
      <c r="U1280" s="4">
        <f t="shared" si="61"/>
        <v>0</v>
      </c>
    </row>
    <row r="1281" spans="20:21" x14ac:dyDescent="0.2">
      <c r="T1281" s="4">
        <f t="shared" si="60"/>
        <v>0</v>
      </c>
      <c r="U1281" s="4">
        <f t="shared" si="61"/>
        <v>0</v>
      </c>
    </row>
    <row r="1282" spans="20:21" x14ac:dyDescent="0.2">
      <c r="T1282" s="4">
        <f t="shared" si="60"/>
        <v>0</v>
      </c>
      <c r="U1282" s="4">
        <f t="shared" si="61"/>
        <v>0</v>
      </c>
    </row>
    <row r="1283" spans="20:21" x14ac:dyDescent="0.2">
      <c r="T1283" s="4">
        <f t="shared" si="60"/>
        <v>0</v>
      </c>
      <c r="U1283" s="4">
        <f t="shared" si="61"/>
        <v>0</v>
      </c>
    </row>
    <row r="1284" spans="20:21" x14ac:dyDescent="0.2">
      <c r="T1284" s="4">
        <f t="shared" si="60"/>
        <v>0</v>
      </c>
      <c r="U1284" s="4">
        <f t="shared" si="61"/>
        <v>0</v>
      </c>
    </row>
    <row r="1285" spans="20:21" x14ac:dyDescent="0.2">
      <c r="T1285" s="4">
        <f t="shared" si="60"/>
        <v>0</v>
      </c>
      <c r="U1285" s="4">
        <f t="shared" si="61"/>
        <v>0</v>
      </c>
    </row>
    <row r="1286" spans="20:21" x14ac:dyDescent="0.2">
      <c r="T1286" s="4">
        <f t="shared" si="60"/>
        <v>0</v>
      </c>
      <c r="U1286" s="4">
        <f t="shared" si="61"/>
        <v>0</v>
      </c>
    </row>
    <row r="1287" spans="20:21" x14ac:dyDescent="0.2">
      <c r="T1287" s="4">
        <f t="shared" ref="T1287:T1350" si="62">+I1287+K1287+L1287+R1287+S1287</f>
        <v>0</v>
      </c>
      <c r="U1287" s="4">
        <f t="shared" si="61"/>
        <v>0</v>
      </c>
    </row>
    <row r="1288" spans="20:21" x14ac:dyDescent="0.2">
      <c r="T1288" s="4">
        <f t="shared" si="62"/>
        <v>0</v>
      </c>
      <c r="U1288" s="4">
        <f t="shared" si="61"/>
        <v>0</v>
      </c>
    </row>
    <row r="1289" spans="20:21" x14ac:dyDescent="0.2">
      <c r="T1289" s="4">
        <f t="shared" si="62"/>
        <v>0</v>
      </c>
      <c r="U1289" s="4">
        <f t="shared" si="61"/>
        <v>0</v>
      </c>
    </row>
    <row r="1290" spans="20:21" x14ac:dyDescent="0.2">
      <c r="T1290" s="4">
        <f t="shared" si="62"/>
        <v>0</v>
      </c>
      <c r="U1290" s="4">
        <f t="shared" si="61"/>
        <v>0</v>
      </c>
    </row>
    <row r="1291" spans="20:21" x14ac:dyDescent="0.2">
      <c r="T1291" s="4">
        <f t="shared" si="62"/>
        <v>0</v>
      </c>
      <c r="U1291" s="4">
        <f t="shared" si="61"/>
        <v>0</v>
      </c>
    </row>
    <row r="1292" spans="20:21" x14ac:dyDescent="0.2">
      <c r="T1292" s="4">
        <f t="shared" si="62"/>
        <v>0</v>
      </c>
      <c r="U1292" s="4">
        <f t="shared" si="61"/>
        <v>0</v>
      </c>
    </row>
    <row r="1293" spans="20:21" x14ac:dyDescent="0.2">
      <c r="T1293" s="4">
        <f t="shared" si="62"/>
        <v>0</v>
      </c>
      <c r="U1293" s="4">
        <f t="shared" si="61"/>
        <v>0</v>
      </c>
    </row>
    <row r="1294" spans="20:21" x14ac:dyDescent="0.2">
      <c r="T1294" s="4">
        <f t="shared" si="62"/>
        <v>0</v>
      </c>
      <c r="U1294" s="4">
        <f t="shared" si="61"/>
        <v>0</v>
      </c>
    </row>
    <row r="1295" spans="20:21" x14ac:dyDescent="0.2">
      <c r="T1295" s="4">
        <f t="shared" si="62"/>
        <v>0</v>
      </c>
      <c r="U1295" s="4">
        <f t="shared" si="61"/>
        <v>0</v>
      </c>
    </row>
    <row r="1296" spans="20:21" x14ac:dyDescent="0.2">
      <c r="T1296" s="4">
        <f t="shared" si="62"/>
        <v>0</v>
      </c>
      <c r="U1296" s="4">
        <f t="shared" si="61"/>
        <v>0</v>
      </c>
    </row>
    <row r="1297" spans="20:21" x14ac:dyDescent="0.2">
      <c r="T1297" s="4">
        <f t="shared" si="62"/>
        <v>0</v>
      </c>
      <c r="U1297" s="4">
        <f t="shared" si="61"/>
        <v>0</v>
      </c>
    </row>
    <row r="1298" spans="20:21" x14ac:dyDescent="0.2">
      <c r="T1298" s="4">
        <f t="shared" si="62"/>
        <v>0</v>
      </c>
      <c r="U1298" s="4">
        <f t="shared" si="61"/>
        <v>0</v>
      </c>
    </row>
    <row r="1299" spans="20:21" x14ac:dyDescent="0.2">
      <c r="T1299" s="4">
        <f t="shared" si="62"/>
        <v>0</v>
      </c>
      <c r="U1299" s="4">
        <f t="shared" ref="U1299:U1362" si="63">+H1299-T1299</f>
        <v>0</v>
      </c>
    </row>
    <row r="1300" spans="20:21" x14ac:dyDescent="0.2">
      <c r="T1300" s="4">
        <f t="shared" si="62"/>
        <v>0</v>
      </c>
      <c r="U1300" s="4">
        <f t="shared" si="63"/>
        <v>0</v>
      </c>
    </row>
    <row r="1301" spans="20:21" x14ac:dyDescent="0.2">
      <c r="T1301" s="4">
        <f t="shared" si="62"/>
        <v>0</v>
      </c>
      <c r="U1301" s="4">
        <f t="shared" si="63"/>
        <v>0</v>
      </c>
    </row>
    <row r="1302" spans="20:21" x14ac:dyDescent="0.2">
      <c r="T1302" s="4">
        <f t="shared" si="62"/>
        <v>0</v>
      </c>
      <c r="U1302" s="4">
        <f t="shared" si="63"/>
        <v>0</v>
      </c>
    </row>
    <row r="1303" spans="20:21" x14ac:dyDescent="0.2">
      <c r="T1303" s="4">
        <f t="shared" si="62"/>
        <v>0</v>
      </c>
      <c r="U1303" s="4">
        <f t="shared" si="63"/>
        <v>0</v>
      </c>
    </row>
    <row r="1304" spans="20:21" x14ac:dyDescent="0.2">
      <c r="T1304" s="4">
        <f t="shared" si="62"/>
        <v>0</v>
      </c>
      <c r="U1304" s="4">
        <f t="shared" si="63"/>
        <v>0</v>
      </c>
    </row>
    <row r="1305" spans="20:21" x14ac:dyDescent="0.2">
      <c r="T1305" s="4">
        <f t="shared" si="62"/>
        <v>0</v>
      </c>
      <c r="U1305" s="4">
        <f t="shared" si="63"/>
        <v>0</v>
      </c>
    </row>
    <row r="1306" spans="20:21" x14ac:dyDescent="0.2">
      <c r="T1306" s="4">
        <f t="shared" si="62"/>
        <v>0</v>
      </c>
      <c r="U1306" s="4">
        <f t="shared" si="63"/>
        <v>0</v>
      </c>
    </row>
    <row r="1307" spans="20:21" x14ac:dyDescent="0.2">
      <c r="T1307" s="4">
        <f t="shared" si="62"/>
        <v>0</v>
      </c>
      <c r="U1307" s="4">
        <f t="shared" si="63"/>
        <v>0</v>
      </c>
    </row>
    <row r="1308" spans="20:21" x14ac:dyDescent="0.2">
      <c r="T1308" s="4">
        <f t="shared" si="62"/>
        <v>0</v>
      </c>
      <c r="U1308" s="4">
        <f t="shared" si="63"/>
        <v>0</v>
      </c>
    </row>
    <row r="1309" spans="20:21" x14ac:dyDescent="0.2">
      <c r="T1309" s="4">
        <f t="shared" si="62"/>
        <v>0</v>
      </c>
      <c r="U1309" s="4">
        <f t="shared" si="63"/>
        <v>0</v>
      </c>
    </row>
    <row r="1310" spans="20:21" x14ac:dyDescent="0.2">
      <c r="T1310" s="4">
        <f t="shared" si="62"/>
        <v>0</v>
      </c>
      <c r="U1310" s="4">
        <f t="shared" si="63"/>
        <v>0</v>
      </c>
    </row>
    <row r="1311" spans="20:21" x14ac:dyDescent="0.2">
      <c r="T1311" s="4">
        <f t="shared" si="62"/>
        <v>0</v>
      </c>
      <c r="U1311" s="4">
        <f t="shared" si="63"/>
        <v>0</v>
      </c>
    </row>
    <row r="1312" spans="20:21" x14ac:dyDescent="0.2">
      <c r="T1312" s="4">
        <f t="shared" si="62"/>
        <v>0</v>
      </c>
      <c r="U1312" s="4">
        <f t="shared" si="63"/>
        <v>0</v>
      </c>
    </row>
    <row r="1313" spans="20:21" x14ac:dyDescent="0.2">
      <c r="T1313" s="4">
        <f t="shared" si="62"/>
        <v>0</v>
      </c>
      <c r="U1313" s="4">
        <f t="shared" si="63"/>
        <v>0</v>
      </c>
    </row>
    <row r="1314" spans="20:21" x14ac:dyDescent="0.2">
      <c r="T1314" s="4">
        <f t="shared" si="62"/>
        <v>0</v>
      </c>
      <c r="U1314" s="4">
        <f t="shared" si="63"/>
        <v>0</v>
      </c>
    </row>
    <row r="1315" spans="20:21" x14ac:dyDescent="0.2">
      <c r="T1315" s="4">
        <f t="shared" si="62"/>
        <v>0</v>
      </c>
      <c r="U1315" s="4">
        <f t="shared" si="63"/>
        <v>0</v>
      </c>
    </row>
    <row r="1316" spans="20:21" x14ac:dyDescent="0.2">
      <c r="T1316" s="4">
        <f t="shared" si="62"/>
        <v>0</v>
      </c>
      <c r="U1316" s="4">
        <f t="shared" si="63"/>
        <v>0</v>
      </c>
    </row>
    <row r="1317" spans="20:21" x14ac:dyDescent="0.2">
      <c r="T1317" s="4">
        <f t="shared" si="62"/>
        <v>0</v>
      </c>
      <c r="U1317" s="4">
        <f t="shared" si="63"/>
        <v>0</v>
      </c>
    </row>
    <row r="1318" spans="20:21" x14ac:dyDescent="0.2">
      <c r="T1318" s="4">
        <f t="shared" si="62"/>
        <v>0</v>
      </c>
      <c r="U1318" s="4">
        <f t="shared" si="63"/>
        <v>0</v>
      </c>
    </row>
    <row r="1319" spans="20:21" x14ac:dyDescent="0.2">
      <c r="T1319" s="4">
        <f t="shared" si="62"/>
        <v>0</v>
      </c>
      <c r="U1319" s="4">
        <f t="shared" si="63"/>
        <v>0</v>
      </c>
    </row>
    <row r="1320" spans="20:21" x14ac:dyDescent="0.2">
      <c r="T1320" s="4">
        <f t="shared" si="62"/>
        <v>0</v>
      </c>
      <c r="U1320" s="4">
        <f t="shared" si="63"/>
        <v>0</v>
      </c>
    </row>
    <row r="1321" spans="20:21" x14ac:dyDescent="0.2">
      <c r="T1321" s="4">
        <f t="shared" si="62"/>
        <v>0</v>
      </c>
      <c r="U1321" s="4">
        <f t="shared" si="63"/>
        <v>0</v>
      </c>
    </row>
    <row r="1322" spans="20:21" x14ac:dyDescent="0.2">
      <c r="T1322" s="4">
        <f t="shared" si="62"/>
        <v>0</v>
      </c>
      <c r="U1322" s="4">
        <f t="shared" si="63"/>
        <v>0</v>
      </c>
    </row>
    <row r="1323" spans="20:21" x14ac:dyDescent="0.2">
      <c r="T1323" s="4">
        <f t="shared" si="62"/>
        <v>0</v>
      </c>
      <c r="U1323" s="4">
        <f t="shared" si="63"/>
        <v>0</v>
      </c>
    </row>
    <row r="1324" spans="20:21" x14ac:dyDescent="0.2">
      <c r="T1324" s="4">
        <f t="shared" si="62"/>
        <v>0</v>
      </c>
      <c r="U1324" s="4">
        <f t="shared" si="63"/>
        <v>0</v>
      </c>
    </row>
    <row r="1325" spans="20:21" x14ac:dyDescent="0.2">
      <c r="T1325" s="4">
        <f t="shared" si="62"/>
        <v>0</v>
      </c>
      <c r="U1325" s="4">
        <f t="shared" si="63"/>
        <v>0</v>
      </c>
    </row>
    <row r="1326" spans="20:21" x14ac:dyDescent="0.2">
      <c r="T1326" s="4">
        <f t="shared" si="62"/>
        <v>0</v>
      </c>
      <c r="U1326" s="4">
        <f t="shared" si="63"/>
        <v>0</v>
      </c>
    </row>
    <row r="1327" spans="20:21" x14ac:dyDescent="0.2">
      <c r="T1327" s="4">
        <f t="shared" si="62"/>
        <v>0</v>
      </c>
      <c r="U1327" s="4">
        <f t="shared" si="63"/>
        <v>0</v>
      </c>
    </row>
    <row r="1328" spans="20:21" x14ac:dyDescent="0.2">
      <c r="T1328" s="4">
        <f t="shared" si="62"/>
        <v>0</v>
      </c>
      <c r="U1328" s="4">
        <f t="shared" si="63"/>
        <v>0</v>
      </c>
    </row>
    <row r="1329" spans="20:21" x14ac:dyDescent="0.2">
      <c r="T1329" s="4">
        <f t="shared" si="62"/>
        <v>0</v>
      </c>
      <c r="U1329" s="4">
        <f t="shared" si="63"/>
        <v>0</v>
      </c>
    </row>
    <row r="1330" spans="20:21" x14ac:dyDescent="0.2">
      <c r="T1330" s="4">
        <f t="shared" si="62"/>
        <v>0</v>
      </c>
      <c r="U1330" s="4">
        <f t="shared" si="63"/>
        <v>0</v>
      </c>
    </row>
    <row r="1331" spans="20:21" x14ac:dyDescent="0.2">
      <c r="T1331" s="4">
        <f t="shared" si="62"/>
        <v>0</v>
      </c>
      <c r="U1331" s="4">
        <f t="shared" si="63"/>
        <v>0</v>
      </c>
    </row>
    <row r="1332" spans="20:21" x14ac:dyDescent="0.2">
      <c r="T1332" s="4">
        <f t="shared" si="62"/>
        <v>0</v>
      </c>
      <c r="U1332" s="4">
        <f t="shared" si="63"/>
        <v>0</v>
      </c>
    </row>
    <row r="1333" spans="20:21" x14ac:dyDescent="0.2">
      <c r="T1333" s="4">
        <f t="shared" si="62"/>
        <v>0</v>
      </c>
      <c r="U1333" s="4">
        <f t="shared" si="63"/>
        <v>0</v>
      </c>
    </row>
    <row r="1334" spans="20:21" x14ac:dyDescent="0.2">
      <c r="T1334" s="4">
        <f t="shared" si="62"/>
        <v>0</v>
      </c>
      <c r="U1334" s="4">
        <f t="shared" si="63"/>
        <v>0</v>
      </c>
    </row>
    <row r="1335" spans="20:21" x14ac:dyDescent="0.2">
      <c r="T1335" s="4">
        <f t="shared" si="62"/>
        <v>0</v>
      </c>
      <c r="U1335" s="4">
        <f t="shared" si="63"/>
        <v>0</v>
      </c>
    </row>
    <row r="1336" spans="20:21" x14ac:dyDescent="0.2">
      <c r="T1336" s="4">
        <f t="shared" si="62"/>
        <v>0</v>
      </c>
      <c r="U1336" s="4">
        <f t="shared" si="63"/>
        <v>0</v>
      </c>
    </row>
    <row r="1337" spans="20:21" x14ac:dyDescent="0.2">
      <c r="T1337" s="4">
        <f t="shared" si="62"/>
        <v>0</v>
      </c>
      <c r="U1337" s="4">
        <f t="shared" si="63"/>
        <v>0</v>
      </c>
    </row>
    <row r="1338" spans="20:21" x14ac:dyDescent="0.2">
      <c r="T1338" s="4">
        <f t="shared" si="62"/>
        <v>0</v>
      </c>
      <c r="U1338" s="4">
        <f t="shared" si="63"/>
        <v>0</v>
      </c>
    </row>
    <row r="1339" spans="20:21" x14ac:dyDescent="0.2">
      <c r="T1339" s="4">
        <f t="shared" si="62"/>
        <v>0</v>
      </c>
      <c r="U1339" s="4">
        <f t="shared" si="63"/>
        <v>0</v>
      </c>
    </row>
    <row r="1340" spans="20:21" x14ac:dyDescent="0.2">
      <c r="T1340" s="4">
        <f t="shared" si="62"/>
        <v>0</v>
      </c>
      <c r="U1340" s="4">
        <f t="shared" si="63"/>
        <v>0</v>
      </c>
    </row>
    <row r="1341" spans="20:21" x14ac:dyDescent="0.2">
      <c r="T1341" s="4">
        <f t="shared" si="62"/>
        <v>0</v>
      </c>
      <c r="U1341" s="4">
        <f t="shared" si="63"/>
        <v>0</v>
      </c>
    </row>
    <row r="1342" spans="20:21" x14ac:dyDescent="0.2">
      <c r="T1342" s="4">
        <f t="shared" si="62"/>
        <v>0</v>
      </c>
      <c r="U1342" s="4">
        <f t="shared" si="63"/>
        <v>0</v>
      </c>
    </row>
    <row r="1343" spans="20:21" x14ac:dyDescent="0.2">
      <c r="T1343" s="4">
        <f t="shared" si="62"/>
        <v>0</v>
      </c>
      <c r="U1343" s="4">
        <f t="shared" si="63"/>
        <v>0</v>
      </c>
    </row>
    <row r="1344" spans="20:21" x14ac:dyDescent="0.2">
      <c r="T1344" s="4">
        <f t="shared" si="62"/>
        <v>0</v>
      </c>
      <c r="U1344" s="4">
        <f t="shared" si="63"/>
        <v>0</v>
      </c>
    </row>
    <row r="1345" spans="20:21" x14ac:dyDescent="0.2">
      <c r="T1345" s="4">
        <f t="shared" si="62"/>
        <v>0</v>
      </c>
      <c r="U1345" s="4">
        <f t="shared" si="63"/>
        <v>0</v>
      </c>
    </row>
    <row r="1346" spans="20:21" x14ac:dyDescent="0.2">
      <c r="T1346" s="4">
        <f t="shared" si="62"/>
        <v>0</v>
      </c>
      <c r="U1346" s="4">
        <f t="shared" si="63"/>
        <v>0</v>
      </c>
    </row>
    <row r="1347" spans="20:21" x14ac:dyDescent="0.2">
      <c r="T1347" s="4">
        <f t="shared" si="62"/>
        <v>0</v>
      </c>
      <c r="U1347" s="4">
        <f t="shared" si="63"/>
        <v>0</v>
      </c>
    </row>
    <row r="1348" spans="20:21" x14ac:dyDescent="0.2">
      <c r="T1348" s="4">
        <f t="shared" si="62"/>
        <v>0</v>
      </c>
      <c r="U1348" s="4">
        <f t="shared" si="63"/>
        <v>0</v>
      </c>
    </row>
    <row r="1349" spans="20:21" x14ac:dyDescent="0.2">
      <c r="T1349" s="4">
        <f t="shared" si="62"/>
        <v>0</v>
      </c>
      <c r="U1349" s="4">
        <f t="shared" si="63"/>
        <v>0</v>
      </c>
    </row>
    <row r="1350" spans="20:21" x14ac:dyDescent="0.2">
      <c r="T1350" s="4">
        <f t="shared" si="62"/>
        <v>0</v>
      </c>
      <c r="U1350" s="4">
        <f t="shared" si="63"/>
        <v>0</v>
      </c>
    </row>
    <row r="1351" spans="20:21" x14ac:dyDescent="0.2">
      <c r="T1351" s="4">
        <f t="shared" ref="T1351:T1414" si="64">+I1351+K1351+L1351+R1351+S1351</f>
        <v>0</v>
      </c>
      <c r="U1351" s="4">
        <f t="shared" si="63"/>
        <v>0</v>
      </c>
    </row>
    <row r="1352" spans="20:21" x14ac:dyDescent="0.2">
      <c r="T1352" s="4">
        <f t="shared" si="64"/>
        <v>0</v>
      </c>
      <c r="U1352" s="4">
        <f t="shared" si="63"/>
        <v>0</v>
      </c>
    </row>
    <row r="1353" spans="20:21" x14ac:dyDescent="0.2">
      <c r="T1353" s="4">
        <f t="shared" si="64"/>
        <v>0</v>
      </c>
      <c r="U1353" s="4">
        <f t="shared" si="63"/>
        <v>0</v>
      </c>
    </row>
    <row r="1354" spans="20:21" x14ac:dyDescent="0.2">
      <c r="T1354" s="4">
        <f t="shared" si="64"/>
        <v>0</v>
      </c>
      <c r="U1354" s="4">
        <f t="shared" si="63"/>
        <v>0</v>
      </c>
    </row>
    <row r="1355" spans="20:21" x14ac:dyDescent="0.2">
      <c r="T1355" s="4">
        <f t="shared" si="64"/>
        <v>0</v>
      </c>
      <c r="U1355" s="4">
        <f t="shared" si="63"/>
        <v>0</v>
      </c>
    </row>
    <row r="1356" spans="20:21" x14ac:dyDescent="0.2">
      <c r="T1356" s="4">
        <f t="shared" si="64"/>
        <v>0</v>
      </c>
      <c r="U1356" s="4">
        <f t="shared" si="63"/>
        <v>0</v>
      </c>
    </row>
    <row r="1357" spans="20:21" x14ac:dyDescent="0.2">
      <c r="T1357" s="4">
        <f t="shared" si="64"/>
        <v>0</v>
      </c>
      <c r="U1357" s="4">
        <f t="shared" si="63"/>
        <v>0</v>
      </c>
    </row>
    <row r="1358" spans="20:21" x14ac:dyDescent="0.2">
      <c r="T1358" s="4">
        <f t="shared" si="64"/>
        <v>0</v>
      </c>
      <c r="U1358" s="4">
        <f t="shared" si="63"/>
        <v>0</v>
      </c>
    </row>
    <row r="1359" spans="20:21" x14ac:dyDescent="0.2">
      <c r="T1359" s="4">
        <f t="shared" si="64"/>
        <v>0</v>
      </c>
      <c r="U1359" s="4">
        <f t="shared" si="63"/>
        <v>0</v>
      </c>
    </row>
    <row r="1360" spans="20:21" x14ac:dyDescent="0.2">
      <c r="T1360" s="4">
        <f t="shared" si="64"/>
        <v>0</v>
      </c>
      <c r="U1360" s="4">
        <f t="shared" si="63"/>
        <v>0</v>
      </c>
    </row>
    <row r="1361" spans="20:21" x14ac:dyDescent="0.2">
      <c r="T1361" s="4">
        <f t="shared" si="64"/>
        <v>0</v>
      </c>
      <c r="U1361" s="4">
        <f t="shared" si="63"/>
        <v>0</v>
      </c>
    </row>
    <row r="1362" spans="20:21" x14ac:dyDescent="0.2">
      <c r="T1362" s="4">
        <f t="shared" si="64"/>
        <v>0</v>
      </c>
      <c r="U1362" s="4">
        <f t="shared" si="63"/>
        <v>0</v>
      </c>
    </row>
    <row r="1363" spans="20:21" x14ac:dyDescent="0.2">
      <c r="T1363" s="4">
        <f t="shared" si="64"/>
        <v>0</v>
      </c>
      <c r="U1363" s="4">
        <f t="shared" ref="U1363:U1426" si="65">+H1363-T1363</f>
        <v>0</v>
      </c>
    </row>
    <row r="1364" spans="20:21" x14ac:dyDescent="0.2">
      <c r="T1364" s="4">
        <f t="shared" si="64"/>
        <v>0</v>
      </c>
      <c r="U1364" s="4">
        <f t="shared" si="65"/>
        <v>0</v>
      </c>
    </row>
    <row r="1365" spans="20:21" x14ac:dyDescent="0.2">
      <c r="T1365" s="4">
        <f t="shared" si="64"/>
        <v>0</v>
      </c>
      <c r="U1365" s="4">
        <f t="shared" si="65"/>
        <v>0</v>
      </c>
    </row>
    <row r="1366" spans="20:21" x14ac:dyDescent="0.2">
      <c r="T1366" s="4">
        <f t="shared" si="64"/>
        <v>0</v>
      </c>
      <c r="U1366" s="4">
        <f t="shared" si="65"/>
        <v>0</v>
      </c>
    </row>
    <row r="1367" spans="20:21" x14ac:dyDescent="0.2">
      <c r="T1367" s="4">
        <f t="shared" si="64"/>
        <v>0</v>
      </c>
      <c r="U1367" s="4">
        <f t="shared" si="65"/>
        <v>0</v>
      </c>
    </row>
    <row r="1368" spans="20:21" x14ac:dyDescent="0.2">
      <c r="T1368" s="4">
        <f t="shared" si="64"/>
        <v>0</v>
      </c>
      <c r="U1368" s="4">
        <f t="shared" si="65"/>
        <v>0</v>
      </c>
    </row>
    <row r="1369" spans="20:21" x14ac:dyDescent="0.2">
      <c r="T1369" s="4">
        <f t="shared" si="64"/>
        <v>0</v>
      </c>
      <c r="U1369" s="4">
        <f t="shared" si="65"/>
        <v>0</v>
      </c>
    </row>
    <row r="1370" spans="20:21" x14ac:dyDescent="0.2">
      <c r="T1370" s="4">
        <f t="shared" si="64"/>
        <v>0</v>
      </c>
      <c r="U1370" s="4">
        <f t="shared" si="65"/>
        <v>0</v>
      </c>
    </row>
    <row r="1371" spans="20:21" x14ac:dyDescent="0.2">
      <c r="T1371" s="4">
        <f t="shared" si="64"/>
        <v>0</v>
      </c>
      <c r="U1371" s="4">
        <f t="shared" si="65"/>
        <v>0</v>
      </c>
    </row>
    <row r="1372" spans="20:21" x14ac:dyDescent="0.2">
      <c r="T1372" s="4">
        <f t="shared" si="64"/>
        <v>0</v>
      </c>
      <c r="U1372" s="4">
        <f t="shared" si="65"/>
        <v>0</v>
      </c>
    </row>
    <row r="1373" spans="20:21" x14ac:dyDescent="0.2">
      <c r="T1373" s="4">
        <f t="shared" si="64"/>
        <v>0</v>
      </c>
      <c r="U1373" s="4">
        <f t="shared" si="65"/>
        <v>0</v>
      </c>
    </row>
    <row r="1374" spans="20:21" x14ac:dyDescent="0.2">
      <c r="T1374" s="4">
        <f t="shared" si="64"/>
        <v>0</v>
      </c>
      <c r="U1374" s="4">
        <f t="shared" si="65"/>
        <v>0</v>
      </c>
    </row>
    <row r="1375" spans="20:21" x14ac:dyDescent="0.2">
      <c r="T1375" s="4">
        <f t="shared" si="64"/>
        <v>0</v>
      </c>
      <c r="U1375" s="4">
        <f t="shared" si="65"/>
        <v>0</v>
      </c>
    </row>
    <row r="1376" spans="20:21" x14ac:dyDescent="0.2">
      <c r="T1376" s="4">
        <f t="shared" si="64"/>
        <v>0</v>
      </c>
      <c r="U1376" s="4">
        <f t="shared" si="65"/>
        <v>0</v>
      </c>
    </row>
    <row r="1377" spans="20:21" x14ac:dyDescent="0.2">
      <c r="T1377" s="4">
        <f t="shared" si="64"/>
        <v>0</v>
      </c>
      <c r="U1377" s="4">
        <f t="shared" si="65"/>
        <v>0</v>
      </c>
    </row>
    <row r="1378" spans="20:21" x14ac:dyDescent="0.2">
      <c r="T1378" s="4">
        <f t="shared" si="64"/>
        <v>0</v>
      </c>
      <c r="U1378" s="4">
        <f t="shared" si="65"/>
        <v>0</v>
      </c>
    </row>
    <row r="1379" spans="20:21" x14ac:dyDescent="0.2">
      <c r="T1379" s="4">
        <f t="shared" si="64"/>
        <v>0</v>
      </c>
      <c r="U1379" s="4">
        <f t="shared" si="65"/>
        <v>0</v>
      </c>
    </row>
    <row r="1380" spans="20:21" x14ac:dyDescent="0.2">
      <c r="T1380" s="4">
        <f t="shared" si="64"/>
        <v>0</v>
      </c>
      <c r="U1380" s="4">
        <f t="shared" si="65"/>
        <v>0</v>
      </c>
    </row>
    <row r="1381" spans="20:21" x14ac:dyDescent="0.2">
      <c r="T1381" s="4">
        <f t="shared" si="64"/>
        <v>0</v>
      </c>
      <c r="U1381" s="4">
        <f t="shared" si="65"/>
        <v>0</v>
      </c>
    </row>
    <row r="1382" spans="20:21" x14ac:dyDescent="0.2">
      <c r="T1382" s="4">
        <f t="shared" si="64"/>
        <v>0</v>
      </c>
      <c r="U1382" s="4">
        <f t="shared" si="65"/>
        <v>0</v>
      </c>
    </row>
    <row r="1383" spans="20:21" x14ac:dyDescent="0.2">
      <c r="T1383" s="4">
        <f t="shared" si="64"/>
        <v>0</v>
      </c>
      <c r="U1383" s="4">
        <f t="shared" si="65"/>
        <v>0</v>
      </c>
    </row>
    <row r="1384" spans="20:21" x14ac:dyDescent="0.2">
      <c r="T1384" s="4">
        <f t="shared" si="64"/>
        <v>0</v>
      </c>
      <c r="U1384" s="4">
        <f t="shared" si="65"/>
        <v>0</v>
      </c>
    </row>
    <row r="1385" spans="20:21" x14ac:dyDescent="0.2">
      <c r="T1385" s="4">
        <f t="shared" si="64"/>
        <v>0</v>
      </c>
      <c r="U1385" s="4">
        <f t="shared" si="65"/>
        <v>0</v>
      </c>
    </row>
    <row r="1386" spans="20:21" x14ac:dyDescent="0.2">
      <c r="T1386" s="4">
        <f t="shared" si="64"/>
        <v>0</v>
      </c>
      <c r="U1386" s="4">
        <f t="shared" si="65"/>
        <v>0</v>
      </c>
    </row>
    <row r="1387" spans="20:21" x14ac:dyDescent="0.2">
      <c r="T1387" s="4">
        <f t="shared" si="64"/>
        <v>0</v>
      </c>
      <c r="U1387" s="4">
        <f t="shared" si="65"/>
        <v>0</v>
      </c>
    </row>
    <row r="1388" spans="20:21" x14ac:dyDescent="0.2">
      <c r="T1388" s="4">
        <f t="shared" si="64"/>
        <v>0</v>
      </c>
      <c r="U1388" s="4">
        <f t="shared" si="65"/>
        <v>0</v>
      </c>
    </row>
    <row r="1389" spans="20:21" x14ac:dyDescent="0.2">
      <c r="T1389" s="4">
        <f t="shared" si="64"/>
        <v>0</v>
      </c>
      <c r="U1389" s="4">
        <f t="shared" si="65"/>
        <v>0</v>
      </c>
    </row>
    <row r="1390" spans="20:21" x14ac:dyDescent="0.2">
      <c r="T1390" s="4">
        <f t="shared" si="64"/>
        <v>0</v>
      </c>
      <c r="U1390" s="4">
        <f t="shared" si="65"/>
        <v>0</v>
      </c>
    </row>
    <row r="1391" spans="20:21" x14ac:dyDescent="0.2">
      <c r="T1391" s="4">
        <f t="shared" si="64"/>
        <v>0</v>
      </c>
      <c r="U1391" s="4">
        <f t="shared" si="65"/>
        <v>0</v>
      </c>
    </row>
    <row r="1392" spans="20:21" x14ac:dyDescent="0.2">
      <c r="T1392" s="4">
        <f t="shared" si="64"/>
        <v>0</v>
      </c>
      <c r="U1392" s="4">
        <f t="shared" si="65"/>
        <v>0</v>
      </c>
    </row>
    <row r="1393" spans="20:21" x14ac:dyDescent="0.2">
      <c r="T1393" s="4">
        <f t="shared" si="64"/>
        <v>0</v>
      </c>
      <c r="U1393" s="4">
        <f t="shared" si="65"/>
        <v>0</v>
      </c>
    </row>
    <row r="1394" spans="20:21" x14ac:dyDescent="0.2">
      <c r="T1394" s="4">
        <f t="shared" si="64"/>
        <v>0</v>
      </c>
      <c r="U1394" s="4">
        <f t="shared" si="65"/>
        <v>0</v>
      </c>
    </row>
    <row r="1395" spans="20:21" x14ac:dyDescent="0.2">
      <c r="T1395" s="4">
        <f t="shared" si="64"/>
        <v>0</v>
      </c>
      <c r="U1395" s="4">
        <f t="shared" si="65"/>
        <v>0</v>
      </c>
    </row>
    <row r="1396" spans="20:21" x14ac:dyDescent="0.2">
      <c r="T1396" s="4">
        <f t="shared" si="64"/>
        <v>0</v>
      </c>
      <c r="U1396" s="4">
        <f t="shared" si="65"/>
        <v>0</v>
      </c>
    </row>
    <row r="1397" spans="20:21" x14ac:dyDescent="0.2">
      <c r="T1397" s="4">
        <f t="shared" si="64"/>
        <v>0</v>
      </c>
      <c r="U1397" s="4">
        <f t="shared" si="65"/>
        <v>0</v>
      </c>
    </row>
    <row r="1398" spans="20:21" x14ac:dyDescent="0.2">
      <c r="T1398" s="4">
        <f t="shared" si="64"/>
        <v>0</v>
      </c>
      <c r="U1398" s="4">
        <f t="shared" si="65"/>
        <v>0</v>
      </c>
    </row>
    <row r="1399" spans="20:21" x14ac:dyDescent="0.2">
      <c r="T1399" s="4">
        <f t="shared" si="64"/>
        <v>0</v>
      </c>
      <c r="U1399" s="4">
        <f t="shared" si="65"/>
        <v>0</v>
      </c>
    </row>
    <row r="1400" spans="20:21" x14ac:dyDescent="0.2">
      <c r="T1400" s="4">
        <f t="shared" si="64"/>
        <v>0</v>
      </c>
      <c r="U1400" s="4">
        <f t="shared" si="65"/>
        <v>0</v>
      </c>
    </row>
    <row r="1401" spans="20:21" x14ac:dyDescent="0.2">
      <c r="T1401" s="4">
        <f t="shared" si="64"/>
        <v>0</v>
      </c>
      <c r="U1401" s="4">
        <f t="shared" si="65"/>
        <v>0</v>
      </c>
    </row>
    <row r="1402" spans="20:21" x14ac:dyDescent="0.2">
      <c r="T1402" s="4">
        <f t="shared" si="64"/>
        <v>0</v>
      </c>
      <c r="U1402" s="4">
        <f t="shared" si="65"/>
        <v>0</v>
      </c>
    </row>
    <row r="1403" spans="20:21" x14ac:dyDescent="0.2">
      <c r="T1403" s="4">
        <f t="shared" si="64"/>
        <v>0</v>
      </c>
      <c r="U1403" s="4">
        <f t="shared" si="65"/>
        <v>0</v>
      </c>
    </row>
    <row r="1404" spans="20:21" x14ac:dyDescent="0.2">
      <c r="T1404" s="4">
        <f t="shared" si="64"/>
        <v>0</v>
      </c>
      <c r="U1404" s="4">
        <f t="shared" si="65"/>
        <v>0</v>
      </c>
    </row>
    <row r="1405" spans="20:21" x14ac:dyDescent="0.2">
      <c r="T1405" s="4">
        <f t="shared" si="64"/>
        <v>0</v>
      </c>
      <c r="U1405" s="4">
        <f t="shared" si="65"/>
        <v>0</v>
      </c>
    </row>
    <row r="1406" spans="20:21" x14ac:dyDescent="0.2">
      <c r="T1406" s="4">
        <f t="shared" si="64"/>
        <v>0</v>
      </c>
      <c r="U1406" s="4">
        <f t="shared" si="65"/>
        <v>0</v>
      </c>
    </row>
    <row r="1407" spans="20:21" x14ac:dyDescent="0.2">
      <c r="T1407" s="4">
        <f t="shared" si="64"/>
        <v>0</v>
      </c>
      <c r="U1407" s="4">
        <f t="shared" si="65"/>
        <v>0</v>
      </c>
    </row>
    <row r="1408" spans="20:21" x14ac:dyDescent="0.2">
      <c r="T1408" s="4">
        <f t="shared" si="64"/>
        <v>0</v>
      </c>
      <c r="U1408" s="4">
        <f t="shared" si="65"/>
        <v>0</v>
      </c>
    </row>
    <row r="1409" spans="20:21" x14ac:dyDescent="0.2">
      <c r="T1409" s="4">
        <f t="shared" si="64"/>
        <v>0</v>
      </c>
      <c r="U1409" s="4">
        <f t="shared" si="65"/>
        <v>0</v>
      </c>
    </row>
    <row r="1410" spans="20:21" x14ac:dyDescent="0.2">
      <c r="T1410" s="4">
        <f t="shared" si="64"/>
        <v>0</v>
      </c>
      <c r="U1410" s="4">
        <f t="shared" si="65"/>
        <v>0</v>
      </c>
    </row>
    <row r="1411" spans="20:21" x14ac:dyDescent="0.2">
      <c r="T1411" s="4">
        <f t="shared" si="64"/>
        <v>0</v>
      </c>
      <c r="U1411" s="4">
        <f t="shared" si="65"/>
        <v>0</v>
      </c>
    </row>
    <row r="1412" spans="20:21" x14ac:dyDescent="0.2">
      <c r="T1412" s="4">
        <f t="shared" si="64"/>
        <v>0</v>
      </c>
      <c r="U1412" s="4">
        <f t="shared" si="65"/>
        <v>0</v>
      </c>
    </row>
    <row r="1413" spans="20:21" x14ac:dyDescent="0.2">
      <c r="T1413" s="4">
        <f t="shared" si="64"/>
        <v>0</v>
      </c>
      <c r="U1413" s="4">
        <f t="shared" si="65"/>
        <v>0</v>
      </c>
    </row>
    <row r="1414" spans="20:21" x14ac:dyDescent="0.2">
      <c r="T1414" s="4">
        <f t="shared" si="64"/>
        <v>0</v>
      </c>
      <c r="U1414" s="4">
        <f t="shared" si="65"/>
        <v>0</v>
      </c>
    </row>
    <row r="1415" spans="20:21" x14ac:dyDescent="0.2">
      <c r="T1415" s="4">
        <f t="shared" ref="T1415:T1478" si="66">+I1415+K1415+L1415+R1415+S1415</f>
        <v>0</v>
      </c>
      <c r="U1415" s="4">
        <f t="shared" si="65"/>
        <v>0</v>
      </c>
    </row>
    <row r="1416" spans="20:21" x14ac:dyDescent="0.2">
      <c r="T1416" s="4">
        <f t="shared" si="66"/>
        <v>0</v>
      </c>
      <c r="U1416" s="4">
        <f t="shared" si="65"/>
        <v>0</v>
      </c>
    </row>
    <row r="1417" spans="20:21" x14ac:dyDescent="0.2">
      <c r="T1417" s="4">
        <f t="shared" si="66"/>
        <v>0</v>
      </c>
      <c r="U1417" s="4">
        <f t="shared" si="65"/>
        <v>0</v>
      </c>
    </row>
    <row r="1418" spans="20:21" x14ac:dyDescent="0.2">
      <c r="T1418" s="4">
        <f t="shared" si="66"/>
        <v>0</v>
      </c>
      <c r="U1418" s="4">
        <f t="shared" si="65"/>
        <v>0</v>
      </c>
    </row>
    <row r="1419" spans="20:21" x14ac:dyDescent="0.2">
      <c r="T1419" s="4">
        <f t="shared" si="66"/>
        <v>0</v>
      </c>
      <c r="U1419" s="4">
        <f t="shared" si="65"/>
        <v>0</v>
      </c>
    </row>
    <row r="1420" spans="20:21" x14ac:dyDescent="0.2">
      <c r="T1420" s="4">
        <f t="shared" si="66"/>
        <v>0</v>
      </c>
      <c r="U1420" s="4">
        <f t="shared" si="65"/>
        <v>0</v>
      </c>
    </row>
    <row r="1421" spans="20:21" x14ac:dyDescent="0.2">
      <c r="T1421" s="4">
        <f t="shared" si="66"/>
        <v>0</v>
      </c>
      <c r="U1421" s="4">
        <f t="shared" si="65"/>
        <v>0</v>
      </c>
    </row>
    <row r="1422" spans="20:21" x14ac:dyDescent="0.2">
      <c r="T1422" s="4">
        <f t="shared" si="66"/>
        <v>0</v>
      </c>
      <c r="U1422" s="4">
        <f t="shared" si="65"/>
        <v>0</v>
      </c>
    </row>
    <row r="1423" spans="20:21" x14ac:dyDescent="0.2">
      <c r="T1423" s="4">
        <f t="shared" si="66"/>
        <v>0</v>
      </c>
      <c r="U1423" s="4">
        <f t="shared" si="65"/>
        <v>0</v>
      </c>
    </row>
    <row r="1424" spans="20:21" x14ac:dyDescent="0.2">
      <c r="T1424" s="4">
        <f t="shared" si="66"/>
        <v>0</v>
      </c>
      <c r="U1424" s="4">
        <f t="shared" si="65"/>
        <v>0</v>
      </c>
    </row>
    <row r="1425" spans="20:21" x14ac:dyDescent="0.2">
      <c r="T1425" s="4">
        <f t="shared" si="66"/>
        <v>0</v>
      </c>
      <c r="U1425" s="4">
        <f t="shared" si="65"/>
        <v>0</v>
      </c>
    </row>
    <row r="1426" spans="20:21" x14ac:dyDescent="0.2">
      <c r="T1426" s="4">
        <f t="shared" si="66"/>
        <v>0</v>
      </c>
      <c r="U1426" s="4">
        <f t="shared" si="65"/>
        <v>0</v>
      </c>
    </row>
    <row r="1427" spans="20:21" x14ac:dyDescent="0.2">
      <c r="T1427" s="4">
        <f t="shared" si="66"/>
        <v>0</v>
      </c>
      <c r="U1427" s="4">
        <f t="shared" ref="U1427:U1490" si="67">+H1427-T1427</f>
        <v>0</v>
      </c>
    </row>
    <row r="1428" spans="20:21" x14ac:dyDescent="0.2">
      <c r="T1428" s="4">
        <f t="shared" si="66"/>
        <v>0</v>
      </c>
      <c r="U1428" s="4">
        <f t="shared" si="67"/>
        <v>0</v>
      </c>
    </row>
    <row r="1429" spans="20:21" x14ac:dyDescent="0.2">
      <c r="T1429" s="4">
        <f t="shared" si="66"/>
        <v>0</v>
      </c>
      <c r="U1429" s="4">
        <f t="shared" si="67"/>
        <v>0</v>
      </c>
    </row>
    <row r="1430" spans="20:21" x14ac:dyDescent="0.2">
      <c r="T1430" s="4">
        <f t="shared" si="66"/>
        <v>0</v>
      </c>
      <c r="U1430" s="4">
        <f t="shared" si="67"/>
        <v>0</v>
      </c>
    </row>
    <row r="1431" spans="20:21" x14ac:dyDescent="0.2">
      <c r="T1431" s="4">
        <f t="shared" si="66"/>
        <v>0</v>
      </c>
      <c r="U1431" s="4">
        <f t="shared" si="67"/>
        <v>0</v>
      </c>
    </row>
    <row r="1432" spans="20:21" x14ac:dyDescent="0.2">
      <c r="T1432" s="4">
        <f t="shared" si="66"/>
        <v>0</v>
      </c>
      <c r="U1432" s="4">
        <f t="shared" si="67"/>
        <v>0</v>
      </c>
    </row>
    <row r="1433" spans="20:21" x14ac:dyDescent="0.2">
      <c r="T1433" s="4">
        <f t="shared" si="66"/>
        <v>0</v>
      </c>
      <c r="U1433" s="4">
        <f t="shared" si="67"/>
        <v>0</v>
      </c>
    </row>
    <row r="1434" spans="20:21" x14ac:dyDescent="0.2">
      <c r="T1434" s="4">
        <f t="shared" si="66"/>
        <v>0</v>
      </c>
      <c r="U1434" s="4">
        <f t="shared" si="67"/>
        <v>0</v>
      </c>
    </row>
    <row r="1435" spans="20:21" x14ac:dyDescent="0.2">
      <c r="T1435" s="4">
        <f t="shared" si="66"/>
        <v>0</v>
      </c>
      <c r="U1435" s="4">
        <f t="shared" si="67"/>
        <v>0</v>
      </c>
    </row>
    <row r="1436" spans="20:21" x14ac:dyDescent="0.2">
      <c r="T1436" s="4">
        <f t="shared" si="66"/>
        <v>0</v>
      </c>
      <c r="U1436" s="4">
        <f t="shared" si="67"/>
        <v>0</v>
      </c>
    </row>
    <row r="1437" spans="20:21" x14ac:dyDescent="0.2">
      <c r="T1437" s="4">
        <f t="shared" si="66"/>
        <v>0</v>
      </c>
      <c r="U1437" s="4">
        <f t="shared" si="67"/>
        <v>0</v>
      </c>
    </row>
    <row r="1438" spans="20:21" x14ac:dyDescent="0.2">
      <c r="T1438" s="4">
        <f t="shared" si="66"/>
        <v>0</v>
      </c>
      <c r="U1438" s="4">
        <f t="shared" si="67"/>
        <v>0</v>
      </c>
    </row>
    <row r="1439" spans="20:21" x14ac:dyDescent="0.2">
      <c r="T1439" s="4">
        <f t="shared" si="66"/>
        <v>0</v>
      </c>
      <c r="U1439" s="4">
        <f t="shared" si="67"/>
        <v>0</v>
      </c>
    </row>
    <row r="1440" spans="20:21" x14ac:dyDescent="0.2">
      <c r="T1440" s="4">
        <f t="shared" si="66"/>
        <v>0</v>
      </c>
      <c r="U1440" s="4">
        <f t="shared" si="67"/>
        <v>0</v>
      </c>
    </row>
    <row r="1441" spans="20:21" x14ac:dyDescent="0.2">
      <c r="T1441" s="4">
        <f t="shared" si="66"/>
        <v>0</v>
      </c>
      <c r="U1441" s="4">
        <f t="shared" si="67"/>
        <v>0</v>
      </c>
    </row>
    <row r="1442" spans="20:21" x14ac:dyDescent="0.2">
      <c r="T1442" s="4">
        <f t="shared" si="66"/>
        <v>0</v>
      </c>
      <c r="U1442" s="4">
        <f t="shared" si="67"/>
        <v>0</v>
      </c>
    </row>
    <row r="1443" spans="20:21" x14ac:dyDescent="0.2">
      <c r="T1443" s="4">
        <f t="shared" si="66"/>
        <v>0</v>
      </c>
      <c r="U1443" s="4">
        <f t="shared" si="67"/>
        <v>0</v>
      </c>
    </row>
    <row r="1444" spans="20:21" x14ac:dyDescent="0.2">
      <c r="T1444" s="4">
        <f t="shared" si="66"/>
        <v>0</v>
      </c>
      <c r="U1444" s="4">
        <f t="shared" si="67"/>
        <v>0</v>
      </c>
    </row>
    <row r="1445" spans="20:21" x14ac:dyDescent="0.2">
      <c r="T1445" s="4">
        <f t="shared" si="66"/>
        <v>0</v>
      </c>
      <c r="U1445" s="4">
        <f t="shared" si="67"/>
        <v>0</v>
      </c>
    </row>
    <row r="1446" spans="20:21" x14ac:dyDescent="0.2">
      <c r="T1446" s="4">
        <f t="shared" si="66"/>
        <v>0</v>
      </c>
      <c r="U1446" s="4">
        <f t="shared" si="67"/>
        <v>0</v>
      </c>
    </row>
    <row r="1447" spans="20:21" x14ac:dyDescent="0.2">
      <c r="T1447" s="4">
        <f t="shared" si="66"/>
        <v>0</v>
      </c>
      <c r="U1447" s="4">
        <f t="shared" si="67"/>
        <v>0</v>
      </c>
    </row>
    <row r="1448" spans="20:21" x14ac:dyDescent="0.2">
      <c r="T1448" s="4">
        <f t="shared" si="66"/>
        <v>0</v>
      </c>
      <c r="U1448" s="4">
        <f t="shared" si="67"/>
        <v>0</v>
      </c>
    </row>
    <row r="1449" spans="20:21" x14ac:dyDescent="0.2">
      <c r="T1449" s="4">
        <f t="shared" si="66"/>
        <v>0</v>
      </c>
      <c r="U1449" s="4">
        <f t="shared" si="67"/>
        <v>0</v>
      </c>
    </row>
    <row r="1450" spans="20:21" x14ac:dyDescent="0.2">
      <c r="T1450" s="4">
        <f t="shared" si="66"/>
        <v>0</v>
      </c>
      <c r="U1450" s="4">
        <f t="shared" si="67"/>
        <v>0</v>
      </c>
    </row>
    <row r="1451" spans="20:21" x14ac:dyDescent="0.2">
      <c r="T1451" s="4">
        <f t="shared" si="66"/>
        <v>0</v>
      </c>
      <c r="U1451" s="4">
        <f t="shared" si="67"/>
        <v>0</v>
      </c>
    </row>
    <row r="1452" spans="20:21" x14ac:dyDescent="0.2">
      <c r="T1452" s="4">
        <f t="shared" si="66"/>
        <v>0</v>
      </c>
      <c r="U1452" s="4">
        <f t="shared" si="67"/>
        <v>0</v>
      </c>
    </row>
    <row r="1453" spans="20:21" x14ac:dyDescent="0.2">
      <c r="T1453" s="4">
        <f t="shared" si="66"/>
        <v>0</v>
      </c>
      <c r="U1453" s="4">
        <f t="shared" si="67"/>
        <v>0</v>
      </c>
    </row>
    <row r="1454" spans="20:21" x14ac:dyDescent="0.2">
      <c r="T1454" s="4">
        <f t="shared" si="66"/>
        <v>0</v>
      </c>
      <c r="U1454" s="4">
        <f t="shared" si="67"/>
        <v>0</v>
      </c>
    </row>
    <row r="1455" spans="20:21" x14ac:dyDescent="0.2">
      <c r="T1455" s="4">
        <f t="shared" si="66"/>
        <v>0</v>
      </c>
      <c r="U1455" s="4">
        <f t="shared" si="67"/>
        <v>0</v>
      </c>
    </row>
    <row r="1456" spans="20:21" x14ac:dyDescent="0.2">
      <c r="T1456" s="4">
        <f t="shared" si="66"/>
        <v>0</v>
      </c>
      <c r="U1456" s="4">
        <f t="shared" si="67"/>
        <v>0</v>
      </c>
    </row>
    <row r="1457" spans="20:21" x14ac:dyDescent="0.2">
      <c r="T1457" s="4">
        <f t="shared" si="66"/>
        <v>0</v>
      </c>
      <c r="U1457" s="4">
        <f t="shared" si="67"/>
        <v>0</v>
      </c>
    </row>
    <row r="1458" spans="20:21" x14ac:dyDescent="0.2">
      <c r="T1458" s="4">
        <f t="shared" si="66"/>
        <v>0</v>
      </c>
      <c r="U1458" s="4">
        <f t="shared" si="67"/>
        <v>0</v>
      </c>
    </row>
    <row r="1459" spans="20:21" x14ac:dyDescent="0.2">
      <c r="T1459" s="4">
        <f t="shared" si="66"/>
        <v>0</v>
      </c>
      <c r="U1459" s="4">
        <f t="shared" si="67"/>
        <v>0</v>
      </c>
    </row>
    <row r="1460" spans="20:21" x14ac:dyDescent="0.2">
      <c r="T1460" s="4">
        <f t="shared" si="66"/>
        <v>0</v>
      </c>
      <c r="U1460" s="4">
        <f t="shared" si="67"/>
        <v>0</v>
      </c>
    </row>
    <row r="1461" spans="20:21" x14ac:dyDescent="0.2">
      <c r="T1461" s="4">
        <f t="shared" si="66"/>
        <v>0</v>
      </c>
      <c r="U1461" s="4">
        <f t="shared" si="67"/>
        <v>0</v>
      </c>
    </row>
    <row r="1462" spans="20:21" x14ac:dyDescent="0.2">
      <c r="T1462" s="4">
        <f t="shared" si="66"/>
        <v>0</v>
      </c>
      <c r="U1462" s="4">
        <f t="shared" si="67"/>
        <v>0</v>
      </c>
    </row>
    <row r="1463" spans="20:21" x14ac:dyDescent="0.2">
      <c r="T1463" s="4">
        <f t="shared" si="66"/>
        <v>0</v>
      </c>
      <c r="U1463" s="4">
        <f t="shared" si="67"/>
        <v>0</v>
      </c>
    </row>
    <row r="1464" spans="20:21" x14ac:dyDescent="0.2">
      <c r="T1464" s="4">
        <f t="shared" si="66"/>
        <v>0</v>
      </c>
      <c r="U1464" s="4">
        <f t="shared" si="67"/>
        <v>0</v>
      </c>
    </row>
    <row r="1465" spans="20:21" x14ac:dyDescent="0.2">
      <c r="T1465" s="4">
        <f t="shared" si="66"/>
        <v>0</v>
      </c>
      <c r="U1465" s="4">
        <f t="shared" si="67"/>
        <v>0</v>
      </c>
    </row>
    <row r="1466" spans="20:21" x14ac:dyDescent="0.2">
      <c r="T1466" s="4">
        <f t="shared" si="66"/>
        <v>0</v>
      </c>
      <c r="U1466" s="4">
        <f t="shared" si="67"/>
        <v>0</v>
      </c>
    </row>
    <row r="1467" spans="20:21" x14ac:dyDescent="0.2">
      <c r="T1467" s="4">
        <f t="shared" si="66"/>
        <v>0</v>
      </c>
      <c r="U1467" s="4">
        <f t="shared" si="67"/>
        <v>0</v>
      </c>
    </row>
    <row r="1468" spans="20:21" x14ac:dyDescent="0.2">
      <c r="T1468" s="4">
        <f t="shared" si="66"/>
        <v>0</v>
      </c>
      <c r="U1468" s="4">
        <f t="shared" si="67"/>
        <v>0</v>
      </c>
    </row>
    <row r="1469" spans="20:21" x14ac:dyDescent="0.2">
      <c r="T1469" s="4">
        <f t="shared" si="66"/>
        <v>0</v>
      </c>
      <c r="U1469" s="4">
        <f t="shared" si="67"/>
        <v>0</v>
      </c>
    </row>
    <row r="1470" spans="20:21" x14ac:dyDescent="0.2">
      <c r="T1470" s="4">
        <f t="shared" si="66"/>
        <v>0</v>
      </c>
      <c r="U1470" s="4">
        <f t="shared" si="67"/>
        <v>0</v>
      </c>
    </row>
    <row r="1471" spans="20:21" x14ac:dyDescent="0.2">
      <c r="T1471" s="4">
        <f t="shared" si="66"/>
        <v>0</v>
      </c>
      <c r="U1471" s="4">
        <f t="shared" si="67"/>
        <v>0</v>
      </c>
    </row>
    <row r="1472" spans="20:21" x14ac:dyDescent="0.2">
      <c r="T1472" s="4">
        <f t="shared" si="66"/>
        <v>0</v>
      </c>
      <c r="U1472" s="4">
        <f t="shared" si="67"/>
        <v>0</v>
      </c>
    </row>
    <row r="1473" spans="20:21" x14ac:dyDescent="0.2">
      <c r="T1473" s="4">
        <f t="shared" si="66"/>
        <v>0</v>
      </c>
      <c r="U1473" s="4">
        <f t="shared" si="67"/>
        <v>0</v>
      </c>
    </row>
    <row r="1474" spans="20:21" x14ac:dyDescent="0.2">
      <c r="T1474" s="4">
        <f t="shared" si="66"/>
        <v>0</v>
      </c>
      <c r="U1474" s="4">
        <f t="shared" si="67"/>
        <v>0</v>
      </c>
    </row>
    <row r="1475" spans="20:21" x14ac:dyDescent="0.2">
      <c r="T1475" s="4">
        <f t="shared" si="66"/>
        <v>0</v>
      </c>
      <c r="U1475" s="4">
        <f t="shared" si="67"/>
        <v>0</v>
      </c>
    </row>
    <row r="1476" spans="20:21" x14ac:dyDescent="0.2">
      <c r="T1476" s="4">
        <f t="shared" si="66"/>
        <v>0</v>
      </c>
      <c r="U1476" s="4">
        <f t="shared" si="67"/>
        <v>0</v>
      </c>
    </row>
    <row r="1477" spans="20:21" x14ac:dyDescent="0.2">
      <c r="T1477" s="4">
        <f t="shared" si="66"/>
        <v>0</v>
      </c>
      <c r="U1477" s="4">
        <f t="shared" si="67"/>
        <v>0</v>
      </c>
    </row>
    <row r="1478" spans="20:21" x14ac:dyDescent="0.2">
      <c r="T1478" s="4">
        <f t="shared" si="66"/>
        <v>0</v>
      </c>
      <c r="U1478" s="4">
        <f t="shared" si="67"/>
        <v>0</v>
      </c>
    </row>
    <row r="1479" spans="20:21" x14ac:dyDescent="0.2">
      <c r="T1479" s="4">
        <f t="shared" ref="T1479:T1542" si="68">+I1479+K1479+L1479+R1479+S1479</f>
        <v>0</v>
      </c>
      <c r="U1479" s="4">
        <f t="shared" si="67"/>
        <v>0</v>
      </c>
    </row>
    <row r="1480" spans="20:21" x14ac:dyDescent="0.2">
      <c r="T1480" s="4">
        <f t="shared" si="68"/>
        <v>0</v>
      </c>
      <c r="U1480" s="4">
        <f t="shared" si="67"/>
        <v>0</v>
      </c>
    </row>
    <row r="1481" spans="20:21" x14ac:dyDescent="0.2">
      <c r="T1481" s="4">
        <f t="shared" si="68"/>
        <v>0</v>
      </c>
      <c r="U1481" s="4">
        <f t="shared" si="67"/>
        <v>0</v>
      </c>
    </row>
    <row r="1482" spans="20:21" x14ac:dyDescent="0.2">
      <c r="T1482" s="4">
        <f t="shared" si="68"/>
        <v>0</v>
      </c>
      <c r="U1482" s="4">
        <f t="shared" si="67"/>
        <v>0</v>
      </c>
    </row>
    <row r="1483" spans="20:21" x14ac:dyDescent="0.2">
      <c r="T1483" s="4">
        <f t="shared" si="68"/>
        <v>0</v>
      </c>
      <c r="U1483" s="4">
        <f t="shared" si="67"/>
        <v>0</v>
      </c>
    </row>
    <row r="1484" spans="20:21" x14ac:dyDescent="0.2">
      <c r="T1484" s="4">
        <f t="shared" si="68"/>
        <v>0</v>
      </c>
      <c r="U1484" s="4">
        <f t="shared" si="67"/>
        <v>0</v>
      </c>
    </row>
    <row r="1485" spans="20:21" x14ac:dyDescent="0.2">
      <c r="T1485" s="4">
        <f t="shared" si="68"/>
        <v>0</v>
      </c>
      <c r="U1485" s="4">
        <f t="shared" si="67"/>
        <v>0</v>
      </c>
    </row>
    <row r="1486" spans="20:21" x14ac:dyDescent="0.2">
      <c r="T1486" s="4">
        <f t="shared" si="68"/>
        <v>0</v>
      </c>
      <c r="U1486" s="4">
        <f t="shared" si="67"/>
        <v>0</v>
      </c>
    </row>
    <row r="1487" spans="20:21" x14ac:dyDescent="0.2">
      <c r="T1487" s="4">
        <f t="shared" si="68"/>
        <v>0</v>
      </c>
      <c r="U1487" s="4">
        <f t="shared" si="67"/>
        <v>0</v>
      </c>
    </row>
    <row r="1488" spans="20:21" x14ac:dyDescent="0.2">
      <c r="T1488" s="4">
        <f t="shared" si="68"/>
        <v>0</v>
      </c>
      <c r="U1488" s="4">
        <f t="shared" si="67"/>
        <v>0</v>
      </c>
    </row>
    <row r="1489" spans="20:21" x14ac:dyDescent="0.2">
      <c r="T1489" s="4">
        <f t="shared" si="68"/>
        <v>0</v>
      </c>
      <c r="U1489" s="4">
        <f t="shared" si="67"/>
        <v>0</v>
      </c>
    </row>
    <row r="1490" spans="20:21" x14ac:dyDescent="0.2">
      <c r="T1490" s="4">
        <f t="shared" si="68"/>
        <v>0</v>
      </c>
      <c r="U1490" s="4">
        <f t="shared" si="67"/>
        <v>0</v>
      </c>
    </row>
    <row r="1491" spans="20:21" x14ac:dyDescent="0.2">
      <c r="T1491" s="4">
        <f t="shared" si="68"/>
        <v>0</v>
      </c>
      <c r="U1491" s="4">
        <f t="shared" ref="U1491:U1554" si="69">+H1491-T1491</f>
        <v>0</v>
      </c>
    </row>
    <row r="1492" spans="20:21" x14ac:dyDescent="0.2">
      <c r="T1492" s="4">
        <f t="shared" si="68"/>
        <v>0</v>
      </c>
      <c r="U1492" s="4">
        <f t="shared" si="69"/>
        <v>0</v>
      </c>
    </row>
    <row r="1493" spans="20:21" x14ac:dyDescent="0.2">
      <c r="T1493" s="4">
        <f t="shared" si="68"/>
        <v>0</v>
      </c>
      <c r="U1493" s="4">
        <f t="shared" si="69"/>
        <v>0</v>
      </c>
    </row>
    <row r="1494" spans="20:21" x14ac:dyDescent="0.2">
      <c r="T1494" s="4">
        <f t="shared" si="68"/>
        <v>0</v>
      </c>
      <c r="U1494" s="4">
        <f t="shared" si="69"/>
        <v>0</v>
      </c>
    </row>
    <row r="1495" spans="20:21" x14ac:dyDescent="0.2">
      <c r="T1495" s="4">
        <f t="shared" si="68"/>
        <v>0</v>
      </c>
      <c r="U1495" s="4">
        <f t="shared" si="69"/>
        <v>0</v>
      </c>
    </row>
    <row r="1496" spans="20:21" x14ac:dyDescent="0.2">
      <c r="T1496" s="4">
        <f t="shared" si="68"/>
        <v>0</v>
      </c>
      <c r="U1496" s="4">
        <f t="shared" si="69"/>
        <v>0</v>
      </c>
    </row>
    <row r="1497" spans="20:21" x14ac:dyDescent="0.2">
      <c r="T1497" s="4">
        <f t="shared" si="68"/>
        <v>0</v>
      </c>
      <c r="U1497" s="4">
        <f t="shared" si="69"/>
        <v>0</v>
      </c>
    </row>
    <row r="1498" spans="20:21" x14ac:dyDescent="0.2">
      <c r="T1498" s="4">
        <f t="shared" si="68"/>
        <v>0</v>
      </c>
      <c r="U1498" s="4">
        <f t="shared" si="69"/>
        <v>0</v>
      </c>
    </row>
    <row r="1499" spans="20:21" x14ac:dyDescent="0.2">
      <c r="T1499" s="4">
        <f t="shared" si="68"/>
        <v>0</v>
      </c>
      <c r="U1499" s="4">
        <f t="shared" si="69"/>
        <v>0</v>
      </c>
    </row>
    <row r="1500" spans="20:21" x14ac:dyDescent="0.2">
      <c r="T1500" s="4">
        <f t="shared" si="68"/>
        <v>0</v>
      </c>
      <c r="U1500" s="4">
        <f t="shared" si="69"/>
        <v>0</v>
      </c>
    </row>
    <row r="1501" spans="20:21" x14ac:dyDescent="0.2">
      <c r="T1501" s="4">
        <f t="shared" si="68"/>
        <v>0</v>
      </c>
      <c r="U1501" s="4">
        <f t="shared" si="69"/>
        <v>0</v>
      </c>
    </row>
    <row r="1502" spans="20:21" x14ac:dyDescent="0.2">
      <c r="T1502" s="4">
        <f t="shared" si="68"/>
        <v>0</v>
      </c>
      <c r="U1502" s="4">
        <f t="shared" si="69"/>
        <v>0</v>
      </c>
    </row>
    <row r="1503" spans="20:21" x14ac:dyDescent="0.2">
      <c r="T1503" s="4">
        <f t="shared" si="68"/>
        <v>0</v>
      </c>
      <c r="U1503" s="4">
        <f t="shared" si="69"/>
        <v>0</v>
      </c>
    </row>
    <row r="1504" spans="20:21" x14ac:dyDescent="0.2">
      <c r="T1504" s="4">
        <f t="shared" si="68"/>
        <v>0</v>
      </c>
      <c r="U1504" s="4">
        <f t="shared" si="69"/>
        <v>0</v>
      </c>
    </row>
    <row r="1505" spans="20:21" x14ac:dyDescent="0.2">
      <c r="T1505" s="4">
        <f t="shared" si="68"/>
        <v>0</v>
      </c>
      <c r="U1505" s="4">
        <f t="shared" si="69"/>
        <v>0</v>
      </c>
    </row>
    <row r="1506" spans="20:21" x14ac:dyDescent="0.2">
      <c r="T1506" s="4">
        <f t="shared" si="68"/>
        <v>0</v>
      </c>
      <c r="U1506" s="4">
        <f t="shared" si="69"/>
        <v>0</v>
      </c>
    </row>
    <row r="1507" spans="20:21" x14ac:dyDescent="0.2">
      <c r="T1507" s="4">
        <f t="shared" si="68"/>
        <v>0</v>
      </c>
      <c r="U1507" s="4">
        <f t="shared" si="69"/>
        <v>0</v>
      </c>
    </row>
    <row r="1508" spans="20:21" x14ac:dyDescent="0.2">
      <c r="T1508" s="4">
        <f t="shared" si="68"/>
        <v>0</v>
      </c>
      <c r="U1508" s="4">
        <f t="shared" si="69"/>
        <v>0</v>
      </c>
    </row>
    <row r="1509" spans="20:21" x14ac:dyDescent="0.2">
      <c r="T1509" s="4">
        <f t="shared" si="68"/>
        <v>0</v>
      </c>
      <c r="U1509" s="4">
        <f t="shared" si="69"/>
        <v>0</v>
      </c>
    </row>
    <row r="1510" spans="20:21" x14ac:dyDescent="0.2">
      <c r="T1510" s="4">
        <f t="shared" si="68"/>
        <v>0</v>
      </c>
      <c r="U1510" s="4">
        <f t="shared" si="69"/>
        <v>0</v>
      </c>
    </row>
    <row r="1511" spans="20:21" x14ac:dyDescent="0.2">
      <c r="T1511" s="4">
        <f t="shared" si="68"/>
        <v>0</v>
      </c>
      <c r="U1511" s="4">
        <f t="shared" si="69"/>
        <v>0</v>
      </c>
    </row>
    <row r="1512" spans="20:21" x14ac:dyDescent="0.2">
      <c r="T1512" s="4">
        <f t="shared" si="68"/>
        <v>0</v>
      </c>
      <c r="U1512" s="4">
        <f t="shared" si="69"/>
        <v>0</v>
      </c>
    </row>
    <row r="1513" spans="20:21" x14ac:dyDescent="0.2">
      <c r="T1513" s="4">
        <f t="shared" si="68"/>
        <v>0</v>
      </c>
      <c r="U1513" s="4">
        <f t="shared" si="69"/>
        <v>0</v>
      </c>
    </row>
    <row r="1514" spans="20:21" x14ac:dyDescent="0.2">
      <c r="T1514" s="4">
        <f t="shared" si="68"/>
        <v>0</v>
      </c>
      <c r="U1514" s="4">
        <f t="shared" si="69"/>
        <v>0</v>
      </c>
    </row>
    <row r="1515" spans="20:21" x14ac:dyDescent="0.2">
      <c r="T1515" s="4">
        <f t="shared" si="68"/>
        <v>0</v>
      </c>
      <c r="U1515" s="4">
        <f t="shared" si="69"/>
        <v>0</v>
      </c>
    </row>
    <row r="1516" spans="20:21" x14ac:dyDescent="0.2">
      <c r="T1516" s="4">
        <f t="shared" si="68"/>
        <v>0</v>
      </c>
      <c r="U1516" s="4">
        <f t="shared" si="69"/>
        <v>0</v>
      </c>
    </row>
    <row r="1517" spans="20:21" x14ac:dyDescent="0.2">
      <c r="T1517" s="4">
        <f t="shared" si="68"/>
        <v>0</v>
      </c>
      <c r="U1517" s="4">
        <f t="shared" si="69"/>
        <v>0</v>
      </c>
    </row>
    <row r="1518" spans="20:21" x14ac:dyDescent="0.2">
      <c r="T1518" s="4">
        <f t="shared" si="68"/>
        <v>0</v>
      </c>
      <c r="U1518" s="4">
        <f t="shared" si="69"/>
        <v>0</v>
      </c>
    </row>
    <row r="1519" spans="20:21" x14ac:dyDescent="0.2">
      <c r="T1519" s="4">
        <f t="shared" si="68"/>
        <v>0</v>
      </c>
      <c r="U1519" s="4">
        <f t="shared" si="69"/>
        <v>0</v>
      </c>
    </row>
    <row r="1520" spans="20:21" x14ac:dyDescent="0.2">
      <c r="T1520" s="4">
        <f t="shared" si="68"/>
        <v>0</v>
      </c>
      <c r="U1520" s="4">
        <f t="shared" si="69"/>
        <v>0</v>
      </c>
    </row>
    <row r="1521" spans="20:21" x14ac:dyDescent="0.2">
      <c r="T1521" s="4">
        <f t="shared" si="68"/>
        <v>0</v>
      </c>
      <c r="U1521" s="4">
        <f t="shared" si="69"/>
        <v>0</v>
      </c>
    </row>
    <row r="1522" spans="20:21" x14ac:dyDescent="0.2">
      <c r="T1522" s="4">
        <f t="shared" si="68"/>
        <v>0</v>
      </c>
      <c r="U1522" s="4">
        <f t="shared" si="69"/>
        <v>0</v>
      </c>
    </row>
    <row r="1523" spans="20:21" x14ac:dyDescent="0.2">
      <c r="T1523" s="4">
        <f t="shared" si="68"/>
        <v>0</v>
      </c>
      <c r="U1523" s="4">
        <f t="shared" si="69"/>
        <v>0</v>
      </c>
    </row>
    <row r="1524" spans="20:21" x14ac:dyDescent="0.2">
      <c r="T1524" s="4">
        <f t="shared" si="68"/>
        <v>0</v>
      </c>
      <c r="U1524" s="4">
        <f t="shared" si="69"/>
        <v>0</v>
      </c>
    </row>
    <row r="1525" spans="20:21" x14ac:dyDescent="0.2">
      <c r="T1525" s="4">
        <f t="shared" si="68"/>
        <v>0</v>
      </c>
      <c r="U1525" s="4">
        <f t="shared" si="69"/>
        <v>0</v>
      </c>
    </row>
    <row r="1526" spans="20:21" x14ac:dyDescent="0.2">
      <c r="T1526" s="4">
        <f t="shared" si="68"/>
        <v>0</v>
      </c>
      <c r="U1526" s="4">
        <f t="shared" si="69"/>
        <v>0</v>
      </c>
    </row>
    <row r="1527" spans="20:21" x14ac:dyDescent="0.2">
      <c r="T1527" s="4">
        <f t="shared" si="68"/>
        <v>0</v>
      </c>
      <c r="U1527" s="4">
        <f t="shared" si="69"/>
        <v>0</v>
      </c>
    </row>
    <row r="1528" spans="20:21" x14ac:dyDescent="0.2">
      <c r="T1528" s="4">
        <f t="shared" si="68"/>
        <v>0</v>
      </c>
      <c r="U1528" s="4">
        <f t="shared" si="69"/>
        <v>0</v>
      </c>
    </row>
    <row r="1529" spans="20:21" x14ac:dyDescent="0.2">
      <c r="T1529" s="4">
        <f t="shared" si="68"/>
        <v>0</v>
      </c>
      <c r="U1529" s="4">
        <f t="shared" si="69"/>
        <v>0</v>
      </c>
    </row>
    <row r="1530" spans="20:21" x14ac:dyDescent="0.2">
      <c r="T1530" s="4">
        <f t="shared" si="68"/>
        <v>0</v>
      </c>
      <c r="U1530" s="4">
        <f t="shared" si="69"/>
        <v>0</v>
      </c>
    </row>
    <row r="1531" spans="20:21" x14ac:dyDescent="0.2">
      <c r="T1531" s="4">
        <f t="shared" si="68"/>
        <v>0</v>
      </c>
      <c r="U1531" s="4">
        <f t="shared" si="69"/>
        <v>0</v>
      </c>
    </row>
    <row r="1532" spans="20:21" x14ac:dyDescent="0.2">
      <c r="T1532" s="4">
        <f t="shared" si="68"/>
        <v>0</v>
      </c>
      <c r="U1532" s="4">
        <f t="shared" si="69"/>
        <v>0</v>
      </c>
    </row>
    <row r="1533" spans="20:21" x14ac:dyDescent="0.2">
      <c r="T1533" s="4">
        <f t="shared" si="68"/>
        <v>0</v>
      </c>
      <c r="U1533" s="4">
        <f t="shared" si="69"/>
        <v>0</v>
      </c>
    </row>
    <row r="1534" spans="20:21" x14ac:dyDescent="0.2">
      <c r="T1534" s="4">
        <f t="shared" si="68"/>
        <v>0</v>
      </c>
      <c r="U1534" s="4">
        <f t="shared" si="69"/>
        <v>0</v>
      </c>
    </row>
    <row r="1535" spans="20:21" x14ac:dyDescent="0.2">
      <c r="T1535" s="4">
        <f t="shared" si="68"/>
        <v>0</v>
      </c>
      <c r="U1535" s="4">
        <f t="shared" si="69"/>
        <v>0</v>
      </c>
    </row>
    <row r="1536" spans="20:21" x14ac:dyDescent="0.2">
      <c r="T1536" s="4">
        <f t="shared" si="68"/>
        <v>0</v>
      </c>
      <c r="U1536" s="4">
        <f t="shared" si="69"/>
        <v>0</v>
      </c>
    </row>
    <row r="1537" spans="20:21" x14ac:dyDescent="0.2">
      <c r="T1537" s="4">
        <f t="shared" si="68"/>
        <v>0</v>
      </c>
      <c r="U1537" s="4">
        <f t="shared" si="69"/>
        <v>0</v>
      </c>
    </row>
    <row r="1538" spans="20:21" x14ac:dyDescent="0.2">
      <c r="T1538" s="4">
        <f t="shared" si="68"/>
        <v>0</v>
      </c>
      <c r="U1538" s="4">
        <f t="shared" si="69"/>
        <v>0</v>
      </c>
    </row>
    <row r="1539" spans="20:21" x14ac:dyDescent="0.2">
      <c r="T1539" s="4">
        <f t="shared" si="68"/>
        <v>0</v>
      </c>
      <c r="U1539" s="4">
        <f t="shared" si="69"/>
        <v>0</v>
      </c>
    </row>
    <row r="1540" spans="20:21" x14ac:dyDescent="0.2">
      <c r="T1540" s="4">
        <f t="shared" si="68"/>
        <v>0</v>
      </c>
      <c r="U1540" s="4">
        <f t="shared" si="69"/>
        <v>0</v>
      </c>
    </row>
    <row r="1541" spans="20:21" x14ac:dyDescent="0.2">
      <c r="T1541" s="4">
        <f t="shared" si="68"/>
        <v>0</v>
      </c>
      <c r="U1541" s="4">
        <f t="shared" si="69"/>
        <v>0</v>
      </c>
    </row>
    <row r="1542" spans="20:21" x14ac:dyDescent="0.2">
      <c r="T1542" s="4">
        <f t="shared" si="68"/>
        <v>0</v>
      </c>
      <c r="U1542" s="4">
        <f t="shared" si="69"/>
        <v>0</v>
      </c>
    </row>
    <row r="1543" spans="20:21" x14ac:dyDescent="0.2">
      <c r="T1543" s="4">
        <f t="shared" ref="T1543:T1606" si="70">+I1543+K1543+L1543+R1543+S1543</f>
        <v>0</v>
      </c>
      <c r="U1543" s="4">
        <f t="shared" si="69"/>
        <v>0</v>
      </c>
    </row>
    <row r="1544" spans="20:21" x14ac:dyDescent="0.2">
      <c r="T1544" s="4">
        <f t="shared" si="70"/>
        <v>0</v>
      </c>
      <c r="U1544" s="4">
        <f t="shared" si="69"/>
        <v>0</v>
      </c>
    </row>
    <row r="1545" spans="20:21" x14ac:dyDescent="0.2">
      <c r="T1545" s="4">
        <f t="shared" si="70"/>
        <v>0</v>
      </c>
      <c r="U1545" s="4">
        <f t="shared" si="69"/>
        <v>0</v>
      </c>
    </row>
    <row r="1546" spans="20:21" x14ac:dyDescent="0.2">
      <c r="T1546" s="4">
        <f t="shared" si="70"/>
        <v>0</v>
      </c>
      <c r="U1546" s="4">
        <f t="shared" si="69"/>
        <v>0</v>
      </c>
    </row>
    <row r="1547" spans="20:21" x14ac:dyDescent="0.2">
      <c r="T1547" s="4">
        <f t="shared" si="70"/>
        <v>0</v>
      </c>
      <c r="U1547" s="4">
        <f t="shared" si="69"/>
        <v>0</v>
      </c>
    </row>
    <row r="1548" spans="20:21" x14ac:dyDescent="0.2">
      <c r="T1548" s="4">
        <f t="shared" si="70"/>
        <v>0</v>
      </c>
      <c r="U1548" s="4">
        <f t="shared" si="69"/>
        <v>0</v>
      </c>
    </row>
    <row r="1549" spans="20:21" x14ac:dyDescent="0.2">
      <c r="T1549" s="4">
        <f t="shared" si="70"/>
        <v>0</v>
      </c>
      <c r="U1549" s="4">
        <f t="shared" si="69"/>
        <v>0</v>
      </c>
    </row>
    <row r="1550" spans="20:21" x14ac:dyDescent="0.2">
      <c r="T1550" s="4">
        <f t="shared" si="70"/>
        <v>0</v>
      </c>
      <c r="U1550" s="4">
        <f t="shared" si="69"/>
        <v>0</v>
      </c>
    </row>
    <row r="1551" spans="20:21" x14ac:dyDescent="0.2">
      <c r="T1551" s="4">
        <f t="shared" si="70"/>
        <v>0</v>
      </c>
      <c r="U1551" s="4">
        <f t="shared" si="69"/>
        <v>0</v>
      </c>
    </row>
    <row r="1552" spans="20:21" x14ac:dyDescent="0.2">
      <c r="T1552" s="4">
        <f t="shared" si="70"/>
        <v>0</v>
      </c>
      <c r="U1552" s="4">
        <f t="shared" si="69"/>
        <v>0</v>
      </c>
    </row>
    <row r="1553" spans="20:21" x14ac:dyDescent="0.2">
      <c r="T1553" s="4">
        <f t="shared" si="70"/>
        <v>0</v>
      </c>
      <c r="U1553" s="4">
        <f t="shared" si="69"/>
        <v>0</v>
      </c>
    </row>
    <row r="1554" spans="20:21" x14ac:dyDescent="0.2">
      <c r="T1554" s="4">
        <f t="shared" si="70"/>
        <v>0</v>
      </c>
      <c r="U1554" s="4">
        <f t="shared" si="69"/>
        <v>0</v>
      </c>
    </row>
    <row r="1555" spans="20:21" x14ac:dyDescent="0.2">
      <c r="T1555" s="4">
        <f t="shared" si="70"/>
        <v>0</v>
      </c>
      <c r="U1555" s="4">
        <f t="shared" ref="U1555:U1618" si="71">+H1555-T1555</f>
        <v>0</v>
      </c>
    </row>
    <row r="1556" spans="20:21" x14ac:dyDescent="0.2">
      <c r="T1556" s="4">
        <f t="shared" si="70"/>
        <v>0</v>
      </c>
      <c r="U1556" s="4">
        <f t="shared" si="71"/>
        <v>0</v>
      </c>
    </row>
    <row r="1557" spans="20:21" x14ac:dyDescent="0.2">
      <c r="T1557" s="4">
        <f t="shared" si="70"/>
        <v>0</v>
      </c>
      <c r="U1557" s="4">
        <f t="shared" si="71"/>
        <v>0</v>
      </c>
    </row>
    <row r="1558" spans="20:21" x14ac:dyDescent="0.2">
      <c r="T1558" s="4">
        <f t="shared" si="70"/>
        <v>0</v>
      </c>
      <c r="U1558" s="4">
        <f t="shared" si="71"/>
        <v>0</v>
      </c>
    </row>
    <row r="1559" spans="20:21" x14ac:dyDescent="0.2">
      <c r="T1559" s="4">
        <f t="shared" si="70"/>
        <v>0</v>
      </c>
      <c r="U1559" s="4">
        <f t="shared" si="71"/>
        <v>0</v>
      </c>
    </row>
    <row r="1560" spans="20:21" x14ac:dyDescent="0.2">
      <c r="T1560" s="4">
        <f t="shared" si="70"/>
        <v>0</v>
      </c>
      <c r="U1560" s="4">
        <f t="shared" si="71"/>
        <v>0</v>
      </c>
    </row>
    <row r="1561" spans="20:21" x14ac:dyDescent="0.2">
      <c r="T1561" s="4">
        <f t="shared" si="70"/>
        <v>0</v>
      </c>
      <c r="U1561" s="4">
        <f t="shared" si="71"/>
        <v>0</v>
      </c>
    </row>
    <row r="1562" spans="20:21" x14ac:dyDescent="0.2">
      <c r="T1562" s="4">
        <f t="shared" si="70"/>
        <v>0</v>
      </c>
      <c r="U1562" s="4">
        <f t="shared" si="71"/>
        <v>0</v>
      </c>
    </row>
    <row r="1563" spans="20:21" x14ac:dyDescent="0.2">
      <c r="T1563" s="4">
        <f t="shared" si="70"/>
        <v>0</v>
      </c>
      <c r="U1563" s="4">
        <f t="shared" si="71"/>
        <v>0</v>
      </c>
    </row>
    <row r="1564" spans="20:21" x14ac:dyDescent="0.2">
      <c r="T1564" s="4">
        <f t="shared" si="70"/>
        <v>0</v>
      </c>
      <c r="U1564" s="4">
        <f t="shared" si="71"/>
        <v>0</v>
      </c>
    </row>
    <row r="1565" spans="20:21" x14ac:dyDescent="0.2">
      <c r="T1565" s="4">
        <f t="shared" si="70"/>
        <v>0</v>
      </c>
      <c r="U1565" s="4">
        <f t="shared" si="71"/>
        <v>0</v>
      </c>
    </row>
    <row r="1566" spans="20:21" x14ac:dyDescent="0.2">
      <c r="T1566" s="4">
        <f t="shared" si="70"/>
        <v>0</v>
      </c>
      <c r="U1566" s="4">
        <f t="shared" si="71"/>
        <v>0</v>
      </c>
    </row>
    <row r="1567" spans="20:21" x14ac:dyDescent="0.2">
      <c r="T1567" s="4">
        <f t="shared" si="70"/>
        <v>0</v>
      </c>
      <c r="U1567" s="4">
        <f t="shared" si="71"/>
        <v>0</v>
      </c>
    </row>
    <row r="1568" spans="20:21" x14ac:dyDescent="0.2">
      <c r="T1568" s="4">
        <f t="shared" si="70"/>
        <v>0</v>
      </c>
      <c r="U1568" s="4">
        <f t="shared" si="71"/>
        <v>0</v>
      </c>
    </row>
    <row r="1569" spans="20:21" x14ac:dyDescent="0.2">
      <c r="T1569" s="4">
        <f t="shared" si="70"/>
        <v>0</v>
      </c>
      <c r="U1569" s="4">
        <f t="shared" si="71"/>
        <v>0</v>
      </c>
    </row>
    <row r="1570" spans="20:21" x14ac:dyDescent="0.2">
      <c r="T1570" s="4">
        <f t="shared" si="70"/>
        <v>0</v>
      </c>
      <c r="U1570" s="4">
        <f t="shared" si="71"/>
        <v>0</v>
      </c>
    </row>
    <row r="1571" spans="20:21" x14ac:dyDescent="0.2">
      <c r="T1571" s="4">
        <f t="shared" si="70"/>
        <v>0</v>
      </c>
      <c r="U1571" s="4">
        <f t="shared" si="71"/>
        <v>0</v>
      </c>
    </row>
    <row r="1572" spans="20:21" x14ac:dyDescent="0.2">
      <c r="T1572" s="4">
        <f t="shared" si="70"/>
        <v>0</v>
      </c>
      <c r="U1572" s="4">
        <f t="shared" si="71"/>
        <v>0</v>
      </c>
    </row>
    <row r="1573" spans="20:21" x14ac:dyDescent="0.2">
      <c r="T1573" s="4">
        <f t="shared" si="70"/>
        <v>0</v>
      </c>
      <c r="U1573" s="4">
        <f t="shared" si="71"/>
        <v>0</v>
      </c>
    </row>
    <row r="1574" spans="20:21" x14ac:dyDescent="0.2">
      <c r="T1574" s="4">
        <f t="shared" si="70"/>
        <v>0</v>
      </c>
      <c r="U1574" s="4">
        <f t="shared" si="71"/>
        <v>0</v>
      </c>
    </row>
    <row r="1575" spans="20:21" x14ac:dyDescent="0.2">
      <c r="T1575" s="4">
        <f t="shared" si="70"/>
        <v>0</v>
      </c>
      <c r="U1575" s="4">
        <f t="shared" si="71"/>
        <v>0</v>
      </c>
    </row>
    <row r="1576" spans="20:21" x14ac:dyDescent="0.2">
      <c r="T1576" s="4">
        <f t="shared" si="70"/>
        <v>0</v>
      </c>
      <c r="U1576" s="4">
        <f t="shared" si="71"/>
        <v>0</v>
      </c>
    </row>
    <row r="1577" spans="20:21" x14ac:dyDescent="0.2">
      <c r="T1577" s="4">
        <f t="shared" si="70"/>
        <v>0</v>
      </c>
      <c r="U1577" s="4">
        <f t="shared" si="71"/>
        <v>0</v>
      </c>
    </row>
    <row r="1578" spans="20:21" x14ac:dyDescent="0.2">
      <c r="T1578" s="4">
        <f t="shared" si="70"/>
        <v>0</v>
      </c>
      <c r="U1578" s="4">
        <f t="shared" si="71"/>
        <v>0</v>
      </c>
    </row>
    <row r="1579" spans="20:21" x14ac:dyDescent="0.2">
      <c r="T1579" s="4">
        <f t="shared" si="70"/>
        <v>0</v>
      </c>
      <c r="U1579" s="4">
        <f t="shared" si="71"/>
        <v>0</v>
      </c>
    </row>
    <row r="1580" spans="20:21" x14ac:dyDescent="0.2">
      <c r="T1580" s="4">
        <f t="shared" si="70"/>
        <v>0</v>
      </c>
      <c r="U1580" s="4">
        <f t="shared" si="71"/>
        <v>0</v>
      </c>
    </row>
    <row r="1581" spans="20:21" x14ac:dyDescent="0.2">
      <c r="T1581" s="4">
        <f t="shared" si="70"/>
        <v>0</v>
      </c>
      <c r="U1581" s="4">
        <f t="shared" si="71"/>
        <v>0</v>
      </c>
    </row>
    <row r="1582" spans="20:21" x14ac:dyDescent="0.2">
      <c r="T1582" s="4">
        <f t="shared" si="70"/>
        <v>0</v>
      </c>
      <c r="U1582" s="4">
        <f t="shared" si="71"/>
        <v>0</v>
      </c>
    </row>
    <row r="1583" spans="20:21" x14ac:dyDescent="0.2">
      <c r="T1583" s="4">
        <f t="shared" si="70"/>
        <v>0</v>
      </c>
      <c r="U1583" s="4">
        <f t="shared" si="71"/>
        <v>0</v>
      </c>
    </row>
    <row r="1584" spans="20:21" x14ac:dyDescent="0.2">
      <c r="T1584" s="4">
        <f t="shared" si="70"/>
        <v>0</v>
      </c>
      <c r="U1584" s="4">
        <f t="shared" si="71"/>
        <v>0</v>
      </c>
    </row>
    <row r="1585" spans="20:21" x14ac:dyDescent="0.2">
      <c r="T1585" s="4">
        <f t="shared" si="70"/>
        <v>0</v>
      </c>
      <c r="U1585" s="4">
        <f t="shared" si="71"/>
        <v>0</v>
      </c>
    </row>
    <row r="1586" spans="20:21" x14ac:dyDescent="0.2">
      <c r="T1586" s="4">
        <f t="shared" si="70"/>
        <v>0</v>
      </c>
      <c r="U1586" s="4">
        <f t="shared" si="71"/>
        <v>0</v>
      </c>
    </row>
    <row r="1587" spans="20:21" x14ac:dyDescent="0.2">
      <c r="T1587" s="4">
        <f t="shared" si="70"/>
        <v>0</v>
      </c>
      <c r="U1587" s="4">
        <f t="shared" si="71"/>
        <v>0</v>
      </c>
    </row>
    <row r="1588" spans="20:21" x14ac:dyDescent="0.2">
      <c r="T1588" s="4">
        <f t="shared" si="70"/>
        <v>0</v>
      </c>
      <c r="U1588" s="4">
        <f t="shared" si="71"/>
        <v>0</v>
      </c>
    </row>
    <row r="1589" spans="20:21" x14ac:dyDescent="0.2">
      <c r="T1589" s="4">
        <f t="shared" si="70"/>
        <v>0</v>
      </c>
      <c r="U1589" s="4">
        <f t="shared" si="71"/>
        <v>0</v>
      </c>
    </row>
    <row r="1590" spans="20:21" x14ac:dyDescent="0.2">
      <c r="T1590" s="4">
        <f t="shared" si="70"/>
        <v>0</v>
      </c>
      <c r="U1590" s="4">
        <f t="shared" si="71"/>
        <v>0</v>
      </c>
    </row>
    <row r="1591" spans="20:21" x14ac:dyDescent="0.2">
      <c r="T1591" s="4">
        <f t="shared" si="70"/>
        <v>0</v>
      </c>
      <c r="U1591" s="4">
        <f t="shared" si="71"/>
        <v>0</v>
      </c>
    </row>
    <row r="1592" spans="20:21" x14ac:dyDescent="0.2">
      <c r="T1592" s="4">
        <f t="shared" si="70"/>
        <v>0</v>
      </c>
      <c r="U1592" s="4">
        <f t="shared" si="71"/>
        <v>0</v>
      </c>
    </row>
    <row r="1593" spans="20:21" x14ac:dyDescent="0.2">
      <c r="T1593" s="4">
        <f t="shared" si="70"/>
        <v>0</v>
      </c>
      <c r="U1593" s="4">
        <f t="shared" si="71"/>
        <v>0</v>
      </c>
    </row>
    <row r="1594" spans="20:21" x14ac:dyDescent="0.2">
      <c r="T1594" s="4">
        <f t="shared" si="70"/>
        <v>0</v>
      </c>
      <c r="U1594" s="4">
        <f t="shared" si="71"/>
        <v>0</v>
      </c>
    </row>
    <row r="1595" spans="20:21" x14ac:dyDescent="0.2">
      <c r="T1595" s="4">
        <f t="shared" si="70"/>
        <v>0</v>
      </c>
      <c r="U1595" s="4">
        <f t="shared" si="71"/>
        <v>0</v>
      </c>
    </row>
    <row r="1596" spans="20:21" x14ac:dyDescent="0.2">
      <c r="T1596" s="4">
        <f t="shared" si="70"/>
        <v>0</v>
      </c>
      <c r="U1596" s="4">
        <f t="shared" si="71"/>
        <v>0</v>
      </c>
    </row>
    <row r="1597" spans="20:21" x14ac:dyDescent="0.2">
      <c r="T1597" s="4">
        <f t="shared" si="70"/>
        <v>0</v>
      </c>
      <c r="U1597" s="4">
        <f t="shared" si="71"/>
        <v>0</v>
      </c>
    </row>
    <row r="1598" spans="20:21" x14ac:dyDescent="0.2">
      <c r="T1598" s="4">
        <f t="shared" si="70"/>
        <v>0</v>
      </c>
      <c r="U1598" s="4">
        <f t="shared" si="71"/>
        <v>0</v>
      </c>
    </row>
    <row r="1599" spans="20:21" x14ac:dyDescent="0.2">
      <c r="T1599" s="4">
        <f t="shared" si="70"/>
        <v>0</v>
      </c>
      <c r="U1599" s="4">
        <f t="shared" si="71"/>
        <v>0</v>
      </c>
    </row>
    <row r="1600" spans="20:21" x14ac:dyDescent="0.2">
      <c r="T1600" s="4">
        <f t="shared" si="70"/>
        <v>0</v>
      </c>
      <c r="U1600" s="4">
        <f t="shared" si="71"/>
        <v>0</v>
      </c>
    </row>
    <row r="1601" spans="20:21" x14ac:dyDescent="0.2">
      <c r="T1601" s="4">
        <f t="shared" si="70"/>
        <v>0</v>
      </c>
      <c r="U1601" s="4">
        <f t="shared" si="71"/>
        <v>0</v>
      </c>
    </row>
    <row r="1602" spans="20:21" x14ac:dyDescent="0.2">
      <c r="T1602" s="4">
        <f t="shared" si="70"/>
        <v>0</v>
      </c>
      <c r="U1602" s="4">
        <f t="shared" si="71"/>
        <v>0</v>
      </c>
    </row>
    <row r="1603" spans="20:21" x14ac:dyDescent="0.2">
      <c r="T1603" s="4">
        <f t="shared" si="70"/>
        <v>0</v>
      </c>
      <c r="U1603" s="4">
        <f t="shared" si="71"/>
        <v>0</v>
      </c>
    </row>
    <row r="1604" spans="20:21" x14ac:dyDescent="0.2">
      <c r="T1604" s="4">
        <f t="shared" si="70"/>
        <v>0</v>
      </c>
      <c r="U1604" s="4">
        <f t="shared" si="71"/>
        <v>0</v>
      </c>
    </row>
    <row r="1605" spans="20:21" x14ac:dyDescent="0.2">
      <c r="T1605" s="4">
        <f t="shared" si="70"/>
        <v>0</v>
      </c>
      <c r="U1605" s="4">
        <f t="shared" si="71"/>
        <v>0</v>
      </c>
    </row>
    <row r="1606" spans="20:21" x14ac:dyDescent="0.2">
      <c r="T1606" s="4">
        <f t="shared" si="70"/>
        <v>0</v>
      </c>
      <c r="U1606" s="4">
        <f t="shared" si="71"/>
        <v>0</v>
      </c>
    </row>
    <row r="1607" spans="20:21" x14ac:dyDescent="0.2">
      <c r="T1607" s="4">
        <f t="shared" ref="T1607:T1628" si="72">+I1607+K1607+L1607+R1607+S1607</f>
        <v>0</v>
      </c>
      <c r="U1607" s="4">
        <f t="shared" si="71"/>
        <v>0</v>
      </c>
    </row>
    <row r="1608" spans="20:21" x14ac:dyDescent="0.2">
      <c r="T1608" s="4">
        <f t="shared" si="72"/>
        <v>0</v>
      </c>
      <c r="U1608" s="4">
        <f t="shared" si="71"/>
        <v>0</v>
      </c>
    </row>
    <row r="1609" spans="20:21" x14ac:dyDescent="0.2">
      <c r="T1609" s="4">
        <f t="shared" si="72"/>
        <v>0</v>
      </c>
      <c r="U1609" s="4">
        <f t="shared" si="71"/>
        <v>0</v>
      </c>
    </row>
    <row r="1610" spans="20:21" x14ac:dyDescent="0.2">
      <c r="T1610" s="4">
        <f t="shared" si="72"/>
        <v>0</v>
      </c>
      <c r="U1610" s="4">
        <f t="shared" si="71"/>
        <v>0</v>
      </c>
    </row>
    <row r="1611" spans="20:21" x14ac:dyDescent="0.2">
      <c r="T1611" s="4">
        <f t="shared" si="72"/>
        <v>0</v>
      </c>
      <c r="U1611" s="4">
        <f t="shared" si="71"/>
        <v>0</v>
      </c>
    </row>
    <row r="1612" spans="20:21" x14ac:dyDescent="0.2">
      <c r="T1612" s="4">
        <f t="shared" si="72"/>
        <v>0</v>
      </c>
      <c r="U1612" s="4">
        <f t="shared" si="71"/>
        <v>0</v>
      </c>
    </row>
    <row r="1613" spans="20:21" x14ac:dyDescent="0.2">
      <c r="T1613" s="4">
        <f t="shared" si="72"/>
        <v>0</v>
      </c>
      <c r="U1613" s="4">
        <f t="shared" si="71"/>
        <v>0</v>
      </c>
    </row>
    <row r="1614" spans="20:21" x14ac:dyDescent="0.2">
      <c r="T1614" s="4">
        <f t="shared" si="72"/>
        <v>0</v>
      </c>
      <c r="U1614" s="4">
        <f t="shared" si="71"/>
        <v>0</v>
      </c>
    </row>
    <row r="1615" spans="20:21" x14ac:dyDescent="0.2">
      <c r="T1615" s="4">
        <f t="shared" si="72"/>
        <v>0</v>
      </c>
      <c r="U1615" s="4">
        <f t="shared" si="71"/>
        <v>0</v>
      </c>
    </row>
    <row r="1616" spans="20:21" x14ac:dyDescent="0.2">
      <c r="T1616" s="4">
        <f t="shared" si="72"/>
        <v>0</v>
      </c>
      <c r="U1616" s="4">
        <f t="shared" si="71"/>
        <v>0</v>
      </c>
    </row>
    <row r="1617" spans="20:21" x14ac:dyDescent="0.2">
      <c r="T1617" s="4">
        <f t="shared" si="72"/>
        <v>0</v>
      </c>
      <c r="U1617" s="4">
        <f t="shared" si="71"/>
        <v>0</v>
      </c>
    </row>
    <row r="1618" spans="20:21" x14ac:dyDescent="0.2">
      <c r="T1618" s="4">
        <f t="shared" si="72"/>
        <v>0</v>
      </c>
      <c r="U1618" s="4">
        <f t="shared" si="71"/>
        <v>0</v>
      </c>
    </row>
    <row r="1619" spans="20:21" x14ac:dyDescent="0.2">
      <c r="T1619" s="4">
        <f t="shared" si="72"/>
        <v>0</v>
      </c>
      <c r="U1619" s="4">
        <f t="shared" ref="U1619:U1682" si="73">+H1619-T1619</f>
        <v>0</v>
      </c>
    </row>
    <row r="1620" spans="20:21" x14ac:dyDescent="0.2">
      <c r="T1620" s="4">
        <f t="shared" si="72"/>
        <v>0</v>
      </c>
      <c r="U1620" s="4">
        <f t="shared" si="73"/>
        <v>0</v>
      </c>
    </row>
    <row r="1621" spans="20:21" x14ac:dyDescent="0.2">
      <c r="T1621" s="4">
        <f t="shared" si="72"/>
        <v>0</v>
      </c>
      <c r="U1621" s="4">
        <f t="shared" si="73"/>
        <v>0</v>
      </c>
    </row>
    <row r="1622" spans="20:21" x14ac:dyDescent="0.2">
      <c r="T1622" s="4">
        <f t="shared" si="72"/>
        <v>0</v>
      </c>
      <c r="U1622" s="4">
        <f t="shared" si="73"/>
        <v>0</v>
      </c>
    </row>
    <row r="1623" spans="20:21" x14ac:dyDescent="0.2">
      <c r="T1623" s="4">
        <f t="shared" si="72"/>
        <v>0</v>
      </c>
      <c r="U1623" s="4">
        <f t="shared" si="73"/>
        <v>0</v>
      </c>
    </row>
    <row r="1624" spans="20:21" x14ac:dyDescent="0.2">
      <c r="T1624" s="4">
        <f t="shared" si="72"/>
        <v>0</v>
      </c>
      <c r="U1624" s="4">
        <f t="shared" si="73"/>
        <v>0</v>
      </c>
    </row>
    <row r="1625" spans="20:21" x14ac:dyDescent="0.2">
      <c r="T1625" s="4">
        <f t="shared" si="72"/>
        <v>0</v>
      </c>
      <c r="U1625" s="4">
        <f t="shared" si="73"/>
        <v>0</v>
      </c>
    </row>
    <row r="1626" spans="20:21" x14ac:dyDescent="0.2">
      <c r="T1626" s="4">
        <f t="shared" si="72"/>
        <v>0</v>
      </c>
      <c r="U1626" s="4">
        <f t="shared" si="73"/>
        <v>0</v>
      </c>
    </row>
    <row r="1627" spans="20:21" x14ac:dyDescent="0.2">
      <c r="T1627" s="4">
        <f t="shared" si="72"/>
        <v>0</v>
      </c>
      <c r="U1627" s="4">
        <f t="shared" si="73"/>
        <v>0</v>
      </c>
    </row>
    <row r="1628" spans="20:21" x14ac:dyDescent="0.2">
      <c r="T1628" s="4">
        <f t="shared" si="72"/>
        <v>0</v>
      </c>
      <c r="U1628" s="4">
        <f t="shared" si="73"/>
        <v>0</v>
      </c>
    </row>
    <row r="1629" spans="20:21" x14ac:dyDescent="0.2">
      <c r="U1629" s="4">
        <f t="shared" si="73"/>
        <v>0</v>
      </c>
    </row>
    <row r="1630" spans="20:21" x14ac:dyDescent="0.2">
      <c r="U1630" s="4">
        <f t="shared" si="73"/>
        <v>0</v>
      </c>
    </row>
    <row r="1631" spans="20:21" x14ac:dyDescent="0.2">
      <c r="U1631" s="4">
        <f t="shared" si="73"/>
        <v>0</v>
      </c>
    </row>
    <row r="1632" spans="20:21" x14ac:dyDescent="0.2">
      <c r="U1632" s="4">
        <f t="shared" si="73"/>
        <v>0</v>
      </c>
    </row>
    <row r="1633" spans="21:21" x14ac:dyDescent="0.2">
      <c r="U1633" s="4">
        <f t="shared" si="73"/>
        <v>0</v>
      </c>
    </row>
    <row r="1634" spans="21:21" x14ac:dyDescent="0.2">
      <c r="U1634" s="4">
        <f t="shared" si="73"/>
        <v>0</v>
      </c>
    </row>
    <row r="1635" spans="21:21" x14ac:dyDescent="0.2">
      <c r="U1635" s="4">
        <f t="shared" si="73"/>
        <v>0</v>
      </c>
    </row>
    <row r="1636" spans="21:21" x14ac:dyDescent="0.2">
      <c r="U1636" s="4">
        <f t="shared" si="73"/>
        <v>0</v>
      </c>
    </row>
    <row r="1637" spans="21:21" x14ac:dyDescent="0.2">
      <c r="U1637" s="4">
        <f t="shared" si="73"/>
        <v>0</v>
      </c>
    </row>
    <row r="1638" spans="21:21" x14ac:dyDescent="0.2">
      <c r="U1638" s="4">
        <f t="shared" si="73"/>
        <v>0</v>
      </c>
    </row>
    <row r="1639" spans="21:21" x14ac:dyDescent="0.2">
      <c r="U1639" s="4">
        <f t="shared" si="73"/>
        <v>0</v>
      </c>
    </row>
    <row r="1640" spans="21:21" x14ac:dyDescent="0.2">
      <c r="U1640" s="4">
        <f t="shared" si="73"/>
        <v>0</v>
      </c>
    </row>
    <row r="1641" spans="21:21" x14ac:dyDescent="0.2">
      <c r="U1641" s="4">
        <f t="shared" si="73"/>
        <v>0</v>
      </c>
    </row>
    <row r="1642" spans="21:21" x14ac:dyDescent="0.2">
      <c r="U1642" s="4">
        <f t="shared" si="73"/>
        <v>0</v>
      </c>
    </row>
    <row r="1643" spans="21:21" x14ac:dyDescent="0.2">
      <c r="U1643" s="4">
        <f t="shared" si="73"/>
        <v>0</v>
      </c>
    </row>
    <row r="1644" spans="21:21" x14ac:dyDescent="0.2">
      <c r="U1644" s="4">
        <f t="shared" si="73"/>
        <v>0</v>
      </c>
    </row>
    <row r="1645" spans="21:21" x14ac:dyDescent="0.2">
      <c r="U1645" s="4">
        <f t="shared" si="73"/>
        <v>0</v>
      </c>
    </row>
    <row r="1646" spans="21:21" x14ac:dyDescent="0.2">
      <c r="U1646" s="4">
        <f t="shared" si="73"/>
        <v>0</v>
      </c>
    </row>
    <row r="1647" spans="21:21" x14ac:dyDescent="0.2">
      <c r="U1647" s="4">
        <f t="shared" si="73"/>
        <v>0</v>
      </c>
    </row>
    <row r="1648" spans="21:21" x14ac:dyDescent="0.2">
      <c r="U1648" s="4">
        <f t="shared" si="73"/>
        <v>0</v>
      </c>
    </row>
    <row r="1649" spans="21:21" x14ac:dyDescent="0.2">
      <c r="U1649" s="4">
        <f t="shared" si="73"/>
        <v>0</v>
      </c>
    </row>
    <row r="1650" spans="21:21" x14ac:dyDescent="0.2">
      <c r="U1650" s="4">
        <f t="shared" si="73"/>
        <v>0</v>
      </c>
    </row>
    <row r="1651" spans="21:21" x14ac:dyDescent="0.2">
      <c r="U1651" s="4">
        <f t="shared" si="73"/>
        <v>0</v>
      </c>
    </row>
    <row r="1652" spans="21:21" x14ac:dyDescent="0.2">
      <c r="U1652" s="4">
        <f t="shared" si="73"/>
        <v>0</v>
      </c>
    </row>
    <row r="1653" spans="21:21" x14ac:dyDescent="0.2">
      <c r="U1653" s="4">
        <f t="shared" si="73"/>
        <v>0</v>
      </c>
    </row>
    <row r="1654" spans="21:21" x14ac:dyDescent="0.2">
      <c r="U1654" s="4">
        <f t="shared" si="73"/>
        <v>0</v>
      </c>
    </row>
    <row r="1655" spans="21:21" x14ac:dyDescent="0.2">
      <c r="U1655" s="4">
        <f t="shared" si="73"/>
        <v>0</v>
      </c>
    </row>
    <row r="1656" spans="21:21" x14ac:dyDescent="0.2">
      <c r="U1656" s="4">
        <f t="shared" si="73"/>
        <v>0</v>
      </c>
    </row>
    <row r="1657" spans="21:21" x14ac:dyDescent="0.2">
      <c r="U1657" s="4">
        <f t="shared" si="73"/>
        <v>0</v>
      </c>
    </row>
    <row r="1658" spans="21:21" x14ac:dyDescent="0.2">
      <c r="U1658" s="4">
        <f t="shared" si="73"/>
        <v>0</v>
      </c>
    </row>
    <row r="1659" spans="21:21" x14ac:dyDescent="0.2">
      <c r="U1659" s="4">
        <f t="shared" si="73"/>
        <v>0</v>
      </c>
    </row>
    <row r="1660" spans="21:21" x14ac:dyDescent="0.2">
      <c r="U1660" s="4">
        <f t="shared" si="73"/>
        <v>0</v>
      </c>
    </row>
    <row r="1661" spans="21:21" x14ac:dyDescent="0.2">
      <c r="U1661" s="4">
        <f t="shared" si="73"/>
        <v>0</v>
      </c>
    </row>
    <row r="1662" spans="21:21" x14ac:dyDescent="0.2">
      <c r="U1662" s="4">
        <f t="shared" si="73"/>
        <v>0</v>
      </c>
    </row>
    <row r="1663" spans="21:21" x14ac:dyDescent="0.2">
      <c r="U1663" s="4">
        <f t="shared" si="73"/>
        <v>0</v>
      </c>
    </row>
    <row r="1664" spans="21:21" x14ac:dyDescent="0.2">
      <c r="U1664" s="4">
        <f t="shared" si="73"/>
        <v>0</v>
      </c>
    </row>
    <row r="1665" spans="21:21" x14ac:dyDescent="0.2">
      <c r="U1665" s="4">
        <f t="shared" si="73"/>
        <v>0</v>
      </c>
    </row>
    <row r="1666" spans="21:21" x14ac:dyDescent="0.2">
      <c r="U1666" s="4">
        <f t="shared" si="73"/>
        <v>0</v>
      </c>
    </row>
    <row r="1667" spans="21:21" x14ac:dyDescent="0.2">
      <c r="U1667" s="4">
        <f t="shared" si="73"/>
        <v>0</v>
      </c>
    </row>
    <row r="1668" spans="21:21" x14ac:dyDescent="0.2">
      <c r="U1668" s="4">
        <f t="shared" si="73"/>
        <v>0</v>
      </c>
    </row>
    <row r="1669" spans="21:21" x14ac:dyDescent="0.2">
      <c r="U1669" s="4">
        <f t="shared" si="73"/>
        <v>0</v>
      </c>
    </row>
    <row r="1670" spans="21:21" x14ac:dyDescent="0.2">
      <c r="U1670" s="4">
        <f t="shared" si="73"/>
        <v>0</v>
      </c>
    </row>
    <row r="1671" spans="21:21" x14ac:dyDescent="0.2">
      <c r="U1671" s="4">
        <f t="shared" si="73"/>
        <v>0</v>
      </c>
    </row>
    <row r="1672" spans="21:21" x14ac:dyDescent="0.2">
      <c r="U1672" s="4">
        <f t="shared" si="73"/>
        <v>0</v>
      </c>
    </row>
    <row r="1673" spans="21:21" x14ac:dyDescent="0.2">
      <c r="U1673" s="4">
        <f t="shared" si="73"/>
        <v>0</v>
      </c>
    </row>
    <row r="1674" spans="21:21" x14ac:dyDescent="0.2">
      <c r="U1674" s="4">
        <f t="shared" si="73"/>
        <v>0</v>
      </c>
    </row>
    <row r="1675" spans="21:21" x14ac:dyDescent="0.2">
      <c r="U1675" s="4">
        <f t="shared" si="73"/>
        <v>0</v>
      </c>
    </row>
    <row r="1676" spans="21:21" x14ac:dyDescent="0.2">
      <c r="U1676" s="4">
        <f t="shared" si="73"/>
        <v>0</v>
      </c>
    </row>
    <row r="1677" spans="21:21" x14ac:dyDescent="0.2">
      <c r="U1677" s="4">
        <f t="shared" si="73"/>
        <v>0</v>
      </c>
    </row>
    <row r="1678" spans="21:21" x14ac:dyDescent="0.2">
      <c r="U1678" s="4">
        <f t="shared" si="73"/>
        <v>0</v>
      </c>
    </row>
    <row r="1679" spans="21:21" x14ac:dyDescent="0.2">
      <c r="U1679" s="4">
        <f t="shared" si="73"/>
        <v>0</v>
      </c>
    </row>
    <row r="1680" spans="21:21" x14ac:dyDescent="0.2">
      <c r="U1680" s="4">
        <f t="shared" si="73"/>
        <v>0</v>
      </c>
    </row>
    <row r="1681" spans="21:21" x14ac:dyDescent="0.2">
      <c r="U1681" s="4">
        <f t="shared" si="73"/>
        <v>0</v>
      </c>
    </row>
    <row r="1682" spans="21:21" x14ac:dyDescent="0.2">
      <c r="U1682" s="4">
        <f t="shared" si="73"/>
        <v>0</v>
      </c>
    </row>
    <row r="1683" spans="21:21" x14ac:dyDescent="0.2">
      <c r="U1683" s="4">
        <f t="shared" ref="U1683:U1746" si="74">+H1683-T1683</f>
        <v>0</v>
      </c>
    </row>
    <row r="1684" spans="21:21" x14ac:dyDescent="0.2">
      <c r="U1684" s="4">
        <f t="shared" si="74"/>
        <v>0</v>
      </c>
    </row>
    <row r="1685" spans="21:21" x14ac:dyDescent="0.2">
      <c r="U1685" s="4">
        <f t="shared" si="74"/>
        <v>0</v>
      </c>
    </row>
    <row r="1686" spans="21:21" x14ac:dyDescent="0.2">
      <c r="U1686" s="4">
        <f t="shared" si="74"/>
        <v>0</v>
      </c>
    </row>
    <row r="1687" spans="21:21" x14ac:dyDescent="0.2">
      <c r="U1687" s="4">
        <f t="shared" si="74"/>
        <v>0</v>
      </c>
    </row>
    <row r="1688" spans="21:21" x14ac:dyDescent="0.2">
      <c r="U1688" s="4">
        <f t="shared" si="74"/>
        <v>0</v>
      </c>
    </row>
    <row r="1689" spans="21:21" x14ac:dyDescent="0.2">
      <c r="U1689" s="4">
        <f t="shared" si="74"/>
        <v>0</v>
      </c>
    </row>
    <row r="1690" spans="21:21" x14ac:dyDescent="0.2">
      <c r="U1690" s="4">
        <f t="shared" si="74"/>
        <v>0</v>
      </c>
    </row>
    <row r="1691" spans="21:21" x14ac:dyDescent="0.2">
      <c r="U1691" s="4">
        <f t="shared" si="74"/>
        <v>0</v>
      </c>
    </row>
    <row r="1692" spans="21:21" x14ac:dyDescent="0.2">
      <c r="U1692" s="4">
        <f t="shared" si="74"/>
        <v>0</v>
      </c>
    </row>
    <row r="1693" spans="21:21" x14ac:dyDescent="0.2">
      <c r="U1693" s="4">
        <f t="shared" si="74"/>
        <v>0</v>
      </c>
    </row>
    <row r="1694" spans="21:21" x14ac:dyDescent="0.2">
      <c r="U1694" s="4">
        <f t="shared" si="74"/>
        <v>0</v>
      </c>
    </row>
    <row r="1695" spans="21:21" x14ac:dyDescent="0.2">
      <c r="U1695" s="4">
        <f t="shared" si="74"/>
        <v>0</v>
      </c>
    </row>
    <row r="1696" spans="21:21" x14ac:dyDescent="0.2">
      <c r="U1696" s="4">
        <f t="shared" si="74"/>
        <v>0</v>
      </c>
    </row>
    <row r="1697" spans="21:21" x14ac:dyDescent="0.2">
      <c r="U1697" s="4">
        <f t="shared" si="74"/>
        <v>0</v>
      </c>
    </row>
    <row r="1698" spans="21:21" x14ac:dyDescent="0.2">
      <c r="U1698" s="4">
        <f t="shared" si="74"/>
        <v>0</v>
      </c>
    </row>
    <row r="1699" spans="21:21" x14ac:dyDescent="0.2">
      <c r="U1699" s="4">
        <f t="shared" si="74"/>
        <v>0</v>
      </c>
    </row>
    <row r="1700" spans="21:21" x14ac:dyDescent="0.2">
      <c r="U1700" s="4">
        <f t="shared" si="74"/>
        <v>0</v>
      </c>
    </row>
    <row r="1701" spans="21:21" x14ac:dyDescent="0.2">
      <c r="U1701" s="4">
        <f t="shared" si="74"/>
        <v>0</v>
      </c>
    </row>
    <row r="1702" spans="21:21" x14ac:dyDescent="0.2">
      <c r="U1702" s="4">
        <f t="shared" si="74"/>
        <v>0</v>
      </c>
    </row>
    <row r="1703" spans="21:21" x14ac:dyDescent="0.2">
      <c r="U1703" s="4">
        <f t="shared" si="74"/>
        <v>0</v>
      </c>
    </row>
    <row r="1704" spans="21:21" x14ac:dyDescent="0.2">
      <c r="U1704" s="4">
        <f t="shared" si="74"/>
        <v>0</v>
      </c>
    </row>
    <row r="1705" spans="21:21" x14ac:dyDescent="0.2">
      <c r="U1705" s="4">
        <f t="shared" si="74"/>
        <v>0</v>
      </c>
    </row>
    <row r="1706" spans="21:21" x14ac:dyDescent="0.2">
      <c r="U1706" s="4">
        <f t="shared" si="74"/>
        <v>0</v>
      </c>
    </row>
    <row r="1707" spans="21:21" x14ac:dyDescent="0.2">
      <c r="U1707" s="4">
        <f t="shared" si="74"/>
        <v>0</v>
      </c>
    </row>
    <row r="1708" spans="21:21" x14ac:dyDescent="0.2">
      <c r="U1708" s="4">
        <f t="shared" si="74"/>
        <v>0</v>
      </c>
    </row>
    <row r="1709" spans="21:21" x14ac:dyDescent="0.2">
      <c r="U1709" s="4">
        <f t="shared" si="74"/>
        <v>0</v>
      </c>
    </row>
    <row r="1710" spans="21:21" x14ac:dyDescent="0.2">
      <c r="U1710" s="4">
        <f t="shared" si="74"/>
        <v>0</v>
      </c>
    </row>
    <row r="1711" spans="21:21" x14ac:dyDescent="0.2">
      <c r="U1711" s="4">
        <f t="shared" si="74"/>
        <v>0</v>
      </c>
    </row>
    <row r="1712" spans="21:21" x14ac:dyDescent="0.2">
      <c r="U1712" s="4">
        <f t="shared" si="74"/>
        <v>0</v>
      </c>
    </row>
    <row r="1713" spans="21:21" x14ac:dyDescent="0.2">
      <c r="U1713" s="4">
        <f t="shared" si="74"/>
        <v>0</v>
      </c>
    </row>
    <row r="1714" spans="21:21" x14ac:dyDescent="0.2">
      <c r="U1714" s="4">
        <f t="shared" si="74"/>
        <v>0</v>
      </c>
    </row>
    <row r="1715" spans="21:21" x14ac:dyDescent="0.2">
      <c r="U1715" s="4">
        <f t="shared" si="74"/>
        <v>0</v>
      </c>
    </row>
    <row r="1716" spans="21:21" x14ac:dyDescent="0.2">
      <c r="U1716" s="4">
        <f t="shared" si="74"/>
        <v>0</v>
      </c>
    </row>
    <row r="1717" spans="21:21" x14ac:dyDescent="0.2">
      <c r="U1717" s="4">
        <f t="shared" si="74"/>
        <v>0</v>
      </c>
    </row>
    <row r="1718" spans="21:21" x14ac:dyDescent="0.2">
      <c r="U1718" s="4">
        <f t="shared" si="74"/>
        <v>0</v>
      </c>
    </row>
    <row r="1719" spans="21:21" x14ac:dyDescent="0.2">
      <c r="U1719" s="4">
        <f t="shared" si="74"/>
        <v>0</v>
      </c>
    </row>
    <row r="1720" spans="21:21" x14ac:dyDescent="0.2">
      <c r="U1720" s="4">
        <f t="shared" si="74"/>
        <v>0</v>
      </c>
    </row>
    <row r="1721" spans="21:21" x14ac:dyDescent="0.2">
      <c r="U1721" s="4">
        <f t="shared" si="74"/>
        <v>0</v>
      </c>
    </row>
    <row r="1722" spans="21:21" x14ac:dyDescent="0.2">
      <c r="U1722" s="4">
        <f t="shared" si="74"/>
        <v>0</v>
      </c>
    </row>
    <row r="1723" spans="21:21" x14ac:dyDescent="0.2">
      <c r="U1723" s="4">
        <f t="shared" si="74"/>
        <v>0</v>
      </c>
    </row>
    <row r="1724" spans="21:21" x14ac:dyDescent="0.2">
      <c r="U1724" s="4">
        <f t="shared" si="74"/>
        <v>0</v>
      </c>
    </row>
    <row r="1725" spans="21:21" x14ac:dyDescent="0.2">
      <c r="U1725" s="4">
        <f t="shared" si="74"/>
        <v>0</v>
      </c>
    </row>
    <row r="1726" spans="21:21" x14ac:dyDescent="0.2">
      <c r="U1726" s="4">
        <f t="shared" si="74"/>
        <v>0</v>
      </c>
    </row>
    <row r="1727" spans="21:21" x14ac:dyDescent="0.2">
      <c r="U1727" s="4">
        <f t="shared" si="74"/>
        <v>0</v>
      </c>
    </row>
    <row r="1728" spans="21:21" x14ac:dyDescent="0.2">
      <c r="U1728" s="4">
        <f t="shared" si="74"/>
        <v>0</v>
      </c>
    </row>
    <row r="1729" spans="21:21" x14ac:dyDescent="0.2">
      <c r="U1729" s="4">
        <f t="shared" si="74"/>
        <v>0</v>
      </c>
    </row>
    <row r="1730" spans="21:21" x14ac:dyDescent="0.2">
      <c r="U1730" s="4">
        <f t="shared" si="74"/>
        <v>0</v>
      </c>
    </row>
    <row r="1731" spans="21:21" x14ac:dyDescent="0.2">
      <c r="U1731" s="4">
        <f t="shared" si="74"/>
        <v>0</v>
      </c>
    </row>
    <row r="1732" spans="21:21" x14ac:dyDescent="0.2">
      <c r="U1732" s="4">
        <f t="shared" si="74"/>
        <v>0</v>
      </c>
    </row>
    <row r="1733" spans="21:21" x14ac:dyDescent="0.2">
      <c r="U1733" s="4">
        <f t="shared" si="74"/>
        <v>0</v>
      </c>
    </row>
    <row r="1734" spans="21:21" x14ac:dyDescent="0.2">
      <c r="U1734" s="4">
        <f t="shared" si="74"/>
        <v>0</v>
      </c>
    </row>
    <row r="1735" spans="21:21" x14ac:dyDescent="0.2">
      <c r="U1735" s="4">
        <f t="shared" si="74"/>
        <v>0</v>
      </c>
    </row>
    <row r="1736" spans="21:21" x14ac:dyDescent="0.2">
      <c r="U1736" s="4">
        <f t="shared" si="74"/>
        <v>0</v>
      </c>
    </row>
    <row r="1737" spans="21:21" x14ac:dyDescent="0.2">
      <c r="U1737" s="4">
        <f t="shared" si="74"/>
        <v>0</v>
      </c>
    </row>
    <row r="1738" spans="21:21" x14ac:dyDescent="0.2">
      <c r="U1738" s="4">
        <f t="shared" si="74"/>
        <v>0</v>
      </c>
    </row>
    <row r="1739" spans="21:21" x14ac:dyDescent="0.2">
      <c r="U1739" s="4">
        <f t="shared" si="74"/>
        <v>0</v>
      </c>
    </row>
    <row r="1740" spans="21:21" x14ac:dyDescent="0.2">
      <c r="U1740" s="4">
        <f t="shared" si="74"/>
        <v>0</v>
      </c>
    </row>
    <row r="1741" spans="21:21" x14ac:dyDescent="0.2">
      <c r="U1741" s="4">
        <f t="shared" si="74"/>
        <v>0</v>
      </c>
    </row>
    <row r="1742" spans="21:21" x14ac:dyDescent="0.2">
      <c r="U1742" s="4">
        <f t="shared" si="74"/>
        <v>0</v>
      </c>
    </row>
    <row r="1743" spans="21:21" x14ac:dyDescent="0.2">
      <c r="U1743" s="4">
        <f t="shared" si="74"/>
        <v>0</v>
      </c>
    </row>
    <row r="1744" spans="21:21" x14ac:dyDescent="0.2">
      <c r="U1744" s="4">
        <f t="shared" si="74"/>
        <v>0</v>
      </c>
    </row>
    <row r="1745" spans="21:21" x14ac:dyDescent="0.2">
      <c r="U1745" s="4">
        <f t="shared" si="74"/>
        <v>0</v>
      </c>
    </row>
    <row r="1746" spans="21:21" x14ac:dyDescent="0.2">
      <c r="U1746" s="4">
        <f t="shared" si="74"/>
        <v>0</v>
      </c>
    </row>
    <row r="1747" spans="21:21" x14ac:dyDescent="0.2">
      <c r="U1747" s="4">
        <f t="shared" ref="U1747:U1810" si="75">+H1747-T1747</f>
        <v>0</v>
      </c>
    </row>
    <row r="1748" spans="21:21" x14ac:dyDescent="0.2">
      <c r="U1748" s="4">
        <f t="shared" si="75"/>
        <v>0</v>
      </c>
    </row>
    <row r="1749" spans="21:21" x14ac:dyDescent="0.2">
      <c r="U1749" s="4">
        <f t="shared" si="75"/>
        <v>0</v>
      </c>
    </row>
    <row r="1750" spans="21:21" x14ac:dyDescent="0.2">
      <c r="U1750" s="4">
        <f t="shared" si="75"/>
        <v>0</v>
      </c>
    </row>
    <row r="1751" spans="21:21" x14ac:dyDescent="0.2">
      <c r="U1751" s="4">
        <f t="shared" si="75"/>
        <v>0</v>
      </c>
    </row>
    <row r="1752" spans="21:21" x14ac:dyDescent="0.2">
      <c r="U1752" s="4">
        <f t="shared" si="75"/>
        <v>0</v>
      </c>
    </row>
    <row r="1753" spans="21:21" x14ac:dyDescent="0.2">
      <c r="U1753" s="4">
        <f t="shared" si="75"/>
        <v>0</v>
      </c>
    </row>
    <row r="1754" spans="21:21" x14ac:dyDescent="0.2">
      <c r="U1754" s="4">
        <f t="shared" si="75"/>
        <v>0</v>
      </c>
    </row>
    <row r="1755" spans="21:21" x14ac:dyDescent="0.2">
      <c r="U1755" s="4">
        <f t="shared" si="75"/>
        <v>0</v>
      </c>
    </row>
    <row r="1756" spans="21:21" x14ac:dyDescent="0.2">
      <c r="U1756" s="4">
        <f t="shared" si="75"/>
        <v>0</v>
      </c>
    </row>
    <row r="1757" spans="21:21" x14ac:dyDescent="0.2">
      <c r="U1757" s="4">
        <f t="shared" si="75"/>
        <v>0</v>
      </c>
    </row>
    <row r="1758" spans="21:21" x14ac:dyDescent="0.2">
      <c r="U1758" s="4">
        <f t="shared" si="75"/>
        <v>0</v>
      </c>
    </row>
    <row r="1759" spans="21:21" x14ac:dyDescent="0.2">
      <c r="U1759" s="4">
        <f t="shared" si="75"/>
        <v>0</v>
      </c>
    </row>
    <row r="1760" spans="21:21" x14ac:dyDescent="0.2">
      <c r="U1760" s="4">
        <f t="shared" si="75"/>
        <v>0</v>
      </c>
    </row>
    <row r="1761" spans="21:21" x14ac:dyDescent="0.2">
      <c r="U1761" s="4">
        <f t="shared" si="75"/>
        <v>0</v>
      </c>
    </row>
    <row r="1762" spans="21:21" x14ac:dyDescent="0.2">
      <c r="U1762" s="4">
        <f t="shared" si="75"/>
        <v>0</v>
      </c>
    </row>
    <row r="1763" spans="21:21" x14ac:dyDescent="0.2">
      <c r="U1763" s="4">
        <f t="shared" si="75"/>
        <v>0</v>
      </c>
    </row>
    <row r="1764" spans="21:21" x14ac:dyDescent="0.2">
      <c r="U1764" s="4">
        <f t="shared" si="75"/>
        <v>0</v>
      </c>
    </row>
    <row r="1765" spans="21:21" x14ac:dyDescent="0.2">
      <c r="U1765" s="4">
        <f t="shared" si="75"/>
        <v>0</v>
      </c>
    </row>
    <row r="1766" spans="21:21" x14ac:dyDescent="0.2">
      <c r="U1766" s="4">
        <f t="shared" si="75"/>
        <v>0</v>
      </c>
    </row>
    <row r="1767" spans="21:21" x14ac:dyDescent="0.2">
      <c r="U1767" s="4">
        <f t="shared" si="75"/>
        <v>0</v>
      </c>
    </row>
    <row r="1768" spans="21:21" x14ac:dyDescent="0.2">
      <c r="U1768" s="4">
        <f t="shared" si="75"/>
        <v>0</v>
      </c>
    </row>
    <row r="1769" spans="21:21" x14ac:dyDescent="0.2">
      <c r="U1769" s="4">
        <f t="shared" si="75"/>
        <v>0</v>
      </c>
    </row>
    <row r="1770" spans="21:21" x14ac:dyDescent="0.2">
      <c r="U1770" s="4">
        <f t="shared" si="75"/>
        <v>0</v>
      </c>
    </row>
    <row r="1771" spans="21:21" x14ac:dyDescent="0.2">
      <c r="U1771" s="4">
        <f t="shared" si="75"/>
        <v>0</v>
      </c>
    </row>
    <row r="1772" spans="21:21" x14ac:dyDescent="0.2">
      <c r="U1772" s="4">
        <f t="shared" si="75"/>
        <v>0</v>
      </c>
    </row>
    <row r="1773" spans="21:21" x14ac:dyDescent="0.2">
      <c r="U1773" s="4">
        <f t="shared" si="75"/>
        <v>0</v>
      </c>
    </row>
    <row r="1774" spans="21:21" x14ac:dyDescent="0.2">
      <c r="U1774" s="4">
        <f t="shared" si="75"/>
        <v>0</v>
      </c>
    </row>
    <row r="1775" spans="21:21" x14ac:dyDescent="0.2">
      <c r="U1775" s="4">
        <f t="shared" si="75"/>
        <v>0</v>
      </c>
    </row>
    <row r="1776" spans="21:21" x14ac:dyDescent="0.2">
      <c r="U1776" s="4">
        <f t="shared" si="75"/>
        <v>0</v>
      </c>
    </row>
    <row r="1777" spans="21:21" x14ac:dyDescent="0.2">
      <c r="U1777" s="4">
        <f t="shared" si="75"/>
        <v>0</v>
      </c>
    </row>
    <row r="1778" spans="21:21" x14ac:dyDescent="0.2">
      <c r="U1778" s="4">
        <f t="shared" si="75"/>
        <v>0</v>
      </c>
    </row>
    <row r="1779" spans="21:21" x14ac:dyDescent="0.2">
      <c r="U1779" s="4">
        <f t="shared" si="75"/>
        <v>0</v>
      </c>
    </row>
    <row r="1780" spans="21:21" x14ac:dyDescent="0.2">
      <c r="U1780" s="4">
        <f t="shared" si="75"/>
        <v>0</v>
      </c>
    </row>
    <row r="1781" spans="21:21" x14ac:dyDescent="0.2">
      <c r="U1781" s="4">
        <f t="shared" si="75"/>
        <v>0</v>
      </c>
    </row>
    <row r="1782" spans="21:21" x14ac:dyDescent="0.2">
      <c r="U1782" s="4">
        <f t="shared" si="75"/>
        <v>0</v>
      </c>
    </row>
    <row r="1783" spans="21:21" x14ac:dyDescent="0.2">
      <c r="U1783" s="4">
        <f t="shared" si="75"/>
        <v>0</v>
      </c>
    </row>
    <row r="1784" spans="21:21" x14ac:dyDescent="0.2">
      <c r="U1784" s="4">
        <f t="shared" si="75"/>
        <v>0</v>
      </c>
    </row>
    <row r="1785" spans="21:21" x14ac:dyDescent="0.2">
      <c r="U1785" s="4">
        <f t="shared" si="75"/>
        <v>0</v>
      </c>
    </row>
    <row r="1786" spans="21:21" x14ac:dyDescent="0.2">
      <c r="U1786" s="4">
        <f t="shared" si="75"/>
        <v>0</v>
      </c>
    </row>
    <row r="1787" spans="21:21" x14ac:dyDescent="0.2">
      <c r="U1787" s="4">
        <f t="shared" si="75"/>
        <v>0</v>
      </c>
    </row>
    <row r="1788" spans="21:21" x14ac:dyDescent="0.2">
      <c r="U1788" s="4">
        <f t="shared" si="75"/>
        <v>0</v>
      </c>
    </row>
    <row r="1789" spans="21:21" x14ac:dyDescent="0.2">
      <c r="U1789" s="4">
        <f t="shared" si="75"/>
        <v>0</v>
      </c>
    </row>
    <row r="1790" spans="21:21" x14ac:dyDescent="0.2">
      <c r="U1790" s="4">
        <f t="shared" si="75"/>
        <v>0</v>
      </c>
    </row>
    <row r="1791" spans="21:21" x14ac:dyDescent="0.2">
      <c r="U1791" s="4">
        <f t="shared" si="75"/>
        <v>0</v>
      </c>
    </row>
    <row r="1792" spans="21:21" x14ac:dyDescent="0.2">
      <c r="U1792" s="4">
        <f t="shared" si="75"/>
        <v>0</v>
      </c>
    </row>
    <row r="1793" spans="21:21" x14ac:dyDescent="0.2">
      <c r="U1793" s="4">
        <f t="shared" si="75"/>
        <v>0</v>
      </c>
    </row>
    <row r="1794" spans="21:21" x14ac:dyDescent="0.2">
      <c r="U1794" s="4">
        <f t="shared" si="75"/>
        <v>0</v>
      </c>
    </row>
    <row r="1795" spans="21:21" x14ac:dyDescent="0.2">
      <c r="U1795" s="4">
        <f t="shared" si="75"/>
        <v>0</v>
      </c>
    </row>
    <row r="1796" spans="21:21" x14ac:dyDescent="0.2">
      <c r="U1796" s="4">
        <f t="shared" si="75"/>
        <v>0</v>
      </c>
    </row>
    <row r="1797" spans="21:21" x14ac:dyDescent="0.2">
      <c r="U1797" s="4">
        <f t="shared" si="75"/>
        <v>0</v>
      </c>
    </row>
    <row r="1798" spans="21:21" x14ac:dyDescent="0.2">
      <c r="U1798" s="4">
        <f t="shared" si="75"/>
        <v>0</v>
      </c>
    </row>
    <row r="1799" spans="21:21" x14ac:dyDescent="0.2">
      <c r="U1799" s="4">
        <f t="shared" si="75"/>
        <v>0</v>
      </c>
    </row>
    <row r="1800" spans="21:21" x14ac:dyDescent="0.2">
      <c r="U1800" s="4">
        <f t="shared" si="75"/>
        <v>0</v>
      </c>
    </row>
    <row r="1801" spans="21:21" x14ac:dyDescent="0.2">
      <c r="U1801" s="4">
        <f t="shared" si="75"/>
        <v>0</v>
      </c>
    </row>
    <row r="1802" spans="21:21" x14ac:dyDescent="0.2">
      <c r="U1802" s="4">
        <f t="shared" si="75"/>
        <v>0</v>
      </c>
    </row>
    <row r="1803" spans="21:21" x14ac:dyDescent="0.2">
      <c r="U1803" s="4">
        <f t="shared" si="75"/>
        <v>0</v>
      </c>
    </row>
    <row r="1804" spans="21:21" x14ac:dyDescent="0.2">
      <c r="U1804" s="4">
        <f t="shared" si="75"/>
        <v>0</v>
      </c>
    </row>
    <row r="1805" spans="21:21" x14ac:dyDescent="0.2">
      <c r="U1805" s="4">
        <f t="shared" si="75"/>
        <v>0</v>
      </c>
    </row>
    <row r="1806" spans="21:21" x14ac:dyDescent="0.2">
      <c r="U1806" s="4">
        <f t="shared" si="75"/>
        <v>0</v>
      </c>
    </row>
    <row r="1807" spans="21:21" x14ac:dyDescent="0.2">
      <c r="U1807" s="4">
        <f t="shared" si="75"/>
        <v>0</v>
      </c>
    </row>
    <row r="1808" spans="21:21" x14ac:dyDescent="0.2">
      <c r="U1808" s="4">
        <f t="shared" si="75"/>
        <v>0</v>
      </c>
    </row>
    <row r="1809" spans="21:21" x14ac:dyDescent="0.2">
      <c r="U1809" s="4">
        <f t="shared" si="75"/>
        <v>0</v>
      </c>
    </row>
    <row r="1810" spans="21:21" x14ac:dyDescent="0.2">
      <c r="U1810" s="4">
        <f t="shared" si="75"/>
        <v>0</v>
      </c>
    </row>
    <row r="1811" spans="21:21" x14ac:dyDescent="0.2">
      <c r="U1811" s="4">
        <f t="shared" ref="U1811:U1874" si="76">+H1811-T1811</f>
        <v>0</v>
      </c>
    </row>
    <row r="1812" spans="21:21" x14ac:dyDescent="0.2">
      <c r="U1812" s="4">
        <f t="shared" si="76"/>
        <v>0</v>
      </c>
    </row>
    <row r="1813" spans="21:21" x14ac:dyDescent="0.2">
      <c r="U1813" s="4">
        <f t="shared" si="76"/>
        <v>0</v>
      </c>
    </row>
    <row r="1814" spans="21:21" x14ac:dyDescent="0.2">
      <c r="U1814" s="4">
        <f t="shared" si="76"/>
        <v>0</v>
      </c>
    </row>
    <row r="1815" spans="21:21" x14ac:dyDescent="0.2">
      <c r="U1815" s="4">
        <f t="shared" si="76"/>
        <v>0</v>
      </c>
    </row>
    <row r="1816" spans="21:21" x14ac:dyDescent="0.2">
      <c r="U1816" s="4">
        <f t="shared" si="76"/>
        <v>0</v>
      </c>
    </row>
    <row r="1817" spans="21:21" x14ac:dyDescent="0.2">
      <c r="U1817" s="4">
        <f t="shared" si="76"/>
        <v>0</v>
      </c>
    </row>
    <row r="1818" spans="21:21" x14ac:dyDescent="0.2">
      <c r="U1818" s="4">
        <f t="shared" si="76"/>
        <v>0</v>
      </c>
    </row>
    <row r="1819" spans="21:21" x14ac:dyDescent="0.2">
      <c r="U1819" s="4">
        <f t="shared" si="76"/>
        <v>0</v>
      </c>
    </row>
    <row r="1820" spans="21:21" x14ac:dyDescent="0.2">
      <c r="U1820" s="4">
        <f t="shared" si="76"/>
        <v>0</v>
      </c>
    </row>
    <row r="1821" spans="21:21" x14ac:dyDescent="0.2">
      <c r="U1821" s="4">
        <f t="shared" si="76"/>
        <v>0</v>
      </c>
    </row>
    <row r="1822" spans="21:21" x14ac:dyDescent="0.2">
      <c r="U1822" s="4">
        <f t="shared" si="76"/>
        <v>0</v>
      </c>
    </row>
    <row r="1823" spans="21:21" x14ac:dyDescent="0.2">
      <c r="U1823" s="4">
        <f t="shared" si="76"/>
        <v>0</v>
      </c>
    </row>
    <row r="1824" spans="21:21" x14ac:dyDescent="0.2">
      <c r="U1824" s="4">
        <f t="shared" si="76"/>
        <v>0</v>
      </c>
    </row>
    <row r="1825" spans="21:21" x14ac:dyDescent="0.2">
      <c r="U1825" s="4">
        <f t="shared" si="76"/>
        <v>0</v>
      </c>
    </row>
    <row r="1826" spans="21:21" x14ac:dyDescent="0.2">
      <c r="U1826" s="4">
        <f t="shared" si="76"/>
        <v>0</v>
      </c>
    </row>
    <row r="1827" spans="21:21" x14ac:dyDescent="0.2">
      <c r="U1827" s="4">
        <f t="shared" si="76"/>
        <v>0</v>
      </c>
    </row>
    <row r="1828" spans="21:21" x14ac:dyDescent="0.2">
      <c r="U1828" s="4">
        <f t="shared" si="76"/>
        <v>0</v>
      </c>
    </row>
    <row r="1829" spans="21:21" x14ac:dyDescent="0.2">
      <c r="U1829" s="4">
        <f t="shared" si="76"/>
        <v>0</v>
      </c>
    </row>
    <row r="1830" spans="21:21" x14ac:dyDescent="0.2">
      <c r="U1830" s="4">
        <f t="shared" si="76"/>
        <v>0</v>
      </c>
    </row>
    <row r="1831" spans="21:21" x14ac:dyDescent="0.2">
      <c r="U1831" s="4">
        <f t="shared" si="76"/>
        <v>0</v>
      </c>
    </row>
    <row r="1832" spans="21:21" x14ac:dyDescent="0.2">
      <c r="U1832" s="4">
        <f t="shared" si="76"/>
        <v>0</v>
      </c>
    </row>
    <row r="1833" spans="21:21" x14ac:dyDescent="0.2">
      <c r="U1833" s="4">
        <f t="shared" si="76"/>
        <v>0</v>
      </c>
    </row>
    <row r="1834" spans="21:21" x14ac:dyDescent="0.2">
      <c r="U1834" s="4">
        <f t="shared" si="76"/>
        <v>0</v>
      </c>
    </row>
    <row r="1835" spans="21:21" x14ac:dyDescent="0.2">
      <c r="U1835" s="4">
        <f t="shared" si="76"/>
        <v>0</v>
      </c>
    </row>
    <row r="1836" spans="21:21" x14ac:dyDescent="0.2">
      <c r="U1836" s="4">
        <f t="shared" si="76"/>
        <v>0</v>
      </c>
    </row>
    <row r="1837" spans="21:21" x14ac:dyDescent="0.2">
      <c r="U1837" s="4">
        <f t="shared" si="76"/>
        <v>0</v>
      </c>
    </row>
    <row r="1838" spans="21:21" x14ac:dyDescent="0.2">
      <c r="U1838" s="4">
        <f t="shared" si="76"/>
        <v>0</v>
      </c>
    </row>
    <row r="1839" spans="21:21" x14ac:dyDescent="0.2">
      <c r="U1839" s="4">
        <f t="shared" si="76"/>
        <v>0</v>
      </c>
    </row>
    <row r="1840" spans="21:21" x14ac:dyDescent="0.2">
      <c r="U1840" s="4">
        <f t="shared" si="76"/>
        <v>0</v>
      </c>
    </row>
    <row r="1841" spans="21:21" x14ac:dyDescent="0.2">
      <c r="U1841" s="4">
        <f t="shared" si="76"/>
        <v>0</v>
      </c>
    </row>
    <row r="1842" spans="21:21" x14ac:dyDescent="0.2">
      <c r="U1842" s="4">
        <f t="shared" si="76"/>
        <v>0</v>
      </c>
    </row>
    <row r="1843" spans="21:21" x14ac:dyDescent="0.2">
      <c r="U1843" s="4">
        <f t="shared" si="76"/>
        <v>0</v>
      </c>
    </row>
    <row r="1844" spans="21:21" x14ac:dyDescent="0.2">
      <c r="U1844" s="4">
        <f t="shared" si="76"/>
        <v>0</v>
      </c>
    </row>
    <row r="1845" spans="21:21" x14ac:dyDescent="0.2">
      <c r="U1845" s="4">
        <f t="shared" si="76"/>
        <v>0</v>
      </c>
    </row>
    <row r="1846" spans="21:21" x14ac:dyDescent="0.2">
      <c r="U1846" s="4">
        <f t="shared" si="76"/>
        <v>0</v>
      </c>
    </row>
    <row r="1847" spans="21:21" x14ac:dyDescent="0.2">
      <c r="U1847" s="4">
        <f t="shared" si="76"/>
        <v>0</v>
      </c>
    </row>
    <row r="1848" spans="21:21" x14ac:dyDescent="0.2">
      <c r="U1848" s="4">
        <f t="shared" si="76"/>
        <v>0</v>
      </c>
    </row>
    <row r="1849" spans="21:21" x14ac:dyDescent="0.2">
      <c r="U1849" s="4">
        <f t="shared" si="76"/>
        <v>0</v>
      </c>
    </row>
    <row r="1850" spans="21:21" x14ac:dyDescent="0.2">
      <c r="U1850" s="4">
        <f t="shared" si="76"/>
        <v>0</v>
      </c>
    </row>
    <row r="1851" spans="21:21" x14ac:dyDescent="0.2">
      <c r="U1851" s="4">
        <f t="shared" si="76"/>
        <v>0</v>
      </c>
    </row>
    <row r="1852" spans="21:21" x14ac:dyDescent="0.2">
      <c r="U1852" s="4">
        <f t="shared" si="76"/>
        <v>0</v>
      </c>
    </row>
    <row r="1853" spans="21:21" x14ac:dyDescent="0.2">
      <c r="U1853" s="4">
        <f t="shared" si="76"/>
        <v>0</v>
      </c>
    </row>
    <row r="1854" spans="21:21" x14ac:dyDescent="0.2">
      <c r="U1854" s="4">
        <f t="shared" si="76"/>
        <v>0</v>
      </c>
    </row>
    <row r="1855" spans="21:21" x14ac:dyDescent="0.2">
      <c r="U1855" s="4">
        <f t="shared" si="76"/>
        <v>0</v>
      </c>
    </row>
    <row r="1856" spans="21:21" x14ac:dyDescent="0.2">
      <c r="U1856" s="4">
        <f t="shared" si="76"/>
        <v>0</v>
      </c>
    </row>
    <row r="1857" spans="21:21" x14ac:dyDescent="0.2">
      <c r="U1857" s="4">
        <f t="shared" si="76"/>
        <v>0</v>
      </c>
    </row>
    <row r="1858" spans="21:21" x14ac:dyDescent="0.2">
      <c r="U1858" s="4">
        <f t="shared" si="76"/>
        <v>0</v>
      </c>
    </row>
    <row r="1859" spans="21:21" x14ac:dyDescent="0.2">
      <c r="U1859" s="4">
        <f t="shared" si="76"/>
        <v>0</v>
      </c>
    </row>
    <row r="1860" spans="21:21" x14ac:dyDescent="0.2">
      <c r="U1860" s="4">
        <f t="shared" si="76"/>
        <v>0</v>
      </c>
    </row>
    <row r="1861" spans="21:21" x14ac:dyDescent="0.2">
      <c r="U1861" s="4">
        <f t="shared" si="76"/>
        <v>0</v>
      </c>
    </row>
    <row r="1862" spans="21:21" x14ac:dyDescent="0.2">
      <c r="U1862" s="4">
        <f t="shared" si="76"/>
        <v>0</v>
      </c>
    </row>
    <row r="1863" spans="21:21" x14ac:dyDescent="0.2">
      <c r="U1863" s="4">
        <f t="shared" si="76"/>
        <v>0</v>
      </c>
    </row>
    <row r="1864" spans="21:21" x14ac:dyDescent="0.2">
      <c r="U1864" s="4">
        <f t="shared" si="76"/>
        <v>0</v>
      </c>
    </row>
    <row r="1865" spans="21:21" x14ac:dyDescent="0.2">
      <c r="U1865" s="4">
        <f t="shared" si="76"/>
        <v>0</v>
      </c>
    </row>
    <row r="1866" spans="21:21" x14ac:dyDescent="0.2">
      <c r="U1866" s="4">
        <f t="shared" si="76"/>
        <v>0</v>
      </c>
    </row>
    <row r="1867" spans="21:21" x14ac:dyDescent="0.2">
      <c r="U1867" s="4">
        <f t="shared" si="76"/>
        <v>0</v>
      </c>
    </row>
    <row r="1868" spans="21:21" x14ac:dyDescent="0.2">
      <c r="U1868" s="4">
        <f t="shared" si="76"/>
        <v>0</v>
      </c>
    </row>
    <row r="1869" spans="21:21" x14ac:dyDescent="0.2">
      <c r="U1869" s="4">
        <f t="shared" si="76"/>
        <v>0</v>
      </c>
    </row>
    <row r="1870" spans="21:21" x14ac:dyDescent="0.2">
      <c r="U1870" s="4">
        <f t="shared" si="76"/>
        <v>0</v>
      </c>
    </row>
    <row r="1871" spans="21:21" x14ac:dyDescent="0.2">
      <c r="U1871" s="4">
        <f t="shared" si="76"/>
        <v>0</v>
      </c>
    </row>
    <row r="1872" spans="21:21" x14ac:dyDescent="0.2">
      <c r="U1872" s="4">
        <f t="shared" si="76"/>
        <v>0</v>
      </c>
    </row>
    <row r="1873" spans="21:21" x14ac:dyDescent="0.2">
      <c r="U1873" s="4">
        <f t="shared" si="76"/>
        <v>0</v>
      </c>
    </row>
    <row r="1874" spans="21:21" x14ac:dyDescent="0.2">
      <c r="U1874" s="4">
        <f t="shared" si="76"/>
        <v>0</v>
      </c>
    </row>
    <row r="1875" spans="21:21" x14ac:dyDescent="0.2">
      <c r="U1875" s="4">
        <f t="shared" ref="U1875:U1938" si="77">+H1875-T1875</f>
        <v>0</v>
      </c>
    </row>
    <row r="1876" spans="21:21" x14ac:dyDescent="0.2">
      <c r="U1876" s="4">
        <f t="shared" si="77"/>
        <v>0</v>
      </c>
    </row>
    <row r="1877" spans="21:21" x14ac:dyDescent="0.2">
      <c r="U1877" s="4">
        <f t="shared" si="77"/>
        <v>0</v>
      </c>
    </row>
    <row r="1878" spans="21:21" x14ac:dyDescent="0.2">
      <c r="U1878" s="4">
        <f t="shared" si="77"/>
        <v>0</v>
      </c>
    </row>
    <row r="1879" spans="21:21" x14ac:dyDescent="0.2">
      <c r="U1879" s="4">
        <f t="shared" si="77"/>
        <v>0</v>
      </c>
    </row>
    <row r="1880" spans="21:21" x14ac:dyDescent="0.2">
      <c r="U1880" s="4">
        <f t="shared" si="77"/>
        <v>0</v>
      </c>
    </row>
    <row r="1881" spans="21:21" x14ac:dyDescent="0.2">
      <c r="U1881" s="4">
        <f t="shared" si="77"/>
        <v>0</v>
      </c>
    </row>
    <row r="1882" spans="21:21" x14ac:dyDescent="0.2">
      <c r="U1882" s="4">
        <f t="shared" si="77"/>
        <v>0</v>
      </c>
    </row>
    <row r="1883" spans="21:21" x14ac:dyDescent="0.2">
      <c r="U1883" s="4">
        <f t="shared" si="77"/>
        <v>0</v>
      </c>
    </row>
    <row r="1884" spans="21:21" x14ac:dyDescent="0.2">
      <c r="U1884" s="4">
        <f t="shared" si="77"/>
        <v>0</v>
      </c>
    </row>
    <row r="1885" spans="21:21" x14ac:dyDescent="0.2">
      <c r="U1885" s="4">
        <f t="shared" si="77"/>
        <v>0</v>
      </c>
    </row>
    <row r="1886" spans="21:21" x14ac:dyDescent="0.2">
      <c r="U1886" s="4">
        <f t="shared" si="77"/>
        <v>0</v>
      </c>
    </row>
    <row r="1887" spans="21:21" x14ac:dyDescent="0.2">
      <c r="U1887" s="4">
        <f t="shared" si="77"/>
        <v>0</v>
      </c>
    </row>
    <row r="1888" spans="21:21" x14ac:dyDescent="0.2">
      <c r="U1888" s="4">
        <f t="shared" si="77"/>
        <v>0</v>
      </c>
    </row>
    <row r="1889" spans="21:21" x14ac:dyDescent="0.2">
      <c r="U1889" s="4">
        <f t="shared" si="77"/>
        <v>0</v>
      </c>
    </row>
    <row r="1890" spans="21:21" x14ac:dyDescent="0.2">
      <c r="U1890" s="4">
        <f t="shared" si="77"/>
        <v>0</v>
      </c>
    </row>
    <row r="1891" spans="21:21" x14ac:dyDescent="0.2">
      <c r="U1891" s="4">
        <f t="shared" si="77"/>
        <v>0</v>
      </c>
    </row>
    <row r="1892" spans="21:21" x14ac:dyDescent="0.2">
      <c r="U1892" s="4">
        <f t="shared" si="77"/>
        <v>0</v>
      </c>
    </row>
    <row r="1893" spans="21:21" x14ac:dyDescent="0.2">
      <c r="U1893" s="4">
        <f t="shared" si="77"/>
        <v>0</v>
      </c>
    </row>
    <row r="1894" spans="21:21" x14ac:dyDescent="0.2">
      <c r="U1894" s="4">
        <f t="shared" si="77"/>
        <v>0</v>
      </c>
    </row>
    <row r="1895" spans="21:21" x14ac:dyDescent="0.2">
      <c r="U1895" s="4">
        <f t="shared" si="77"/>
        <v>0</v>
      </c>
    </row>
    <row r="1896" spans="21:21" x14ac:dyDescent="0.2">
      <c r="U1896" s="4">
        <f t="shared" si="77"/>
        <v>0</v>
      </c>
    </row>
    <row r="1897" spans="21:21" x14ac:dyDescent="0.2">
      <c r="U1897" s="4">
        <f t="shared" si="77"/>
        <v>0</v>
      </c>
    </row>
    <row r="1898" spans="21:21" x14ac:dyDescent="0.2">
      <c r="U1898" s="4">
        <f t="shared" si="77"/>
        <v>0</v>
      </c>
    </row>
    <row r="1899" spans="21:21" x14ac:dyDescent="0.2">
      <c r="U1899" s="4">
        <f t="shared" si="77"/>
        <v>0</v>
      </c>
    </row>
    <row r="1900" spans="21:21" x14ac:dyDescent="0.2">
      <c r="U1900" s="4">
        <f t="shared" si="77"/>
        <v>0</v>
      </c>
    </row>
    <row r="1901" spans="21:21" x14ac:dyDescent="0.2">
      <c r="U1901" s="4">
        <f t="shared" si="77"/>
        <v>0</v>
      </c>
    </row>
    <row r="1902" spans="21:21" x14ac:dyDescent="0.2">
      <c r="U1902" s="4">
        <f t="shared" si="77"/>
        <v>0</v>
      </c>
    </row>
    <row r="1903" spans="21:21" x14ac:dyDescent="0.2">
      <c r="U1903" s="4">
        <f t="shared" si="77"/>
        <v>0</v>
      </c>
    </row>
    <row r="1904" spans="21:21" x14ac:dyDescent="0.2">
      <c r="U1904" s="4">
        <f t="shared" si="77"/>
        <v>0</v>
      </c>
    </row>
    <row r="1905" spans="21:21" x14ac:dyDescent="0.2">
      <c r="U1905" s="4">
        <f t="shared" si="77"/>
        <v>0</v>
      </c>
    </row>
    <row r="1906" spans="21:21" x14ac:dyDescent="0.2">
      <c r="U1906" s="4">
        <f t="shared" si="77"/>
        <v>0</v>
      </c>
    </row>
    <row r="1907" spans="21:21" x14ac:dyDescent="0.2">
      <c r="U1907" s="4">
        <f t="shared" si="77"/>
        <v>0</v>
      </c>
    </row>
    <row r="1908" spans="21:21" x14ac:dyDescent="0.2">
      <c r="U1908" s="4">
        <f t="shared" si="77"/>
        <v>0</v>
      </c>
    </row>
    <row r="1909" spans="21:21" x14ac:dyDescent="0.2">
      <c r="U1909" s="4">
        <f t="shared" si="77"/>
        <v>0</v>
      </c>
    </row>
    <row r="1910" spans="21:21" x14ac:dyDescent="0.2">
      <c r="U1910" s="4">
        <f t="shared" si="77"/>
        <v>0</v>
      </c>
    </row>
    <row r="1911" spans="21:21" x14ac:dyDescent="0.2">
      <c r="U1911" s="4">
        <f t="shared" si="77"/>
        <v>0</v>
      </c>
    </row>
    <row r="1912" spans="21:21" x14ac:dyDescent="0.2">
      <c r="U1912" s="4">
        <f t="shared" si="77"/>
        <v>0</v>
      </c>
    </row>
    <row r="1913" spans="21:21" x14ac:dyDescent="0.2">
      <c r="U1913" s="4">
        <f t="shared" si="77"/>
        <v>0</v>
      </c>
    </row>
    <row r="1914" spans="21:21" x14ac:dyDescent="0.2">
      <c r="U1914" s="4">
        <f t="shared" si="77"/>
        <v>0</v>
      </c>
    </row>
    <row r="1915" spans="21:21" x14ac:dyDescent="0.2">
      <c r="U1915" s="4">
        <f t="shared" si="77"/>
        <v>0</v>
      </c>
    </row>
    <row r="1916" spans="21:21" x14ac:dyDescent="0.2">
      <c r="U1916" s="4">
        <f t="shared" si="77"/>
        <v>0</v>
      </c>
    </row>
    <row r="1917" spans="21:21" x14ac:dyDescent="0.2">
      <c r="U1917" s="4">
        <f t="shared" si="77"/>
        <v>0</v>
      </c>
    </row>
    <row r="1918" spans="21:21" x14ac:dyDescent="0.2">
      <c r="U1918" s="4">
        <f t="shared" si="77"/>
        <v>0</v>
      </c>
    </row>
    <row r="1919" spans="21:21" x14ac:dyDescent="0.2">
      <c r="U1919" s="4">
        <f t="shared" si="77"/>
        <v>0</v>
      </c>
    </row>
    <row r="1920" spans="21:21" x14ac:dyDescent="0.2">
      <c r="U1920" s="4">
        <f t="shared" si="77"/>
        <v>0</v>
      </c>
    </row>
    <row r="1921" spans="21:21" x14ac:dyDescent="0.2">
      <c r="U1921" s="4">
        <f t="shared" si="77"/>
        <v>0</v>
      </c>
    </row>
    <row r="1922" spans="21:21" x14ac:dyDescent="0.2">
      <c r="U1922" s="4">
        <f t="shared" si="77"/>
        <v>0</v>
      </c>
    </row>
    <row r="1923" spans="21:21" x14ac:dyDescent="0.2">
      <c r="U1923" s="4">
        <f t="shared" si="77"/>
        <v>0</v>
      </c>
    </row>
    <row r="1924" spans="21:21" x14ac:dyDescent="0.2">
      <c r="U1924" s="4">
        <f t="shared" si="77"/>
        <v>0</v>
      </c>
    </row>
    <row r="1925" spans="21:21" x14ac:dyDescent="0.2">
      <c r="U1925" s="4">
        <f t="shared" si="77"/>
        <v>0</v>
      </c>
    </row>
    <row r="1926" spans="21:21" x14ac:dyDescent="0.2">
      <c r="U1926" s="4">
        <f t="shared" si="77"/>
        <v>0</v>
      </c>
    </row>
    <row r="1927" spans="21:21" x14ac:dyDescent="0.2">
      <c r="U1927" s="4">
        <f t="shared" si="77"/>
        <v>0</v>
      </c>
    </row>
    <row r="1928" spans="21:21" x14ac:dyDescent="0.2">
      <c r="U1928" s="4">
        <f t="shared" si="77"/>
        <v>0</v>
      </c>
    </row>
    <row r="1929" spans="21:21" x14ac:dyDescent="0.2">
      <c r="U1929" s="4">
        <f t="shared" si="77"/>
        <v>0</v>
      </c>
    </row>
    <row r="1930" spans="21:21" x14ac:dyDescent="0.2">
      <c r="U1930" s="4">
        <f t="shared" si="77"/>
        <v>0</v>
      </c>
    </row>
    <row r="1931" spans="21:21" x14ac:dyDescent="0.2">
      <c r="U1931" s="4">
        <f t="shared" si="77"/>
        <v>0</v>
      </c>
    </row>
    <row r="1932" spans="21:21" x14ac:dyDescent="0.2">
      <c r="U1932" s="4">
        <f t="shared" si="77"/>
        <v>0</v>
      </c>
    </row>
    <row r="1933" spans="21:21" x14ac:dyDescent="0.2">
      <c r="U1933" s="4">
        <f t="shared" si="77"/>
        <v>0</v>
      </c>
    </row>
    <row r="1934" spans="21:21" x14ac:dyDescent="0.2">
      <c r="U1934" s="4">
        <f t="shared" si="77"/>
        <v>0</v>
      </c>
    </row>
    <row r="1935" spans="21:21" x14ac:dyDescent="0.2">
      <c r="U1935" s="4">
        <f t="shared" si="77"/>
        <v>0</v>
      </c>
    </row>
    <row r="1936" spans="21:21" x14ac:dyDescent="0.2">
      <c r="U1936" s="4">
        <f t="shared" si="77"/>
        <v>0</v>
      </c>
    </row>
    <row r="1937" spans="21:21" x14ac:dyDescent="0.2">
      <c r="U1937" s="4">
        <f t="shared" si="77"/>
        <v>0</v>
      </c>
    </row>
    <row r="1938" spans="21:21" x14ac:dyDescent="0.2">
      <c r="U1938" s="4">
        <f t="shared" si="77"/>
        <v>0</v>
      </c>
    </row>
    <row r="1939" spans="21:21" x14ac:dyDescent="0.2">
      <c r="U1939" s="4">
        <f t="shared" ref="U1939:U2002" si="78">+H1939-T1939</f>
        <v>0</v>
      </c>
    </row>
    <row r="1940" spans="21:21" x14ac:dyDescent="0.2">
      <c r="U1940" s="4">
        <f t="shared" si="78"/>
        <v>0</v>
      </c>
    </row>
    <row r="1941" spans="21:21" x14ac:dyDescent="0.2">
      <c r="U1941" s="4">
        <f t="shared" si="78"/>
        <v>0</v>
      </c>
    </row>
    <row r="1942" spans="21:21" x14ac:dyDescent="0.2">
      <c r="U1942" s="4">
        <f t="shared" si="78"/>
        <v>0</v>
      </c>
    </row>
    <row r="1943" spans="21:21" x14ac:dyDescent="0.2">
      <c r="U1943" s="4">
        <f t="shared" si="78"/>
        <v>0</v>
      </c>
    </row>
    <row r="1944" spans="21:21" x14ac:dyDescent="0.2">
      <c r="U1944" s="4">
        <f t="shared" si="78"/>
        <v>0</v>
      </c>
    </row>
    <row r="1945" spans="21:21" x14ac:dyDescent="0.2">
      <c r="U1945" s="4">
        <f t="shared" si="78"/>
        <v>0</v>
      </c>
    </row>
    <row r="1946" spans="21:21" x14ac:dyDescent="0.2">
      <c r="U1946" s="4">
        <f t="shared" si="78"/>
        <v>0</v>
      </c>
    </row>
    <row r="1947" spans="21:21" x14ac:dyDescent="0.2">
      <c r="U1947" s="4">
        <f t="shared" si="78"/>
        <v>0</v>
      </c>
    </row>
    <row r="1948" spans="21:21" x14ac:dyDescent="0.2">
      <c r="U1948" s="4">
        <f t="shared" si="78"/>
        <v>0</v>
      </c>
    </row>
    <row r="1949" spans="21:21" x14ac:dyDescent="0.2">
      <c r="U1949" s="4">
        <f t="shared" si="78"/>
        <v>0</v>
      </c>
    </row>
    <row r="1950" spans="21:21" x14ac:dyDescent="0.2">
      <c r="U1950" s="4">
        <f t="shared" si="78"/>
        <v>0</v>
      </c>
    </row>
    <row r="1951" spans="21:21" x14ac:dyDescent="0.2">
      <c r="U1951" s="4">
        <f t="shared" si="78"/>
        <v>0</v>
      </c>
    </row>
    <row r="1952" spans="21:21" x14ac:dyDescent="0.2">
      <c r="U1952" s="4">
        <f t="shared" si="78"/>
        <v>0</v>
      </c>
    </row>
    <row r="1953" spans="21:21" x14ac:dyDescent="0.2">
      <c r="U1953" s="4">
        <f t="shared" si="78"/>
        <v>0</v>
      </c>
    </row>
    <row r="1954" spans="21:21" x14ac:dyDescent="0.2">
      <c r="U1954" s="4">
        <f t="shared" si="78"/>
        <v>0</v>
      </c>
    </row>
    <row r="1955" spans="21:21" x14ac:dyDescent="0.2">
      <c r="U1955" s="4">
        <f t="shared" si="78"/>
        <v>0</v>
      </c>
    </row>
    <row r="1956" spans="21:21" x14ac:dyDescent="0.2">
      <c r="U1956" s="4">
        <f t="shared" si="78"/>
        <v>0</v>
      </c>
    </row>
    <row r="1957" spans="21:21" x14ac:dyDescent="0.2">
      <c r="U1957" s="4">
        <f t="shared" si="78"/>
        <v>0</v>
      </c>
    </row>
    <row r="1958" spans="21:21" x14ac:dyDescent="0.2">
      <c r="U1958" s="4">
        <f t="shared" si="78"/>
        <v>0</v>
      </c>
    </row>
    <row r="1959" spans="21:21" x14ac:dyDescent="0.2">
      <c r="U1959" s="4">
        <f t="shared" si="78"/>
        <v>0</v>
      </c>
    </row>
    <row r="1960" spans="21:21" x14ac:dyDescent="0.2">
      <c r="U1960" s="4">
        <f t="shared" si="78"/>
        <v>0</v>
      </c>
    </row>
    <row r="1961" spans="21:21" x14ac:dyDescent="0.2">
      <c r="U1961" s="4">
        <f t="shared" si="78"/>
        <v>0</v>
      </c>
    </row>
    <row r="1962" spans="21:21" x14ac:dyDescent="0.2">
      <c r="U1962" s="4">
        <f t="shared" si="78"/>
        <v>0</v>
      </c>
    </row>
    <row r="1963" spans="21:21" x14ac:dyDescent="0.2">
      <c r="U1963" s="4">
        <f t="shared" si="78"/>
        <v>0</v>
      </c>
    </row>
    <row r="1964" spans="21:21" x14ac:dyDescent="0.2">
      <c r="U1964" s="4">
        <f t="shared" si="78"/>
        <v>0</v>
      </c>
    </row>
    <row r="1965" spans="21:21" x14ac:dyDescent="0.2">
      <c r="U1965" s="4">
        <f t="shared" si="78"/>
        <v>0</v>
      </c>
    </row>
    <row r="1966" spans="21:21" x14ac:dyDescent="0.2">
      <c r="U1966" s="4">
        <f t="shared" si="78"/>
        <v>0</v>
      </c>
    </row>
    <row r="1967" spans="21:21" x14ac:dyDescent="0.2">
      <c r="U1967" s="4">
        <f t="shared" si="78"/>
        <v>0</v>
      </c>
    </row>
    <row r="1968" spans="21:21" x14ac:dyDescent="0.2">
      <c r="U1968" s="4">
        <f t="shared" si="78"/>
        <v>0</v>
      </c>
    </row>
    <row r="1969" spans="21:21" x14ac:dyDescent="0.2">
      <c r="U1969" s="4">
        <f t="shared" si="78"/>
        <v>0</v>
      </c>
    </row>
    <row r="1970" spans="21:21" x14ac:dyDescent="0.2">
      <c r="U1970" s="4">
        <f t="shared" si="78"/>
        <v>0</v>
      </c>
    </row>
    <row r="1971" spans="21:21" x14ac:dyDescent="0.2">
      <c r="U1971" s="4">
        <f t="shared" si="78"/>
        <v>0</v>
      </c>
    </row>
    <row r="1972" spans="21:21" x14ac:dyDescent="0.2">
      <c r="U1972" s="4">
        <f t="shared" si="78"/>
        <v>0</v>
      </c>
    </row>
    <row r="1973" spans="21:21" x14ac:dyDescent="0.2">
      <c r="U1973" s="4">
        <f t="shared" si="78"/>
        <v>0</v>
      </c>
    </row>
    <row r="1974" spans="21:21" x14ac:dyDescent="0.2">
      <c r="U1974" s="4">
        <f t="shared" si="78"/>
        <v>0</v>
      </c>
    </row>
    <row r="1975" spans="21:21" x14ac:dyDescent="0.2">
      <c r="U1975" s="4">
        <f t="shared" si="78"/>
        <v>0</v>
      </c>
    </row>
    <row r="1976" spans="21:21" x14ac:dyDescent="0.2">
      <c r="U1976" s="4">
        <f t="shared" si="78"/>
        <v>0</v>
      </c>
    </row>
    <row r="1977" spans="21:21" x14ac:dyDescent="0.2">
      <c r="U1977" s="4">
        <f t="shared" si="78"/>
        <v>0</v>
      </c>
    </row>
    <row r="1978" spans="21:21" x14ac:dyDescent="0.2">
      <c r="U1978" s="4">
        <f t="shared" si="78"/>
        <v>0</v>
      </c>
    </row>
    <row r="1979" spans="21:21" x14ac:dyDescent="0.2">
      <c r="U1979" s="4">
        <f t="shared" si="78"/>
        <v>0</v>
      </c>
    </row>
    <row r="1980" spans="21:21" x14ac:dyDescent="0.2">
      <c r="U1980" s="4">
        <f t="shared" si="78"/>
        <v>0</v>
      </c>
    </row>
    <row r="1981" spans="21:21" x14ac:dyDescent="0.2">
      <c r="U1981" s="4">
        <f t="shared" si="78"/>
        <v>0</v>
      </c>
    </row>
    <row r="1982" spans="21:21" x14ac:dyDescent="0.2">
      <c r="U1982" s="4">
        <f t="shared" si="78"/>
        <v>0</v>
      </c>
    </row>
    <row r="1983" spans="21:21" x14ac:dyDescent="0.2">
      <c r="U1983" s="4">
        <f t="shared" si="78"/>
        <v>0</v>
      </c>
    </row>
    <row r="1984" spans="21:21" x14ac:dyDescent="0.2">
      <c r="U1984" s="4">
        <f t="shared" si="78"/>
        <v>0</v>
      </c>
    </row>
    <row r="1985" spans="21:21" x14ac:dyDescent="0.2">
      <c r="U1985" s="4">
        <f t="shared" si="78"/>
        <v>0</v>
      </c>
    </row>
    <row r="1986" spans="21:21" x14ac:dyDescent="0.2">
      <c r="U1986" s="4">
        <f t="shared" si="78"/>
        <v>0</v>
      </c>
    </row>
    <row r="1987" spans="21:21" x14ac:dyDescent="0.2">
      <c r="U1987" s="4">
        <f t="shared" si="78"/>
        <v>0</v>
      </c>
    </row>
    <row r="1988" spans="21:21" x14ac:dyDescent="0.2">
      <c r="U1988" s="4">
        <f t="shared" si="78"/>
        <v>0</v>
      </c>
    </row>
    <row r="1989" spans="21:21" x14ac:dyDescent="0.2">
      <c r="U1989" s="4">
        <f t="shared" si="78"/>
        <v>0</v>
      </c>
    </row>
    <row r="1990" spans="21:21" x14ac:dyDescent="0.2">
      <c r="U1990" s="4">
        <f t="shared" si="78"/>
        <v>0</v>
      </c>
    </row>
    <row r="1991" spans="21:21" x14ac:dyDescent="0.2">
      <c r="U1991" s="4">
        <f t="shared" si="78"/>
        <v>0</v>
      </c>
    </row>
    <row r="1992" spans="21:21" x14ac:dyDescent="0.2">
      <c r="U1992" s="4">
        <f t="shared" si="78"/>
        <v>0</v>
      </c>
    </row>
    <row r="1993" spans="21:21" x14ac:dyDescent="0.2">
      <c r="U1993" s="4">
        <f t="shared" si="78"/>
        <v>0</v>
      </c>
    </row>
    <row r="1994" spans="21:21" x14ac:dyDescent="0.2">
      <c r="U1994" s="4">
        <f t="shared" si="78"/>
        <v>0</v>
      </c>
    </row>
    <row r="1995" spans="21:21" x14ac:dyDescent="0.2">
      <c r="U1995" s="4">
        <f t="shared" si="78"/>
        <v>0</v>
      </c>
    </row>
    <row r="1996" spans="21:21" x14ac:dyDescent="0.2">
      <c r="U1996" s="4">
        <f t="shared" si="78"/>
        <v>0</v>
      </c>
    </row>
    <row r="1997" spans="21:21" x14ac:dyDescent="0.2">
      <c r="U1997" s="4">
        <f t="shared" si="78"/>
        <v>0</v>
      </c>
    </row>
    <row r="1998" spans="21:21" x14ac:dyDescent="0.2">
      <c r="U1998" s="4">
        <f t="shared" si="78"/>
        <v>0</v>
      </c>
    </row>
    <row r="1999" spans="21:21" x14ac:dyDescent="0.2">
      <c r="U1999" s="4">
        <f t="shared" si="78"/>
        <v>0</v>
      </c>
    </row>
    <row r="2000" spans="21:21" x14ac:dyDescent="0.2">
      <c r="U2000" s="4">
        <f t="shared" si="78"/>
        <v>0</v>
      </c>
    </row>
    <row r="2001" spans="21:21" x14ac:dyDescent="0.2">
      <c r="U2001" s="4">
        <f t="shared" si="78"/>
        <v>0</v>
      </c>
    </row>
    <row r="2002" spans="21:21" x14ac:dyDescent="0.2">
      <c r="U2002" s="4">
        <f t="shared" si="78"/>
        <v>0</v>
      </c>
    </row>
    <row r="2003" spans="21:21" x14ac:dyDescent="0.2">
      <c r="U2003" s="4">
        <f t="shared" ref="U2003:U2066" si="79">+H2003-T2003</f>
        <v>0</v>
      </c>
    </row>
    <row r="2004" spans="21:21" x14ac:dyDescent="0.2">
      <c r="U2004" s="4">
        <f t="shared" si="79"/>
        <v>0</v>
      </c>
    </row>
    <row r="2005" spans="21:21" x14ac:dyDescent="0.2">
      <c r="U2005" s="4">
        <f t="shared" si="79"/>
        <v>0</v>
      </c>
    </row>
    <row r="2006" spans="21:21" x14ac:dyDescent="0.2">
      <c r="U2006" s="4">
        <f t="shared" si="79"/>
        <v>0</v>
      </c>
    </row>
    <row r="2007" spans="21:21" x14ac:dyDescent="0.2">
      <c r="U2007" s="4">
        <f t="shared" si="79"/>
        <v>0</v>
      </c>
    </row>
    <row r="2008" spans="21:21" x14ac:dyDescent="0.2">
      <c r="U2008" s="4">
        <f t="shared" si="79"/>
        <v>0</v>
      </c>
    </row>
    <row r="2009" spans="21:21" x14ac:dyDescent="0.2">
      <c r="U2009" s="4">
        <f t="shared" si="79"/>
        <v>0</v>
      </c>
    </row>
    <row r="2010" spans="21:21" x14ac:dyDescent="0.2">
      <c r="U2010" s="4">
        <f t="shared" si="79"/>
        <v>0</v>
      </c>
    </row>
    <row r="2011" spans="21:21" x14ac:dyDescent="0.2">
      <c r="U2011" s="4">
        <f t="shared" si="79"/>
        <v>0</v>
      </c>
    </row>
    <row r="2012" spans="21:21" x14ac:dyDescent="0.2">
      <c r="U2012" s="4">
        <f t="shared" si="79"/>
        <v>0</v>
      </c>
    </row>
    <row r="2013" spans="21:21" x14ac:dyDescent="0.2">
      <c r="U2013" s="4">
        <f t="shared" si="79"/>
        <v>0</v>
      </c>
    </row>
    <row r="2014" spans="21:21" x14ac:dyDescent="0.2">
      <c r="U2014" s="4">
        <f t="shared" si="79"/>
        <v>0</v>
      </c>
    </row>
    <row r="2015" spans="21:21" x14ac:dyDescent="0.2">
      <c r="U2015" s="4">
        <f t="shared" si="79"/>
        <v>0</v>
      </c>
    </row>
    <row r="2016" spans="21:21" x14ac:dyDescent="0.2">
      <c r="U2016" s="4">
        <f t="shared" si="79"/>
        <v>0</v>
      </c>
    </row>
    <row r="2017" spans="21:21" x14ac:dyDescent="0.2">
      <c r="U2017" s="4">
        <f t="shared" si="79"/>
        <v>0</v>
      </c>
    </row>
    <row r="2018" spans="21:21" x14ac:dyDescent="0.2">
      <c r="U2018" s="4">
        <f t="shared" si="79"/>
        <v>0</v>
      </c>
    </row>
    <row r="2019" spans="21:21" x14ac:dyDescent="0.2">
      <c r="U2019" s="4">
        <f t="shared" si="79"/>
        <v>0</v>
      </c>
    </row>
    <row r="2020" spans="21:21" x14ac:dyDescent="0.2">
      <c r="U2020" s="4">
        <f t="shared" si="79"/>
        <v>0</v>
      </c>
    </row>
    <row r="2021" spans="21:21" x14ac:dyDescent="0.2">
      <c r="U2021" s="4">
        <f t="shared" si="79"/>
        <v>0</v>
      </c>
    </row>
    <row r="2022" spans="21:21" x14ac:dyDescent="0.2">
      <c r="U2022" s="4">
        <f t="shared" si="79"/>
        <v>0</v>
      </c>
    </row>
    <row r="2023" spans="21:21" x14ac:dyDescent="0.2">
      <c r="U2023" s="4">
        <f t="shared" si="79"/>
        <v>0</v>
      </c>
    </row>
    <row r="2024" spans="21:21" x14ac:dyDescent="0.2">
      <c r="U2024" s="4">
        <f t="shared" si="79"/>
        <v>0</v>
      </c>
    </row>
    <row r="2025" spans="21:21" x14ac:dyDescent="0.2">
      <c r="U2025" s="4">
        <f t="shared" si="79"/>
        <v>0</v>
      </c>
    </row>
    <row r="2026" spans="21:21" x14ac:dyDescent="0.2">
      <c r="U2026" s="4">
        <f t="shared" si="79"/>
        <v>0</v>
      </c>
    </row>
    <row r="2027" spans="21:21" x14ac:dyDescent="0.2">
      <c r="U2027" s="4">
        <f t="shared" si="79"/>
        <v>0</v>
      </c>
    </row>
    <row r="2028" spans="21:21" x14ac:dyDescent="0.2">
      <c r="U2028" s="4">
        <f t="shared" si="79"/>
        <v>0</v>
      </c>
    </row>
    <row r="2029" spans="21:21" x14ac:dyDescent="0.2">
      <c r="U2029" s="4">
        <f t="shared" si="79"/>
        <v>0</v>
      </c>
    </row>
    <row r="2030" spans="21:21" x14ac:dyDescent="0.2">
      <c r="U2030" s="4">
        <f t="shared" si="79"/>
        <v>0</v>
      </c>
    </row>
    <row r="2031" spans="21:21" x14ac:dyDescent="0.2">
      <c r="U2031" s="4">
        <f t="shared" si="79"/>
        <v>0</v>
      </c>
    </row>
    <row r="2032" spans="21:21" x14ac:dyDescent="0.2">
      <c r="U2032" s="4">
        <f t="shared" si="79"/>
        <v>0</v>
      </c>
    </row>
    <row r="2033" spans="21:21" x14ac:dyDescent="0.2">
      <c r="U2033" s="4">
        <f t="shared" si="79"/>
        <v>0</v>
      </c>
    </row>
    <row r="2034" spans="21:21" x14ac:dyDescent="0.2">
      <c r="U2034" s="4">
        <f t="shared" si="79"/>
        <v>0</v>
      </c>
    </row>
    <row r="2035" spans="21:21" x14ac:dyDescent="0.2">
      <c r="U2035" s="4">
        <f t="shared" si="79"/>
        <v>0</v>
      </c>
    </row>
    <row r="2036" spans="21:21" x14ac:dyDescent="0.2">
      <c r="U2036" s="4">
        <f t="shared" si="79"/>
        <v>0</v>
      </c>
    </row>
    <row r="2037" spans="21:21" x14ac:dyDescent="0.2">
      <c r="U2037" s="4">
        <f t="shared" si="79"/>
        <v>0</v>
      </c>
    </row>
    <row r="2038" spans="21:21" x14ac:dyDescent="0.2">
      <c r="U2038" s="4">
        <f t="shared" si="79"/>
        <v>0</v>
      </c>
    </row>
    <row r="2039" spans="21:21" x14ac:dyDescent="0.2">
      <c r="U2039" s="4">
        <f t="shared" si="79"/>
        <v>0</v>
      </c>
    </row>
    <row r="2040" spans="21:21" x14ac:dyDescent="0.2">
      <c r="U2040" s="4">
        <f t="shared" si="79"/>
        <v>0</v>
      </c>
    </row>
    <row r="2041" spans="21:21" x14ac:dyDescent="0.2">
      <c r="U2041" s="4">
        <f t="shared" si="79"/>
        <v>0</v>
      </c>
    </row>
    <row r="2042" spans="21:21" x14ac:dyDescent="0.2">
      <c r="U2042" s="4">
        <f t="shared" si="79"/>
        <v>0</v>
      </c>
    </row>
    <row r="2043" spans="21:21" x14ac:dyDescent="0.2">
      <c r="U2043" s="4">
        <f t="shared" si="79"/>
        <v>0</v>
      </c>
    </row>
    <row r="2044" spans="21:21" x14ac:dyDescent="0.2">
      <c r="U2044" s="4">
        <f t="shared" si="79"/>
        <v>0</v>
      </c>
    </row>
    <row r="2045" spans="21:21" x14ac:dyDescent="0.2">
      <c r="U2045" s="4">
        <f t="shared" si="79"/>
        <v>0</v>
      </c>
    </row>
    <row r="2046" spans="21:21" x14ac:dyDescent="0.2">
      <c r="U2046" s="4">
        <f t="shared" si="79"/>
        <v>0</v>
      </c>
    </row>
    <row r="2047" spans="21:21" x14ac:dyDescent="0.2">
      <c r="U2047" s="4">
        <f t="shared" si="79"/>
        <v>0</v>
      </c>
    </row>
    <row r="2048" spans="21:21" x14ac:dyDescent="0.2">
      <c r="U2048" s="4">
        <f t="shared" si="79"/>
        <v>0</v>
      </c>
    </row>
    <row r="2049" spans="21:21" x14ac:dyDescent="0.2">
      <c r="U2049" s="4">
        <f t="shared" si="79"/>
        <v>0</v>
      </c>
    </row>
    <row r="2050" spans="21:21" x14ac:dyDescent="0.2">
      <c r="U2050" s="4">
        <f t="shared" si="79"/>
        <v>0</v>
      </c>
    </row>
    <row r="2051" spans="21:21" x14ac:dyDescent="0.2">
      <c r="U2051" s="4">
        <f t="shared" si="79"/>
        <v>0</v>
      </c>
    </row>
    <row r="2052" spans="21:21" x14ac:dyDescent="0.2">
      <c r="U2052" s="4">
        <f t="shared" si="79"/>
        <v>0</v>
      </c>
    </row>
    <row r="2053" spans="21:21" x14ac:dyDescent="0.2">
      <c r="U2053" s="4">
        <f t="shared" si="79"/>
        <v>0</v>
      </c>
    </row>
    <row r="2054" spans="21:21" x14ac:dyDescent="0.2">
      <c r="U2054" s="4">
        <f t="shared" si="79"/>
        <v>0</v>
      </c>
    </row>
    <row r="2055" spans="21:21" x14ac:dyDescent="0.2">
      <c r="U2055" s="4">
        <f t="shared" si="79"/>
        <v>0</v>
      </c>
    </row>
    <row r="2056" spans="21:21" x14ac:dyDescent="0.2">
      <c r="U2056" s="4">
        <f t="shared" si="79"/>
        <v>0</v>
      </c>
    </row>
    <row r="2057" spans="21:21" x14ac:dyDescent="0.2">
      <c r="U2057" s="4">
        <f t="shared" si="79"/>
        <v>0</v>
      </c>
    </row>
    <row r="2058" spans="21:21" x14ac:dyDescent="0.2">
      <c r="U2058" s="4">
        <f t="shared" si="79"/>
        <v>0</v>
      </c>
    </row>
    <row r="2059" spans="21:21" x14ac:dyDescent="0.2">
      <c r="U2059" s="4">
        <f t="shared" si="79"/>
        <v>0</v>
      </c>
    </row>
    <row r="2060" spans="21:21" x14ac:dyDescent="0.2">
      <c r="U2060" s="4">
        <f t="shared" si="79"/>
        <v>0</v>
      </c>
    </row>
    <row r="2061" spans="21:21" x14ac:dyDescent="0.2">
      <c r="U2061" s="4">
        <f t="shared" si="79"/>
        <v>0</v>
      </c>
    </row>
    <row r="2062" spans="21:21" x14ac:dyDescent="0.2">
      <c r="U2062" s="4">
        <f t="shared" si="79"/>
        <v>0</v>
      </c>
    </row>
    <row r="2063" spans="21:21" x14ac:dyDescent="0.2">
      <c r="U2063" s="4">
        <f t="shared" si="79"/>
        <v>0</v>
      </c>
    </row>
    <row r="2064" spans="21:21" x14ac:dyDescent="0.2">
      <c r="U2064" s="4">
        <f t="shared" si="79"/>
        <v>0</v>
      </c>
    </row>
    <row r="2065" spans="21:21" x14ac:dyDescent="0.2">
      <c r="U2065" s="4">
        <f t="shared" si="79"/>
        <v>0</v>
      </c>
    </row>
    <row r="2066" spans="21:21" x14ac:dyDescent="0.2">
      <c r="U2066" s="4">
        <f t="shared" si="79"/>
        <v>0</v>
      </c>
    </row>
    <row r="2067" spans="21:21" x14ac:dyDescent="0.2">
      <c r="U2067" s="4">
        <f t="shared" ref="U2067:U2130" si="80">+H2067-T2067</f>
        <v>0</v>
      </c>
    </row>
    <row r="2068" spans="21:21" x14ac:dyDescent="0.2">
      <c r="U2068" s="4">
        <f t="shared" si="80"/>
        <v>0</v>
      </c>
    </row>
    <row r="2069" spans="21:21" x14ac:dyDescent="0.2">
      <c r="U2069" s="4">
        <f t="shared" si="80"/>
        <v>0</v>
      </c>
    </row>
    <row r="2070" spans="21:21" x14ac:dyDescent="0.2">
      <c r="U2070" s="4">
        <f t="shared" si="80"/>
        <v>0</v>
      </c>
    </row>
    <row r="2071" spans="21:21" x14ac:dyDescent="0.2">
      <c r="U2071" s="4">
        <f t="shared" si="80"/>
        <v>0</v>
      </c>
    </row>
    <row r="2072" spans="21:21" x14ac:dyDescent="0.2">
      <c r="U2072" s="4">
        <f t="shared" si="80"/>
        <v>0</v>
      </c>
    </row>
    <row r="2073" spans="21:21" x14ac:dyDescent="0.2">
      <c r="U2073" s="4">
        <f t="shared" si="80"/>
        <v>0</v>
      </c>
    </row>
    <row r="2074" spans="21:21" x14ac:dyDescent="0.2">
      <c r="U2074" s="4">
        <f t="shared" si="80"/>
        <v>0</v>
      </c>
    </row>
    <row r="2075" spans="21:21" x14ac:dyDescent="0.2">
      <c r="U2075" s="4">
        <f t="shared" si="80"/>
        <v>0</v>
      </c>
    </row>
    <row r="2076" spans="21:21" x14ac:dyDescent="0.2">
      <c r="U2076" s="4">
        <f t="shared" si="80"/>
        <v>0</v>
      </c>
    </row>
    <row r="2077" spans="21:21" x14ac:dyDescent="0.2">
      <c r="U2077" s="4">
        <f t="shared" si="80"/>
        <v>0</v>
      </c>
    </row>
    <row r="2078" spans="21:21" x14ac:dyDescent="0.2">
      <c r="U2078" s="4">
        <f t="shared" si="80"/>
        <v>0</v>
      </c>
    </row>
    <row r="2079" spans="21:21" x14ac:dyDescent="0.2">
      <c r="U2079" s="4">
        <f t="shared" si="80"/>
        <v>0</v>
      </c>
    </row>
    <row r="2080" spans="21:21" x14ac:dyDescent="0.2">
      <c r="U2080" s="4">
        <f t="shared" si="80"/>
        <v>0</v>
      </c>
    </row>
    <row r="2081" spans="21:21" x14ac:dyDescent="0.2">
      <c r="U2081" s="4">
        <f t="shared" si="80"/>
        <v>0</v>
      </c>
    </row>
    <row r="2082" spans="21:21" x14ac:dyDescent="0.2">
      <c r="U2082" s="4">
        <f t="shared" si="80"/>
        <v>0</v>
      </c>
    </row>
    <row r="2083" spans="21:21" x14ac:dyDescent="0.2">
      <c r="U2083" s="4">
        <f t="shared" si="80"/>
        <v>0</v>
      </c>
    </row>
    <row r="2084" spans="21:21" x14ac:dyDescent="0.2">
      <c r="U2084" s="4">
        <f t="shared" si="80"/>
        <v>0</v>
      </c>
    </row>
    <row r="2085" spans="21:21" x14ac:dyDescent="0.2">
      <c r="U2085" s="4">
        <f t="shared" si="80"/>
        <v>0</v>
      </c>
    </row>
    <row r="2086" spans="21:21" x14ac:dyDescent="0.2">
      <c r="U2086" s="4">
        <f t="shared" si="80"/>
        <v>0</v>
      </c>
    </row>
    <row r="2087" spans="21:21" x14ac:dyDescent="0.2">
      <c r="U2087" s="4">
        <f t="shared" si="80"/>
        <v>0</v>
      </c>
    </row>
    <row r="2088" spans="21:21" x14ac:dyDescent="0.2">
      <c r="U2088" s="4">
        <f t="shared" si="80"/>
        <v>0</v>
      </c>
    </row>
    <row r="2089" spans="21:21" x14ac:dyDescent="0.2">
      <c r="U2089" s="4">
        <f t="shared" si="80"/>
        <v>0</v>
      </c>
    </row>
    <row r="2090" spans="21:21" x14ac:dyDescent="0.2">
      <c r="U2090" s="4">
        <f t="shared" si="80"/>
        <v>0</v>
      </c>
    </row>
    <row r="2091" spans="21:21" x14ac:dyDescent="0.2">
      <c r="U2091" s="4">
        <f t="shared" si="80"/>
        <v>0</v>
      </c>
    </row>
    <row r="2092" spans="21:21" x14ac:dyDescent="0.2">
      <c r="U2092" s="4">
        <f t="shared" si="80"/>
        <v>0</v>
      </c>
    </row>
    <row r="2093" spans="21:21" x14ac:dyDescent="0.2">
      <c r="U2093" s="4">
        <f t="shared" si="80"/>
        <v>0</v>
      </c>
    </row>
    <row r="2094" spans="21:21" x14ac:dyDescent="0.2">
      <c r="U2094" s="4">
        <f t="shared" si="80"/>
        <v>0</v>
      </c>
    </row>
    <row r="2095" spans="21:21" x14ac:dyDescent="0.2">
      <c r="U2095" s="4">
        <f t="shared" si="80"/>
        <v>0</v>
      </c>
    </row>
    <row r="2096" spans="21:21" x14ac:dyDescent="0.2">
      <c r="U2096" s="4">
        <f t="shared" si="80"/>
        <v>0</v>
      </c>
    </row>
    <row r="2097" spans="21:21" x14ac:dyDescent="0.2">
      <c r="U2097" s="4">
        <f t="shared" si="80"/>
        <v>0</v>
      </c>
    </row>
    <row r="2098" spans="21:21" x14ac:dyDescent="0.2">
      <c r="U2098" s="4">
        <f t="shared" si="80"/>
        <v>0</v>
      </c>
    </row>
    <row r="2099" spans="21:21" x14ac:dyDescent="0.2">
      <c r="U2099" s="4">
        <f t="shared" si="80"/>
        <v>0</v>
      </c>
    </row>
    <row r="2100" spans="21:21" x14ac:dyDescent="0.2">
      <c r="U2100" s="4">
        <f t="shared" si="80"/>
        <v>0</v>
      </c>
    </row>
    <row r="2101" spans="21:21" x14ac:dyDescent="0.2">
      <c r="U2101" s="4">
        <f t="shared" si="80"/>
        <v>0</v>
      </c>
    </row>
    <row r="2102" spans="21:21" x14ac:dyDescent="0.2">
      <c r="U2102" s="4">
        <f t="shared" si="80"/>
        <v>0</v>
      </c>
    </row>
    <row r="2103" spans="21:21" x14ac:dyDescent="0.2">
      <c r="U2103" s="4">
        <f t="shared" si="80"/>
        <v>0</v>
      </c>
    </row>
    <row r="2104" spans="21:21" x14ac:dyDescent="0.2">
      <c r="U2104" s="4">
        <f t="shared" si="80"/>
        <v>0</v>
      </c>
    </row>
    <row r="2105" spans="21:21" x14ac:dyDescent="0.2">
      <c r="U2105" s="4">
        <f t="shared" si="80"/>
        <v>0</v>
      </c>
    </row>
    <row r="2106" spans="21:21" x14ac:dyDescent="0.2">
      <c r="U2106" s="4">
        <f t="shared" si="80"/>
        <v>0</v>
      </c>
    </row>
    <row r="2107" spans="21:21" x14ac:dyDescent="0.2">
      <c r="U2107" s="4">
        <f t="shared" si="80"/>
        <v>0</v>
      </c>
    </row>
    <row r="2108" spans="21:21" x14ac:dyDescent="0.2">
      <c r="U2108" s="4">
        <f t="shared" si="80"/>
        <v>0</v>
      </c>
    </row>
    <row r="2109" spans="21:21" x14ac:dyDescent="0.2">
      <c r="U2109" s="4">
        <f t="shared" si="80"/>
        <v>0</v>
      </c>
    </row>
    <row r="2110" spans="21:21" x14ac:dyDescent="0.2">
      <c r="U2110" s="4">
        <f t="shared" si="80"/>
        <v>0</v>
      </c>
    </row>
    <row r="2111" spans="21:21" x14ac:dyDescent="0.2">
      <c r="U2111" s="4">
        <f t="shared" si="80"/>
        <v>0</v>
      </c>
    </row>
    <row r="2112" spans="21:21" x14ac:dyDescent="0.2">
      <c r="U2112" s="4">
        <f t="shared" si="80"/>
        <v>0</v>
      </c>
    </row>
    <row r="2113" spans="21:21" x14ac:dyDescent="0.2">
      <c r="U2113" s="4">
        <f t="shared" si="80"/>
        <v>0</v>
      </c>
    </row>
    <row r="2114" spans="21:21" x14ac:dyDescent="0.2">
      <c r="U2114" s="4">
        <f t="shared" si="80"/>
        <v>0</v>
      </c>
    </row>
    <row r="2115" spans="21:21" x14ac:dyDescent="0.2">
      <c r="U2115" s="4">
        <f t="shared" si="80"/>
        <v>0</v>
      </c>
    </row>
    <row r="2116" spans="21:21" x14ac:dyDescent="0.2">
      <c r="U2116" s="4">
        <f t="shared" si="80"/>
        <v>0</v>
      </c>
    </row>
    <row r="2117" spans="21:21" x14ac:dyDescent="0.2">
      <c r="U2117" s="4">
        <f t="shared" si="80"/>
        <v>0</v>
      </c>
    </row>
    <row r="2118" spans="21:21" x14ac:dyDescent="0.2">
      <c r="U2118" s="4">
        <f t="shared" si="80"/>
        <v>0</v>
      </c>
    </row>
    <row r="2119" spans="21:21" x14ac:dyDescent="0.2">
      <c r="U2119" s="4">
        <f t="shared" si="80"/>
        <v>0</v>
      </c>
    </row>
    <row r="2120" spans="21:21" x14ac:dyDescent="0.2">
      <c r="U2120" s="4">
        <f t="shared" si="80"/>
        <v>0</v>
      </c>
    </row>
    <row r="2121" spans="21:21" x14ac:dyDescent="0.2">
      <c r="U2121" s="4">
        <f t="shared" si="80"/>
        <v>0</v>
      </c>
    </row>
    <row r="2122" spans="21:21" x14ac:dyDescent="0.2">
      <c r="U2122" s="4">
        <f t="shared" si="80"/>
        <v>0</v>
      </c>
    </row>
    <row r="2123" spans="21:21" x14ac:dyDescent="0.2">
      <c r="U2123" s="4">
        <f t="shared" si="80"/>
        <v>0</v>
      </c>
    </row>
    <row r="2124" spans="21:21" x14ac:dyDescent="0.2">
      <c r="U2124" s="4">
        <f t="shared" si="80"/>
        <v>0</v>
      </c>
    </row>
    <row r="2125" spans="21:21" x14ac:dyDescent="0.2">
      <c r="U2125" s="4">
        <f t="shared" si="80"/>
        <v>0</v>
      </c>
    </row>
    <row r="2126" spans="21:21" x14ac:dyDescent="0.2">
      <c r="U2126" s="4">
        <f t="shared" si="80"/>
        <v>0</v>
      </c>
    </row>
    <row r="2127" spans="21:21" x14ac:dyDescent="0.2">
      <c r="U2127" s="4">
        <f t="shared" si="80"/>
        <v>0</v>
      </c>
    </row>
    <row r="2128" spans="21:21" x14ac:dyDescent="0.2">
      <c r="U2128" s="4">
        <f t="shared" si="80"/>
        <v>0</v>
      </c>
    </row>
    <row r="2129" spans="21:21" x14ac:dyDescent="0.2">
      <c r="U2129" s="4">
        <f t="shared" si="80"/>
        <v>0</v>
      </c>
    </row>
    <row r="2130" spans="21:21" x14ac:dyDescent="0.2">
      <c r="U2130" s="4">
        <f t="shared" si="80"/>
        <v>0</v>
      </c>
    </row>
    <row r="2131" spans="21:21" x14ac:dyDescent="0.2">
      <c r="U2131" s="4">
        <f t="shared" ref="U2131:U2194" si="81">+H2131-T2131</f>
        <v>0</v>
      </c>
    </row>
    <row r="2132" spans="21:21" x14ac:dyDescent="0.2">
      <c r="U2132" s="4">
        <f t="shared" si="81"/>
        <v>0</v>
      </c>
    </row>
    <row r="2133" spans="21:21" x14ac:dyDescent="0.2">
      <c r="U2133" s="4">
        <f t="shared" si="81"/>
        <v>0</v>
      </c>
    </row>
    <row r="2134" spans="21:21" x14ac:dyDescent="0.2">
      <c r="U2134" s="4">
        <f t="shared" si="81"/>
        <v>0</v>
      </c>
    </row>
    <row r="2135" spans="21:21" x14ac:dyDescent="0.2">
      <c r="U2135" s="4">
        <f t="shared" si="81"/>
        <v>0</v>
      </c>
    </row>
    <row r="2136" spans="21:21" x14ac:dyDescent="0.2">
      <c r="U2136" s="4">
        <f t="shared" si="81"/>
        <v>0</v>
      </c>
    </row>
    <row r="2137" spans="21:21" x14ac:dyDescent="0.2">
      <c r="U2137" s="4">
        <f t="shared" si="81"/>
        <v>0</v>
      </c>
    </row>
    <row r="2138" spans="21:21" x14ac:dyDescent="0.2">
      <c r="U2138" s="4">
        <f t="shared" si="81"/>
        <v>0</v>
      </c>
    </row>
    <row r="2139" spans="21:21" x14ac:dyDescent="0.2">
      <c r="U2139" s="4">
        <f t="shared" si="81"/>
        <v>0</v>
      </c>
    </row>
    <row r="2140" spans="21:21" x14ac:dyDescent="0.2">
      <c r="U2140" s="4">
        <f t="shared" si="81"/>
        <v>0</v>
      </c>
    </row>
    <row r="2141" spans="21:21" x14ac:dyDescent="0.2">
      <c r="U2141" s="4">
        <f t="shared" si="81"/>
        <v>0</v>
      </c>
    </row>
    <row r="2142" spans="21:21" x14ac:dyDescent="0.2">
      <c r="U2142" s="4">
        <f t="shared" si="81"/>
        <v>0</v>
      </c>
    </row>
    <row r="2143" spans="21:21" x14ac:dyDescent="0.2">
      <c r="U2143" s="4">
        <f t="shared" si="81"/>
        <v>0</v>
      </c>
    </row>
    <row r="2144" spans="21:21" x14ac:dyDescent="0.2">
      <c r="U2144" s="4">
        <f t="shared" si="81"/>
        <v>0</v>
      </c>
    </row>
    <row r="2145" spans="21:21" x14ac:dyDescent="0.2">
      <c r="U2145" s="4">
        <f t="shared" si="81"/>
        <v>0</v>
      </c>
    </row>
    <row r="2146" spans="21:21" x14ac:dyDescent="0.2">
      <c r="U2146" s="4">
        <f t="shared" si="81"/>
        <v>0</v>
      </c>
    </row>
    <row r="2147" spans="21:21" x14ac:dyDescent="0.2">
      <c r="U2147" s="4">
        <f t="shared" si="81"/>
        <v>0</v>
      </c>
    </row>
    <row r="2148" spans="21:21" x14ac:dyDescent="0.2">
      <c r="U2148" s="4">
        <f t="shared" si="81"/>
        <v>0</v>
      </c>
    </row>
    <row r="2149" spans="21:21" x14ac:dyDescent="0.2">
      <c r="U2149" s="4">
        <f t="shared" si="81"/>
        <v>0</v>
      </c>
    </row>
    <row r="2150" spans="21:21" x14ac:dyDescent="0.2">
      <c r="U2150" s="4">
        <f t="shared" si="81"/>
        <v>0</v>
      </c>
    </row>
    <row r="2151" spans="21:21" x14ac:dyDescent="0.2">
      <c r="U2151" s="4">
        <f t="shared" si="81"/>
        <v>0</v>
      </c>
    </row>
    <row r="2152" spans="21:21" x14ac:dyDescent="0.2">
      <c r="U2152" s="4">
        <f t="shared" si="81"/>
        <v>0</v>
      </c>
    </row>
    <row r="2153" spans="21:21" x14ac:dyDescent="0.2">
      <c r="U2153" s="4">
        <f t="shared" si="81"/>
        <v>0</v>
      </c>
    </row>
    <row r="2154" spans="21:21" x14ac:dyDescent="0.2">
      <c r="U2154" s="4">
        <f t="shared" si="81"/>
        <v>0</v>
      </c>
    </row>
    <row r="2155" spans="21:21" x14ac:dyDescent="0.2">
      <c r="U2155" s="4">
        <f t="shared" si="81"/>
        <v>0</v>
      </c>
    </row>
    <row r="2156" spans="21:21" x14ac:dyDescent="0.2">
      <c r="U2156" s="4">
        <f t="shared" si="81"/>
        <v>0</v>
      </c>
    </row>
    <row r="2157" spans="21:21" x14ac:dyDescent="0.2">
      <c r="U2157" s="4">
        <f t="shared" si="81"/>
        <v>0</v>
      </c>
    </row>
    <row r="2158" spans="21:21" x14ac:dyDescent="0.2">
      <c r="U2158" s="4">
        <f t="shared" si="81"/>
        <v>0</v>
      </c>
    </row>
    <row r="2159" spans="21:21" x14ac:dyDescent="0.2">
      <c r="U2159" s="4">
        <f t="shared" si="81"/>
        <v>0</v>
      </c>
    </row>
    <row r="2160" spans="21:21" x14ac:dyDescent="0.2">
      <c r="U2160" s="4">
        <f t="shared" si="81"/>
        <v>0</v>
      </c>
    </row>
    <row r="2161" spans="21:21" x14ac:dyDescent="0.2">
      <c r="U2161" s="4">
        <f t="shared" si="81"/>
        <v>0</v>
      </c>
    </row>
    <row r="2162" spans="21:21" x14ac:dyDescent="0.2">
      <c r="U2162" s="4">
        <f t="shared" si="81"/>
        <v>0</v>
      </c>
    </row>
    <row r="2163" spans="21:21" x14ac:dyDescent="0.2">
      <c r="U2163" s="4">
        <f t="shared" si="81"/>
        <v>0</v>
      </c>
    </row>
    <row r="2164" spans="21:21" x14ac:dyDescent="0.2">
      <c r="U2164" s="4">
        <f t="shared" si="81"/>
        <v>0</v>
      </c>
    </row>
    <row r="2165" spans="21:21" x14ac:dyDescent="0.2">
      <c r="U2165" s="4">
        <f t="shared" si="81"/>
        <v>0</v>
      </c>
    </row>
    <row r="2166" spans="21:21" x14ac:dyDescent="0.2">
      <c r="U2166" s="4">
        <f t="shared" si="81"/>
        <v>0</v>
      </c>
    </row>
    <row r="2167" spans="21:21" x14ac:dyDescent="0.2">
      <c r="U2167" s="4">
        <f t="shared" si="81"/>
        <v>0</v>
      </c>
    </row>
    <row r="2168" spans="21:21" x14ac:dyDescent="0.2">
      <c r="U2168" s="4">
        <f t="shared" si="81"/>
        <v>0</v>
      </c>
    </row>
    <row r="2169" spans="21:21" x14ac:dyDescent="0.2">
      <c r="U2169" s="4">
        <f t="shared" si="81"/>
        <v>0</v>
      </c>
    </row>
    <row r="2170" spans="21:21" x14ac:dyDescent="0.2">
      <c r="U2170" s="4">
        <f t="shared" si="81"/>
        <v>0</v>
      </c>
    </row>
    <row r="2171" spans="21:21" x14ac:dyDescent="0.2">
      <c r="U2171" s="4">
        <f t="shared" si="81"/>
        <v>0</v>
      </c>
    </row>
    <row r="2172" spans="21:21" x14ac:dyDescent="0.2">
      <c r="U2172" s="4">
        <f t="shared" si="81"/>
        <v>0</v>
      </c>
    </row>
    <row r="2173" spans="21:21" x14ac:dyDescent="0.2">
      <c r="U2173" s="4">
        <f t="shared" si="81"/>
        <v>0</v>
      </c>
    </row>
    <row r="2174" spans="21:21" x14ac:dyDescent="0.2">
      <c r="U2174" s="4">
        <f t="shared" si="81"/>
        <v>0</v>
      </c>
    </row>
    <row r="2175" spans="21:21" x14ac:dyDescent="0.2">
      <c r="U2175" s="4">
        <f t="shared" si="81"/>
        <v>0</v>
      </c>
    </row>
    <row r="2176" spans="21:21" x14ac:dyDescent="0.2">
      <c r="U2176" s="4">
        <f t="shared" si="81"/>
        <v>0</v>
      </c>
    </row>
    <row r="2177" spans="21:21" x14ac:dyDescent="0.2">
      <c r="U2177" s="4">
        <f t="shared" si="81"/>
        <v>0</v>
      </c>
    </row>
    <row r="2178" spans="21:21" x14ac:dyDescent="0.2">
      <c r="U2178" s="4">
        <f t="shared" si="81"/>
        <v>0</v>
      </c>
    </row>
    <row r="2179" spans="21:21" x14ac:dyDescent="0.2">
      <c r="U2179" s="4">
        <f t="shared" si="81"/>
        <v>0</v>
      </c>
    </row>
    <row r="2180" spans="21:21" x14ac:dyDescent="0.2">
      <c r="U2180" s="4">
        <f t="shared" si="81"/>
        <v>0</v>
      </c>
    </row>
    <row r="2181" spans="21:21" x14ac:dyDescent="0.2">
      <c r="U2181" s="4">
        <f t="shared" si="81"/>
        <v>0</v>
      </c>
    </row>
    <row r="2182" spans="21:21" x14ac:dyDescent="0.2">
      <c r="U2182" s="4">
        <f t="shared" si="81"/>
        <v>0</v>
      </c>
    </row>
    <row r="2183" spans="21:21" x14ac:dyDescent="0.2">
      <c r="U2183" s="4">
        <f t="shared" si="81"/>
        <v>0</v>
      </c>
    </row>
    <row r="2184" spans="21:21" x14ac:dyDescent="0.2">
      <c r="U2184" s="4">
        <f t="shared" si="81"/>
        <v>0</v>
      </c>
    </row>
    <row r="2185" spans="21:21" x14ac:dyDescent="0.2">
      <c r="U2185" s="4">
        <f t="shared" si="81"/>
        <v>0</v>
      </c>
    </row>
    <row r="2186" spans="21:21" x14ac:dyDescent="0.2">
      <c r="U2186" s="4">
        <f t="shared" si="81"/>
        <v>0</v>
      </c>
    </row>
    <row r="2187" spans="21:21" x14ac:dyDescent="0.2">
      <c r="U2187" s="4">
        <f t="shared" si="81"/>
        <v>0</v>
      </c>
    </row>
    <row r="2188" spans="21:21" x14ac:dyDescent="0.2">
      <c r="U2188" s="4">
        <f t="shared" si="81"/>
        <v>0</v>
      </c>
    </row>
    <row r="2189" spans="21:21" x14ac:dyDescent="0.2">
      <c r="U2189" s="4">
        <f t="shared" si="81"/>
        <v>0</v>
      </c>
    </row>
    <row r="2190" spans="21:21" x14ac:dyDescent="0.2">
      <c r="U2190" s="4">
        <f t="shared" si="81"/>
        <v>0</v>
      </c>
    </row>
    <row r="2191" spans="21:21" x14ac:dyDescent="0.2">
      <c r="U2191" s="4">
        <f t="shared" si="81"/>
        <v>0</v>
      </c>
    </row>
    <row r="2192" spans="21:21" x14ac:dyDescent="0.2">
      <c r="U2192" s="4">
        <f t="shared" si="81"/>
        <v>0</v>
      </c>
    </row>
    <row r="2193" spans="21:21" x14ac:dyDescent="0.2">
      <c r="U2193" s="4">
        <f t="shared" si="81"/>
        <v>0</v>
      </c>
    </row>
    <row r="2194" spans="21:21" x14ac:dyDescent="0.2">
      <c r="U2194" s="4">
        <f t="shared" si="81"/>
        <v>0</v>
      </c>
    </row>
    <row r="2195" spans="21:21" x14ac:dyDescent="0.2">
      <c r="U2195" s="4">
        <f t="shared" ref="U2195:U2258" si="82">+H2195-T2195</f>
        <v>0</v>
      </c>
    </row>
    <row r="2196" spans="21:21" x14ac:dyDescent="0.2">
      <c r="U2196" s="4">
        <f t="shared" si="82"/>
        <v>0</v>
      </c>
    </row>
    <row r="2197" spans="21:21" x14ac:dyDescent="0.2">
      <c r="U2197" s="4">
        <f t="shared" si="82"/>
        <v>0</v>
      </c>
    </row>
    <row r="2198" spans="21:21" x14ac:dyDescent="0.2">
      <c r="U2198" s="4">
        <f t="shared" si="82"/>
        <v>0</v>
      </c>
    </row>
    <row r="2199" spans="21:21" x14ac:dyDescent="0.2">
      <c r="U2199" s="4">
        <f t="shared" si="82"/>
        <v>0</v>
      </c>
    </row>
    <row r="2200" spans="21:21" x14ac:dyDescent="0.2">
      <c r="U2200" s="4">
        <f t="shared" si="82"/>
        <v>0</v>
      </c>
    </row>
    <row r="2201" spans="21:21" x14ac:dyDescent="0.2">
      <c r="U2201" s="4">
        <f t="shared" si="82"/>
        <v>0</v>
      </c>
    </row>
    <row r="2202" spans="21:21" x14ac:dyDescent="0.2">
      <c r="U2202" s="4">
        <f t="shared" si="82"/>
        <v>0</v>
      </c>
    </row>
    <row r="2203" spans="21:21" x14ac:dyDescent="0.2">
      <c r="U2203" s="4">
        <f t="shared" si="82"/>
        <v>0</v>
      </c>
    </row>
    <row r="2204" spans="21:21" x14ac:dyDescent="0.2">
      <c r="U2204" s="4">
        <f t="shared" si="82"/>
        <v>0</v>
      </c>
    </row>
    <row r="2205" spans="21:21" x14ac:dyDescent="0.2">
      <c r="U2205" s="4">
        <f t="shared" si="82"/>
        <v>0</v>
      </c>
    </row>
    <row r="2206" spans="21:21" x14ac:dyDescent="0.2">
      <c r="U2206" s="4">
        <f t="shared" si="82"/>
        <v>0</v>
      </c>
    </row>
    <row r="2207" spans="21:21" x14ac:dyDescent="0.2">
      <c r="U2207" s="4">
        <f t="shared" si="82"/>
        <v>0</v>
      </c>
    </row>
    <row r="2208" spans="21:21" x14ac:dyDescent="0.2">
      <c r="U2208" s="4">
        <f t="shared" si="82"/>
        <v>0</v>
      </c>
    </row>
    <row r="2209" spans="21:21" x14ac:dyDescent="0.2">
      <c r="U2209" s="4">
        <f t="shared" si="82"/>
        <v>0</v>
      </c>
    </row>
    <row r="2210" spans="21:21" x14ac:dyDescent="0.2">
      <c r="U2210" s="4">
        <f t="shared" si="82"/>
        <v>0</v>
      </c>
    </row>
    <row r="2211" spans="21:21" x14ac:dyDescent="0.2">
      <c r="U2211" s="4">
        <f t="shared" si="82"/>
        <v>0</v>
      </c>
    </row>
    <row r="2212" spans="21:21" x14ac:dyDescent="0.2">
      <c r="U2212" s="4">
        <f t="shared" si="82"/>
        <v>0</v>
      </c>
    </row>
    <row r="2213" spans="21:21" x14ac:dyDescent="0.2">
      <c r="U2213" s="4">
        <f t="shared" si="82"/>
        <v>0</v>
      </c>
    </row>
    <row r="2214" spans="21:21" x14ac:dyDescent="0.2">
      <c r="U2214" s="4">
        <f t="shared" si="82"/>
        <v>0</v>
      </c>
    </row>
    <row r="2215" spans="21:21" x14ac:dyDescent="0.2">
      <c r="U2215" s="4">
        <f t="shared" si="82"/>
        <v>0</v>
      </c>
    </row>
    <row r="2216" spans="21:21" x14ac:dyDescent="0.2">
      <c r="U2216" s="4">
        <f t="shared" si="82"/>
        <v>0</v>
      </c>
    </row>
    <row r="2217" spans="21:21" x14ac:dyDescent="0.2">
      <c r="U2217" s="4">
        <f t="shared" si="82"/>
        <v>0</v>
      </c>
    </row>
    <row r="2218" spans="21:21" x14ac:dyDescent="0.2">
      <c r="U2218" s="4">
        <f t="shared" si="82"/>
        <v>0</v>
      </c>
    </row>
    <row r="2219" spans="21:21" x14ac:dyDescent="0.2">
      <c r="U2219" s="4">
        <f t="shared" si="82"/>
        <v>0</v>
      </c>
    </row>
    <row r="2220" spans="21:21" x14ac:dyDescent="0.2">
      <c r="U2220" s="4">
        <f t="shared" si="82"/>
        <v>0</v>
      </c>
    </row>
    <row r="2221" spans="21:21" x14ac:dyDescent="0.2">
      <c r="U2221" s="4">
        <f t="shared" si="82"/>
        <v>0</v>
      </c>
    </row>
    <row r="2222" spans="21:21" x14ac:dyDescent="0.2">
      <c r="U2222" s="4">
        <f t="shared" si="82"/>
        <v>0</v>
      </c>
    </row>
    <row r="2223" spans="21:21" x14ac:dyDescent="0.2">
      <c r="U2223" s="4">
        <f t="shared" si="82"/>
        <v>0</v>
      </c>
    </row>
    <row r="2224" spans="21:21" x14ac:dyDescent="0.2">
      <c r="U2224" s="4">
        <f t="shared" si="82"/>
        <v>0</v>
      </c>
    </row>
    <row r="2225" spans="21:21" x14ac:dyDescent="0.2">
      <c r="U2225" s="4">
        <f t="shared" si="82"/>
        <v>0</v>
      </c>
    </row>
    <row r="2226" spans="21:21" x14ac:dyDescent="0.2">
      <c r="U2226" s="4">
        <f t="shared" si="82"/>
        <v>0</v>
      </c>
    </row>
    <row r="2227" spans="21:21" x14ac:dyDescent="0.2">
      <c r="U2227" s="4">
        <f t="shared" si="82"/>
        <v>0</v>
      </c>
    </row>
    <row r="2228" spans="21:21" x14ac:dyDescent="0.2">
      <c r="U2228" s="4">
        <f t="shared" si="82"/>
        <v>0</v>
      </c>
    </row>
    <row r="2229" spans="21:21" x14ac:dyDescent="0.2">
      <c r="U2229" s="4">
        <f t="shared" si="82"/>
        <v>0</v>
      </c>
    </row>
    <row r="2230" spans="21:21" x14ac:dyDescent="0.2">
      <c r="U2230" s="4">
        <f t="shared" si="82"/>
        <v>0</v>
      </c>
    </row>
    <row r="2231" spans="21:21" x14ac:dyDescent="0.2">
      <c r="U2231" s="4">
        <f t="shared" si="82"/>
        <v>0</v>
      </c>
    </row>
    <row r="2232" spans="21:21" x14ac:dyDescent="0.2">
      <c r="U2232" s="4">
        <f t="shared" si="82"/>
        <v>0</v>
      </c>
    </row>
    <row r="2233" spans="21:21" x14ac:dyDescent="0.2">
      <c r="U2233" s="4">
        <f t="shared" si="82"/>
        <v>0</v>
      </c>
    </row>
    <row r="2234" spans="21:21" x14ac:dyDescent="0.2">
      <c r="U2234" s="4">
        <f t="shared" si="82"/>
        <v>0</v>
      </c>
    </row>
    <row r="2235" spans="21:21" x14ac:dyDescent="0.2">
      <c r="U2235" s="4">
        <f t="shared" si="82"/>
        <v>0</v>
      </c>
    </row>
    <row r="2236" spans="21:21" x14ac:dyDescent="0.2">
      <c r="U2236" s="4">
        <f t="shared" si="82"/>
        <v>0</v>
      </c>
    </row>
    <row r="2237" spans="21:21" x14ac:dyDescent="0.2">
      <c r="U2237" s="4">
        <f t="shared" si="82"/>
        <v>0</v>
      </c>
    </row>
    <row r="2238" spans="21:21" x14ac:dyDescent="0.2">
      <c r="U2238" s="4">
        <f t="shared" si="82"/>
        <v>0</v>
      </c>
    </row>
    <row r="2239" spans="21:21" x14ac:dyDescent="0.2">
      <c r="U2239" s="4">
        <f t="shared" si="82"/>
        <v>0</v>
      </c>
    </row>
    <row r="2240" spans="21:21" x14ac:dyDescent="0.2">
      <c r="U2240" s="4">
        <f t="shared" si="82"/>
        <v>0</v>
      </c>
    </row>
    <row r="2241" spans="21:21" x14ac:dyDescent="0.2">
      <c r="U2241" s="4">
        <f t="shared" si="82"/>
        <v>0</v>
      </c>
    </row>
    <row r="2242" spans="21:21" x14ac:dyDescent="0.2">
      <c r="U2242" s="4">
        <f t="shared" si="82"/>
        <v>0</v>
      </c>
    </row>
    <row r="2243" spans="21:21" x14ac:dyDescent="0.2">
      <c r="U2243" s="4">
        <f t="shared" si="82"/>
        <v>0</v>
      </c>
    </row>
    <row r="2244" spans="21:21" x14ac:dyDescent="0.2">
      <c r="U2244" s="4">
        <f t="shared" si="82"/>
        <v>0</v>
      </c>
    </row>
    <row r="2245" spans="21:21" x14ac:dyDescent="0.2">
      <c r="U2245" s="4">
        <f t="shared" si="82"/>
        <v>0</v>
      </c>
    </row>
    <row r="2246" spans="21:21" x14ac:dyDescent="0.2">
      <c r="U2246" s="4">
        <f t="shared" si="82"/>
        <v>0</v>
      </c>
    </row>
    <row r="2247" spans="21:21" x14ac:dyDescent="0.2">
      <c r="U2247" s="4">
        <f t="shared" si="82"/>
        <v>0</v>
      </c>
    </row>
    <row r="2248" spans="21:21" x14ac:dyDescent="0.2">
      <c r="U2248" s="4">
        <f t="shared" si="82"/>
        <v>0</v>
      </c>
    </row>
    <row r="2249" spans="21:21" x14ac:dyDescent="0.2">
      <c r="U2249" s="4">
        <f t="shared" si="82"/>
        <v>0</v>
      </c>
    </row>
    <row r="2250" spans="21:21" x14ac:dyDescent="0.2">
      <c r="U2250" s="4">
        <f t="shared" si="82"/>
        <v>0</v>
      </c>
    </row>
    <row r="2251" spans="21:21" x14ac:dyDescent="0.2">
      <c r="U2251" s="4">
        <f t="shared" si="82"/>
        <v>0</v>
      </c>
    </row>
    <row r="2252" spans="21:21" x14ac:dyDescent="0.2">
      <c r="U2252" s="4">
        <f t="shared" si="82"/>
        <v>0</v>
      </c>
    </row>
    <row r="2253" spans="21:21" x14ac:dyDescent="0.2">
      <c r="U2253" s="4">
        <f t="shared" si="82"/>
        <v>0</v>
      </c>
    </row>
    <row r="2254" spans="21:21" x14ac:dyDescent="0.2">
      <c r="U2254" s="4">
        <f t="shared" si="82"/>
        <v>0</v>
      </c>
    </row>
    <row r="2255" spans="21:21" x14ac:dyDescent="0.2">
      <c r="U2255" s="4">
        <f t="shared" si="82"/>
        <v>0</v>
      </c>
    </row>
    <row r="2256" spans="21:21" x14ac:dyDescent="0.2">
      <c r="U2256" s="4">
        <f t="shared" si="82"/>
        <v>0</v>
      </c>
    </row>
    <row r="2257" spans="21:21" x14ac:dyDescent="0.2">
      <c r="U2257" s="4">
        <f t="shared" si="82"/>
        <v>0</v>
      </c>
    </row>
    <row r="2258" spans="21:21" x14ac:dyDescent="0.2">
      <c r="U2258" s="4">
        <f t="shared" si="82"/>
        <v>0</v>
      </c>
    </row>
    <row r="2259" spans="21:21" x14ac:dyDescent="0.2">
      <c r="U2259" s="4">
        <f t="shared" ref="U2259:U2322" si="83">+H2259-T2259</f>
        <v>0</v>
      </c>
    </row>
    <row r="2260" spans="21:21" x14ac:dyDescent="0.2">
      <c r="U2260" s="4">
        <f t="shared" si="83"/>
        <v>0</v>
      </c>
    </row>
    <row r="2261" spans="21:21" x14ac:dyDescent="0.2">
      <c r="U2261" s="4">
        <f t="shared" si="83"/>
        <v>0</v>
      </c>
    </row>
    <row r="2262" spans="21:21" x14ac:dyDescent="0.2">
      <c r="U2262" s="4">
        <f t="shared" si="83"/>
        <v>0</v>
      </c>
    </row>
    <row r="2263" spans="21:21" x14ac:dyDescent="0.2">
      <c r="U2263" s="4">
        <f t="shared" si="83"/>
        <v>0</v>
      </c>
    </row>
    <row r="2264" spans="21:21" x14ac:dyDescent="0.2">
      <c r="U2264" s="4">
        <f t="shared" si="83"/>
        <v>0</v>
      </c>
    </row>
    <row r="2265" spans="21:21" x14ac:dyDescent="0.2">
      <c r="U2265" s="4">
        <f t="shared" si="83"/>
        <v>0</v>
      </c>
    </row>
    <row r="2266" spans="21:21" x14ac:dyDescent="0.2">
      <c r="U2266" s="4">
        <f t="shared" si="83"/>
        <v>0</v>
      </c>
    </row>
    <row r="2267" spans="21:21" x14ac:dyDescent="0.2">
      <c r="U2267" s="4">
        <f t="shared" si="83"/>
        <v>0</v>
      </c>
    </row>
    <row r="2268" spans="21:21" x14ac:dyDescent="0.2">
      <c r="U2268" s="4">
        <f t="shared" si="83"/>
        <v>0</v>
      </c>
    </row>
    <row r="2269" spans="21:21" x14ac:dyDescent="0.2">
      <c r="U2269" s="4">
        <f t="shared" si="83"/>
        <v>0</v>
      </c>
    </row>
    <row r="2270" spans="21:21" x14ac:dyDescent="0.2">
      <c r="U2270" s="4">
        <f t="shared" si="83"/>
        <v>0</v>
      </c>
    </row>
    <row r="2271" spans="21:21" x14ac:dyDescent="0.2">
      <c r="U2271" s="4">
        <f t="shared" si="83"/>
        <v>0</v>
      </c>
    </row>
    <row r="2272" spans="21:21" x14ac:dyDescent="0.2">
      <c r="U2272" s="4">
        <f t="shared" si="83"/>
        <v>0</v>
      </c>
    </row>
    <row r="2273" spans="21:21" x14ac:dyDescent="0.2">
      <c r="U2273" s="4">
        <f t="shared" si="83"/>
        <v>0</v>
      </c>
    </row>
    <row r="2274" spans="21:21" x14ac:dyDescent="0.2">
      <c r="U2274" s="4">
        <f t="shared" si="83"/>
        <v>0</v>
      </c>
    </row>
    <row r="2275" spans="21:21" x14ac:dyDescent="0.2">
      <c r="U2275" s="4">
        <f t="shared" si="83"/>
        <v>0</v>
      </c>
    </row>
    <row r="2276" spans="21:21" x14ac:dyDescent="0.2">
      <c r="U2276" s="4">
        <f t="shared" si="83"/>
        <v>0</v>
      </c>
    </row>
    <row r="2277" spans="21:21" x14ac:dyDescent="0.2">
      <c r="U2277" s="4">
        <f t="shared" si="83"/>
        <v>0</v>
      </c>
    </row>
    <row r="2278" spans="21:21" x14ac:dyDescent="0.2">
      <c r="U2278" s="4">
        <f t="shared" si="83"/>
        <v>0</v>
      </c>
    </row>
    <row r="2279" spans="21:21" x14ac:dyDescent="0.2">
      <c r="U2279" s="4">
        <f t="shared" si="83"/>
        <v>0</v>
      </c>
    </row>
    <row r="2280" spans="21:21" x14ac:dyDescent="0.2">
      <c r="U2280" s="4">
        <f t="shared" si="83"/>
        <v>0</v>
      </c>
    </row>
    <row r="2281" spans="21:21" x14ac:dyDescent="0.2">
      <c r="U2281" s="4">
        <f t="shared" si="83"/>
        <v>0</v>
      </c>
    </row>
    <row r="2282" spans="21:21" x14ac:dyDescent="0.2">
      <c r="U2282" s="4">
        <f t="shared" si="83"/>
        <v>0</v>
      </c>
    </row>
    <row r="2283" spans="21:21" x14ac:dyDescent="0.2">
      <c r="U2283" s="4">
        <f t="shared" si="83"/>
        <v>0</v>
      </c>
    </row>
    <row r="2284" spans="21:21" x14ac:dyDescent="0.2">
      <c r="U2284" s="4">
        <f t="shared" si="83"/>
        <v>0</v>
      </c>
    </row>
    <row r="2285" spans="21:21" x14ac:dyDescent="0.2">
      <c r="U2285" s="4">
        <f t="shared" si="83"/>
        <v>0</v>
      </c>
    </row>
    <row r="2286" spans="21:21" x14ac:dyDescent="0.2">
      <c r="U2286" s="4">
        <f t="shared" si="83"/>
        <v>0</v>
      </c>
    </row>
    <row r="2287" spans="21:21" x14ac:dyDescent="0.2">
      <c r="U2287" s="4">
        <f t="shared" si="83"/>
        <v>0</v>
      </c>
    </row>
    <row r="2288" spans="21:21" x14ac:dyDescent="0.2">
      <c r="U2288" s="4">
        <f t="shared" si="83"/>
        <v>0</v>
      </c>
    </row>
    <row r="2289" spans="21:21" x14ac:dyDescent="0.2">
      <c r="U2289" s="4">
        <f t="shared" si="83"/>
        <v>0</v>
      </c>
    </row>
    <row r="2290" spans="21:21" x14ac:dyDescent="0.2">
      <c r="U2290" s="4">
        <f t="shared" si="83"/>
        <v>0</v>
      </c>
    </row>
    <row r="2291" spans="21:21" x14ac:dyDescent="0.2">
      <c r="U2291" s="4">
        <f t="shared" si="83"/>
        <v>0</v>
      </c>
    </row>
    <row r="2292" spans="21:21" x14ac:dyDescent="0.2">
      <c r="U2292" s="4">
        <f t="shared" si="83"/>
        <v>0</v>
      </c>
    </row>
    <row r="2293" spans="21:21" x14ac:dyDescent="0.2">
      <c r="U2293" s="4">
        <f t="shared" si="83"/>
        <v>0</v>
      </c>
    </row>
    <row r="2294" spans="21:21" x14ac:dyDescent="0.2">
      <c r="U2294" s="4">
        <f t="shared" si="83"/>
        <v>0</v>
      </c>
    </row>
    <row r="2295" spans="21:21" x14ac:dyDescent="0.2">
      <c r="U2295" s="4">
        <f t="shared" si="83"/>
        <v>0</v>
      </c>
    </row>
    <row r="2296" spans="21:21" x14ac:dyDescent="0.2">
      <c r="U2296" s="4">
        <f t="shared" si="83"/>
        <v>0</v>
      </c>
    </row>
    <row r="2297" spans="21:21" x14ac:dyDescent="0.2">
      <c r="U2297" s="4">
        <f t="shared" si="83"/>
        <v>0</v>
      </c>
    </row>
    <row r="2298" spans="21:21" x14ac:dyDescent="0.2">
      <c r="U2298" s="4">
        <f t="shared" si="83"/>
        <v>0</v>
      </c>
    </row>
    <row r="2299" spans="21:21" x14ac:dyDescent="0.2">
      <c r="U2299" s="4">
        <f t="shared" si="83"/>
        <v>0</v>
      </c>
    </row>
    <row r="2300" spans="21:21" x14ac:dyDescent="0.2">
      <c r="U2300" s="4">
        <f t="shared" si="83"/>
        <v>0</v>
      </c>
    </row>
    <row r="2301" spans="21:21" x14ac:dyDescent="0.2">
      <c r="U2301" s="4">
        <f t="shared" si="83"/>
        <v>0</v>
      </c>
    </row>
    <row r="2302" spans="21:21" x14ac:dyDescent="0.2">
      <c r="U2302" s="4">
        <f t="shared" si="83"/>
        <v>0</v>
      </c>
    </row>
    <row r="2303" spans="21:21" x14ac:dyDescent="0.2">
      <c r="U2303" s="4">
        <f t="shared" si="83"/>
        <v>0</v>
      </c>
    </row>
    <row r="2304" spans="21:21" x14ac:dyDescent="0.2">
      <c r="U2304" s="4">
        <f t="shared" si="83"/>
        <v>0</v>
      </c>
    </row>
    <row r="2305" spans="21:21" x14ac:dyDescent="0.2">
      <c r="U2305" s="4">
        <f t="shared" si="83"/>
        <v>0</v>
      </c>
    </row>
    <row r="2306" spans="21:21" x14ac:dyDescent="0.2">
      <c r="U2306" s="4">
        <f t="shared" si="83"/>
        <v>0</v>
      </c>
    </row>
    <row r="2307" spans="21:21" x14ac:dyDescent="0.2">
      <c r="U2307" s="4">
        <f t="shared" si="83"/>
        <v>0</v>
      </c>
    </row>
    <row r="2308" spans="21:21" x14ac:dyDescent="0.2">
      <c r="U2308" s="4">
        <f t="shared" si="83"/>
        <v>0</v>
      </c>
    </row>
    <row r="2309" spans="21:21" x14ac:dyDescent="0.2">
      <c r="U2309" s="4">
        <f t="shared" si="83"/>
        <v>0</v>
      </c>
    </row>
    <row r="2310" spans="21:21" x14ac:dyDescent="0.2">
      <c r="U2310" s="4">
        <f t="shared" si="83"/>
        <v>0</v>
      </c>
    </row>
    <row r="2311" spans="21:21" x14ac:dyDescent="0.2">
      <c r="U2311" s="4">
        <f t="shared" si="83"/>
        <v>0</v>
      </c>
    </row>
    <row r="2312" spans="21:21" x14ac:dyDescent="0.2">
      <c r="U2312" s="4">
        <f t="shared" si="83"/>
        <v>0</v>
      </c>
    </row>
    <row r="2313" spans="21:21" x14ac:dyDescent="0.2">
      <c r="U2313" s="4">
        <f t="shared" si="83"/>
        <v>0</v>
      </c>
    </row>
    <row r="2314" spans="21:21" x14ac:dyDescent="0.2">
      <c r="U2314" s="4">
        <f t="shared" si="83"/>
        <v>0</v>
      </c>
    </row>
    <row r="2315" spans="21:21" x14ac:dyDescent="0.2">
      <c r="U2315" s="4">
        <f t="shared" si="83"/>
        <v>0</v>
      </c>
    </row>
    <row r="2316" spans="21:21" x14ac:dyDescent="0.2">
      <c r="U2316" s="4">
        <f t="shared" si="83"/>
        <v>0</v>
      </c>
    </row>
    <row r="2317" spans="21:21" x14ac:dyDescent="0.2">
      <c r="U2317" s="4">
        <f t="shared" si="83"/>
        <v>0</v>
      </c>
    </row>
    <row r="2318" spans="21:21" x14ac:dyDescent="0.2">
      <c r="U2318" s="4">
        <f t="shared" si="83"/>
        <v>0</v>
      </c>
    </row>
    <row r="2319" spans="21:21" x14ac:dyDescent="0.2">
      <c r="U2319" s="4">
        <f t="shared" si="83"/>
        <v>0</v>
      </c>
    </row>
    <row r="2320" spans="21:21" x14ac:dyDescent="0.2">
      <c r="U2320" s="4">
        <f t="shared" si="83"/>
        <v>0</v>
      </c>
    </row>
    <row r="2321" spans="21:21" x14ac:dyDescent="0.2">
      <c r="U2321" s="4">
        <f t="shared" si="83"/>
        <v>0</v>
      </c>
    </row>
    <row r="2322" spans="21:21" x14ac:dyDescent="0.2">
      <c r="U2322" s="4">
        <f t="shared" si="83"/>
        <v>0</v>
      </c>
    </row>
    <row r="2323" spans="21:21" x14ac:dyDescent="0.2">
      <c r="U2323" s="4">
        <f t="shared" ref="U2323:U2386" si="84">+H2323-T2323</f>
        <v>0</v>
      </c>
    </row>
    <row r="2324" spans="21:21" x14ac:dyDescent="0.2">
      <c r="U2324" s="4">
        <f t="shared" si="84"/>
        <v>0</v>
      </c>
    </row>
    <row r="2325" spans="21:21" x14ac:dyDescent="0.2">
      <c r="U2325" s="4">
        <f t="shared" si="84"/>
        <v>0</v>
      </c>
    </row>
    <row r="2326" spans="21:21" x14ac:dyDescent="0.2">
      <c r="U2326" s="4">
        <f t="shared" si="84"/>
        <v>0</v>
      </c>
    </row>
    <row r="2327" spans="21:21" x14ac:dyDescent="0.2">
      <c r="U2327" s="4">
        <f t="shared" si="84"/>
        <v>0</v>
      </c>
    </row>
    <row r="2328" spans="21:21" x14ac:dyDescent="0.2">
      <c r="U2328" s="4">
        <f t="shared" si="84"/>
        <v>0</v>
      </c>
    </row>
    <row r="2329" spans="21:21" x14ac:dyDescent="0.2">
      <c r="U2329" s="4">
        <f t="shared" si="84"/>
        <v>0</v>
      </c>
    </row>
    <row r="2330" spans="21:21" x14ac:dyDescent="0.2">
      <c r="U2330" s="4">
        <f t="shared" si="84"/>
        <v>0</v>
      </c>
    </row>
    <row r="2331" spans="21:21" x14ac:dyDescent="0.2">
      <c r="U2331" s="4">
        <f t="shared" si="84"/>
        <v>0</v>
      </c>
    </row>
    <row r="2332" spans="21:21" x14ac:dyDescent="0.2">
      <c r="U2332" s="4">
        <f t="shared" si="84"/>
        <v>0</v>
      </c>
    </row>
    <row r="2333" spans="21:21" x14ac:dyDescent="0.2">
      <c r="U2333" s="4">
        <f t="shared" si="84"/>
        <v>0</v>
      </c>
    </row>
    <row r="2334" spans="21:21" x14ac:dyDescent="0.2">
      <c r="U2334" s="4">
        <f t="shared" si="84"/>
        <v>0</v>
      </c>
    </row>
    <row r="2335" spans="21:21" x14ac:dyDescent="0.2">
      <c r="U2335" s="4">
        <f t="shared" si="84"/>
        <v>0</v>
      </c>
    </row>
    <row r="2336" spans="21:21" x14ac:dyDescent="0.2">
      <c r="U2336" s="4">
        <f t="shared" si="84"/>
        <v>0</v>
      </c>
    </row>
    <row r="2337" spans="21:21" x14ac:dyDescent="0.2">
      <c r="U2337" s="4">
        <f t="shared" si="84"/>
        <v>0</v>
      </c>
    </row>
    <row r="2338" spans="21:21" x14ac:dyDescent="0.2">
      <c r="U2338" s="4">
        <f t="shared" si="84"/>
        <v>0</v>
      </c>
    </row>
    <row r="2339" spans="21:21" x14ac:dyDescent="0.2">
      <c r="U2339" s="4">
        <f t="shared" si="84"/>
        <v>0</v>
      </c>
    </row>
    <row r="2340" spans="21:21" x14ac:dyDescent="0.2">
      <c r="U2340" s="4">
        <f t="shared" si="84"/>
        <v>0</v>
      </c>
    </row>
    <row r="2341" spans="21:21" x14ac:dyDescent="0.2">
      <c r="U2341" s="4">
        <f t="shared" si="84"/>
        <v>0</v>
      </c>
    </row>
    <row r="2342" spans="21:21" x14ac:dyDescent="0.2">
      <c r="U2342" s="4">
        <f t="shared" si="84"/>
        <v>0</v>
      </c>
    </row>
    <row r="2343" spans="21:21" x14ac:dyDescent="0.2">
      <c r="U2343" s="4">
        <f t="shared" si="84"/>
        <v>0</v>
      </c>
    </row>
    <row r="2344" spans="21:21" x14ac:dyDescent="0.2">
      <c r="U2344" s="4">
        <f t="shared" si="84"/>
        <v>0</v>
      </c>
    </row>
    <row r="2345" spans="21:21" x14ac:dyDescent="0.2">
      <c r="U2345" s="4">
        <f t="shared" si="84"/>
        <v>0</v>
      </c>
    </row>
    <row r="2346" spans="21:21" x14ac:dyDescent="0.2">
      <c r="U2346" s="4">
        <f t="shared" si="84"/>
        <v>0</v>
      </c>
    </row>
    <row r="2347" spans="21:21" x14ac:dyDescent="0.2">
      <c r="U2347" s="4">
        <f t="shared" si="84"/>
        <v>0</v>
      </c>
    </row>
    <row r="2348" spans="21:21" x14ac:dyDescent="0.2">
      <c r="U2348" s="4">
        <f t="shared" si="84"/>
        <v>0</v>
      </c>
    </row>
    <row r="2349" spans="21:21" x14ac:dyDescent="0.2">
      <c r="U2349" s="4">
        <f t="shared" si="84"/>
        <v>0</v>
      </c>
    </row>
    <row r="2350" spans="21:21" x14ac:dyDescent="0.2">
      <c r="U2350" s="4">
        <f t="shared" si="84"/>
        <v>0</v>
      </c>
    </row>
    <row r="2351" spans="21:21" x14ac:dyDescent="0.2">
      <c r="U2351" s="4">
        <f t="shared" si="84"/>
        <v>0</v>
      </c>
    </row>
    <row r="2352" spans="21:21" x14ac:dyDescent="0.2">
      <c r="U2352" s="4">
        <f t="shared" si="84"/>
        <v>0</v>
      </c>
    </row>
    <row r="2353" spans="21:21" x14ac:dyDescent="0.2">
      <c r="U2353" s="4">
        <f t="shared" si="84"/>
        <v>0</v>
      </c>
    </row>
    <row r="2354" spans="21:21" x14ac:dyDescent="0.2">
      <c r="U2354" s="4">
        <f t="shared" si="84"/>
        <v>0</v>
      </c>
    </row>
    <row r="2355" spans="21:21" x14ac:dyDescent="0.2">
      <c r="U2355" s="4">
        <f t="shared" si="84"/>
        <v>0</v>
      </c>
    </row>
    <row r="2356" spans="21:21" x14ac:dyDescent="0.2">
      <c r="U2356" s="4">
        <f t="shared" si="84"/>
        <v>0</v>
      </c>
    </row>
    <row r="2357" spans="21:21" x14ac:dyDescent="0.2">
      <c r="U2357" s="4">
        <f t="shared" si="84"/>
        <v>0</v>
      </c>
    </row>
    <row r="2358" spans="21:21" x14ac:dyDescent="0.2">
      <c r="U2358" s="4">
        <f t="shared" si="84"/>
        <v>0</v>
      </c>
    </row>
    <row r="2359" spans="21:21" x14ac:dyDescent="0.2">
      <c r="U2359" s="4">
        <f t="shared" si="84"/>
        <v>0</v>
      </c>
    </row>
    <row r="2360" spans="21:21" x14ac:dyDescent="0.2">
      <c r="U2360" s="4">
        <f t="shared" si="84"/>
        <v>0</v>
      </c>
    </row>
    <row r="2361" spans="21:21" x14ac:dyDescent="0.2">
      <c r="U2361" s="4">
        <f t="shared" si="84"/>
        <v>0</v>
      </c>
    </row>
    <row r="2362" spans="21:21" x14ac:dyDescent="0.2">
      <c r="U2362" s="4">
        <f t="shared" si="84"/>
        <v>0</v>
      </c>
    </row>
    <row r="2363" spans="21:21" x14ac:dyDescent="0.2">
      <c r="U2363" s="4">
        <f t="shared" si="84"/>
        <v>0</v>
      </c>
    </row>
    <row r="2364" spans="21:21" x14ac:dyDescent="0.2">
      <c r="U2364" s="4">
        <f t="shared" si="84"/>
        <v>0</v>
      </c>
    </row>
    <row r="2365" spans="21:21" x14ac:dyDescent="0.2">
      <c r="U2365" s="4">
        <f t="shared" si="84"/>
        <v>0</v>
      </c>
    </row>
    <row r="2366" spans="21:21" x14ac:dyDescent="0.2">
      <c r="U2366" s="4">
        <f t="shared" si="84"/>
        <v>0</v>
      </c>
    </row>
    <row r="2367" spans="21:21" x14ac:dyDescent="0.2">
      <c r="U2367" s="4">
        <f t="shared" si="84"/>
        <v>0</v>
      </c>
    </row>
    <row r="2368" spans="21:21" x14ac:dyDescent="0.2">
      <c r="U2368" s="4">
        <f t="shared" si="84"/>
        <v>0</v>
      </c>
    </row>
    <row r="2369" spans="21:21" x14ac:dyDescent="0.2">
      <c r="U2369" s="4">
        <f t="shared" si="84"/>
        <v>0</v>
      </c>
    </row>
    <row r="2370" spans="21:21" x14ac:dyDescent="0.2">
      <c r="U2370" s="4">
        <f t="shared" si="84"/>
        <v>0</v>
      </c>
    </row>
    <row r="2371" spans="21:21" x14ac:dyDescent="0.2">
      <c r="U2371" s="4">
        <f t="shared" si="84"/>
        <v>0</v>
      </c>
    </row>
    <row r="2372" spans="21:21" x14ac:dyDescent="0.2">
      <c r="U2372" s="4">
        <f t="shared" si="84"/>
        <v>0</v>
      </c>
    </row>
    <row r="2373" spans="21:21" x14ac:dyDescent="0.2">
      <c r="U2373" s="4">
        <f t="shared" si="84"/>
        <v>0</v>
      </c>
    </row>
    <row r="2374" spans="21:21" x14ac:dyDescent="0.2">
      <c r="U2374" s="4">
        <f t="shared" si="84"/>
        <v>0</v>
      </c>
    </row>
    <row r="2375" spans="21:21" x14ac:dyDescent="0.2">
      <c r="U2375" s="4">
        <f t="shared" si="84"/>
        <v>0</v>
      </c>
    </row>
    <row r="2376" spans="21:21" x14ac:dyDescent="0.2">
      <c r="U2376" s="4">
        <f t="shared" si="84"/>
        <v>0</v>
      </c>
    </row>
    <row r="2377" spans="21:21" x14ac:dyDescent="0.2">
      <c r="U2377" s="4">
        <f t="shared" si="84"/>
        <v>0</v>
      </c>
    </row>
    <row r="2378" spans="21:21" x14ac:dyDescent="0.2">
      <c r="U2378" s="4">
        <f t="shared" si="84"/>
        <v>0</v>
      </c>
    </row>
    <row r="2379" spans="21:21" x14ac:dyDescent="0.2">
      <c r="U2379" s="4">
        <f t="shared" si="84"/>
        <v>0</v>
      </c>
    </row>
    <row r="2380" spans="21:21" x14ac:dyDescent="0.2">
      <c r="U2380" s="4">
        <f t="shared" si="84"/>
        <v>0</v>
      </c>
    </row>
    <row r="2381" spans="21:21" x14ac:dyDescent="0.2">
      <c r="U2381" s="4">
        <f t="shared" si="84"/>
        <v>0</v>
      </c>
    </row>
    <row r="2382" spans="21:21" x14ac:dyDescent="0.2">
      <c r="U2382" s="4">
        <f t="shared" si="84"/>
        <v>0</v>
      </c>
    </row>
    <row r="2383" spans="21:21" x14ac:dyDescent="0.2">
      <c r="U2383" s="4">
        <f t="shared" si="84"/>
        <v>0</v>
      </c>
    </row>
    <row r="2384" spans="21:21" x14ac:dyDescent="0.2">
      <c r="U2384" s="4">
        <f t="shared" si="84"/>
        <v>0</v>
      </c>
    </row>
    <row r="2385" spans="21:21" x14ac:dyDescent="0.2">
      <c r="U2385" s="4">
        <f t="shared" si="84"/>
        <v>0</v>
      </c>
    </row>
    <row r="2386" spans="21:21" x14ac:dyDescent="0.2">
      <c r="U2386" s="4">
        <f t="shared" si="84"/>
        <v>0</v>
      </c>
    </row>
    <row r="2387" spans="21:21" x14ac:dyDescent="0.2">
      <c r="U2387" s="4">
        <f t="shared" ref="U2387:U2450" si="85">+H2387-T2387</f>
        <v>0</v>
      </c>
    </row>
    <row r="2388" spans="21:21" x14ac:dyDescent="0.2">
      <c r="U2388" s="4">
        <f t="shared" si="85"/>
        <v>0</v>
      </c>
    </row>
    <row r="2389" spans="21:21" x14ac:dyDescent="0.2">
      <c r="U2389" s="4">
        <f t="shared" si="85"/>
        <v>0</v>
      </c>
    </row>
    <row r="2390" spans="21:21" x14ac:dyDescent="0.2">
      <c r="U2390" s="4">
        <f t="shared" si="85"/>
        <v>0</v>
      </c>
    </row>
    <row r="2391" spans="21:21" x14ac:dyDescent="0.2">
      <c r="U2391" s="4">
        <f t="shared" si="85"/>
        <v>0</v>
      </c>
    </row>
    <row r="2392" spans="21:21" x14ac:dyDescent="0.2">
      <c r="U2392" s="4">
        <f t="shared" si="85"/>
        <v>0</v>
      </c>
    </row>
    <row r="2393" spans="21:21" x14ac:dyDescent="0.2">
      <c r="U2393" s="4">
        <f t="shared" si="85"/>
        <v>0</v>
      </c>
    </row>
    <row r="2394" spans="21:21" x14ac:dyDescent="0.2">
      <c r="U2394" s="4">
        <f t="shared" si="85"/>
        <v>0</v>
      </c>
    </row>
    <row r="2395" spans="21:21" x14ac:dyDescent="0.2">
      <c r="U2395" s="4">
        <f t="shared" si="85"/>
        <v>0</v>
      </c>
    </row>
    <row r="2396" spans="21:21" x14ac:dyDescent="0.2">
      <c r="U2396" s="4">
        <f t="shared" si="85"/>
        <v>0</v>
      </c>
    </row>
    <row r="2397" spans="21:21" x14ac:dyDescent="0.2">
      <c r="U2397" s="4">
        <f t="shared" si="85"/>
        <v>0</v>
      </c>
    </row>
    <row r="2398" spans="21:21" x14ac:dyDescent="0.2">
      <c r="U2398" s="4">
        <f t="shared" si="85"/>
        <v>0</v>
      </c>
    </row>
    <row r="2399" spans="21:21" x14ac:dyDescent="0.2">
      <c r="U2399" s="4">
        <f t="shared" si="85"/>
        <v>0</v>
      </c>
    </row>
    <row r="2400" spans="21:21" x14ac:dyDescent="0.2">
      <c r="U2400" s="4">
        <f t="shared" si="85"/>
        <v>0</v>
      </c>
    </row>
    <row r="2401" spans="21:21" x14ac:dyDescent="0.2">
      <c r="U2401" s="4">
        <f t="shared" si="85"/>
        <v>0</v>
      </c>
    </row>
    <row r="2402" spans="21:21" x14ac:dyDescent="0.2">
      <c r="U2402" s="4">
        <f t="shared" si="85"/>
        <v>0</v>
      </c>
    </row>
    <row r="2403" spans="21:21" x14ac:dyDescent="0.2">
      <c r="U2403" s="4">
        <f t="shared" si="85"/>
        <v>0</v>
      </c>
    </row>
    <row r="2404" spans="21:21" x14ac:dyDescent="0.2">
      <c r="U2404" s="4">
        <f t="shared" si="85"/>
        <v>0</v>
      </c>
    </row>
    <row r="2405" spans="21:21" x14ac:dyDescent="0.2">
      <c r="U2405" s="4">
        <f t="shared" si="85"/>
        <v>0</v>
      </c>
    </row>
    <row r="2406" spans="21:21" x14ac:dyDescent="0.2">
      <c r="U2406" s="4">
        <f t="shared" si="85"/>
        <v>0</v>
      </c>
    </row>
    <row r="2407" spans="21:21" x14ac:dyDescent="0.2">
      <c r="U2407" s="4">
        <f t="shared" si="85"/>
        <v>0</v>
      </c>
    </row>
    <row r="2408" spans="21:21" x14ac:dyDescent="0.2">
      <c r="U2408" s="4">
        <f t="shared" si="85"/>
        <v>0</v>
      </c>
    </row>
    <row r="2409" spans="21:21" x14ac:dyDescent="0.2">
      <c r="U2409" s="4">
        <f t="shared" si="85"/>
        <v>0</v>
      </c>
    </row>
    <row r="2410" spans="21:21" x14ac:dyDescent="0.2">
      <c r="U2410" s="4">
        <f t="shared" si="85"/>
        <v>0</v>
      </c>
    </row>
    <row r="2411" spans="21:21" x14ac:dyDescent="0.2">
      <c r="U2411" s="4">
        <f t="shared" si="85"/>
        <v>0</v>
      </c>
    </row>
    <row r="2412" spans="21:21" x14ac:dyDescent="0.2">
      <c r="U2412" s="4">
        <f t="shared" si="85"/>
        <v>0</v>
      </c>
    </row>
    <row r="2413" spans="21:21" x14ac:dyDescent="0.2">
      <c r="U2413" s="4">
        <f t="shared" si="85"/>
        <v>0</v>
      </c>
    </row>
    <row r="2414" spans="21:21" x14ac:dyDescent="0.2">
      <c r="U2414" s="4">
        <f t="shared" si="85"/>
        <v>0</v>
      </c>
    </row>
    <row r="2415" spans="21:21" x14ac:dyDescent="0.2">
      <c r="U2415" s="4">
        <f t="shared" si="85"/>
        <v>0</v>
      </c>
    </row>
    <row r="2416" spans="21:21" x14ac:dyDescent="0.2">
      <c r="U2416" s="4">
        <f t="shared" si="85"/>
        <v>0</v>
      </c>
    </row>
    <row r="2417" spans="21:21" x14ac:dyDescent="0.2">
      <c r="U2417" s="4">
        <f t="shared" si="85"/>
        <v>0</v>
      </c>
    </row>
    <row r="2418" spans="21:21" x14ac:dyDescent="0.2">
      <c r="U2418" s="4">
        <f t="shared" si="85"/>
        <v>0</v>
      </c>
    </row>
    <row r="2419" spans="21:21" x14ac:dyDescent="0.2">
      <c r="U2419" s="4">
        <f t="shared" si="85"/>
        <v>0</v>
      </c>
    </row>
    <row r="2420" spans="21:21" x14ac:dyDescent="0.2">
      <c r="U2420" s="4">
        <f t="shared" si="85"/>
        <v>0</v>
      </c>
    </row>
    <row r="2421" spans="21:21" x14ac:dyDescent="0.2">
      <c r="U2421" s="4">
        <f t="shared" si="85"/>
        <v>0</v>
      </c>
    </row>
    <row r="2422" spans="21:21" x14ac:dyDescent="0.2">
      <c r="U2422" s="4">
        <f t="shared" si="85"/>
        <v>0</v>
      </c>
    </row>
    <row r="2423" spans="21:21" x14ac:dyDescent="0.2">
      <c r="U2423" s="4">
        <f t="shared" si="85"/>
        <v>0</v>
      </c>
    </row>
    <row r="2424" spans="21:21" x14ac:dyDescent="0.2">
      <c r="U2424" s="4">
        <f t="shared" si="85"/>
        <v>0</v>
      </c>
    </row>
    <row r="2425" spans="21:21" x14ac:dyDescent="0.2">
      <c r="U2425" s="4">
        <f t="shared" si="85"/>
        <v>0</v>
      </c>
    </row>
    <row r="2426" spans="21:21" x14ac:dyDescent="0.2">
      <c r="U2426" s="4">
        <f t="shared" si="85"/>
        <v>0</v>
      </c>
    </row>
    <row r="2427" spans="21:21" x14ac:dyDescent="0.2">
      <c r="U2427" s="4">
        <f t="shared" si="85"/>
        <v>0</v>
      </c>
    </row>
    <row r="2428" spans="21:21" x14ac:dyDescent="0.2">
      <c r="U2428" s="4">
        <f t="shared" si="85"/>
        <v>0</v>
      </c>
    </row>
    <row r="2429" spans="21:21" x14ac:dyDescent="0.2">
      <c r="U2429" s="4">
        <f t="shared" si="85"/>
        <v>0</v>
      </c>
    </row>
    <row r="2430" spans="21:21" x14ac:dyDescent="0.2">
      <c r="U2430" s="4">
        <f t="shared" si="85"/>
        <v>0</v>
      </c>
    </row>
    <row r="2431" spans="21:21" x14ac:dyDescent="0.2">
      <c r="U2431" s="4">
        <f t="shared" si="85"/>
        <v>0</v>
      </c>
    </row>
    <row r="2432" spans="21:21" x14ac:dyDescent="0.2">
      <c r="U2432" s="4">
        <f t="shared" si="85"/>
        <v>0</v>
      </c>
    </row>
    <row r="2433" spans="21:21" x14ac:dyDescent="0.2">
      <c r="U2433" s="4">
        <f t="shared" si="85"/>
        <v>0</v>
      </c>
    </row>
    <row r="2434" spans="21:21" x14ac:dyDescent="0.2">
      <c r="U2434" s="4">
        <f t="shared" si="85"/>
        <v>0</v>
      </c>
    </row>
    <row r="2435" spans="21:21" x14ac:dyDescent="0.2">
      <c r="U2435" s="4">
        <f t="shared" si="85"/>
        <v>0</v>
      </c>
    </row>
    <row r="2436" spans="21:21" x14ac:dyDescent="0.2">
      <c r="U2436" s="4">
        <f t="shared" si="85"/>
        <v>0</v>
      </c>
    </row>
    <row r="2437" spans="21:21" x14ac:dyDescent="0.2">
      <c r="U2437" s="4">
        <f t="shared" si="85"/>
        <v>0</v>
      </c>
    </row>
    <row r="2438" spans="21:21" x14ac:dyDescent="0.2">
      <c r="U2438" s="4">
        <f t="shared" si="85"/>
        <v>0</v>
      </c>
    </row>
    <row r="2439" spans="21:21" x14ac:dyDescent="0.2">
      <c r="U2439" s="4">
        <f t="shared" si="85"/>
        <v>0</v>
      </c>
    </row>
    <row r="2440" spans="21:21" x14ac:dyDescent="0.2">
      <c r="U2440" s="4">
        <f t="shared" si="85"/>
        <v>0</v>
      </c>
    </row>
    <row r="2441" spans="21:21" x14ac:dyDescent="0.2">
      <c r="U2441" s="4">
        <f t="shared" si="85"/>
        <v>0</v>
      </c>
    </row>
    <row r="2442" spans="21:21" x14ac:dyDescent="0.2">
      <c r="U2442" s="4">
        <f t="shared" si="85"/>
        <v>0</v>
      </c>
    </row>
    <row r="2443" spans="21:21" x14ac:dyDescent="0.2">
      <c r="U2443" s="4">
        <f t="shared" si="85"/>
        <v>0</v>
      </c>
    </row>
    <row r="2444" spans="21:21" x14ac:dyDescent="0.2">
      <c r="U2444" s="4">
        <f t="shared" si="85"/>
        <v>0</v>
      </c>
    </row>
    <row r="2445" spans="21:21" x14ac:dyDescent="0.2">
      <c r="U2445" s="4">
        <f t="shared" si="85"/>
        <v>0</v>
      </c>
    </row>
    <row r="2446" spans="21:21" x14ac:dyDescent="0.2">
      <c r="U2446" s="4">
        <f t="shared" si="85"/>
        <v>0</v>
      </c>
    </row>
    <row r="2447" spans="21:21" x14ac:dyDescent="0.2">
      <c r="U2447" s="4">
        <f t="shared" si="85"/>
        <v>0</v>
      </c>
    </row>
    <row r="2448" spans="21:21" x14ac:dyDescent="0.2">
      <c r="U2448" s="4">
        <f t="shared" si="85"/>
        <v>0</v>
      </c>
    </row>
    <row r="2449" spans="21:21" x14ac:dyDescent="0.2">
      <c r="U2449" s="4">
        <f t="shared" si="85"/>
        <v>0</v>
      </c>
    </row>
    <row r="2450" spans="21:21" x14ac:dyDescent="0.2">
      <c r="U2450" s="4">
        <f t="shared" si="85"/>
        <v>0</v>
      </c>
    </row>
    <row r="2451" spans="21:21" x14ac:dyDescent="0.2">
      <c r="U2451" s="4">
        <f t="shared" ref="U2451:U2514" si="86">+H2451-T2451</f>
        <v>0</v>
      </c>
    </row>
    <row r="2452" spans="21:21" x14ac:dyDescent="0.2">
      <c r="U2452" s="4">
        <f t="shared" si="86"/>
        <v>0</v>
      </c>
    </row>
    <row r="2453" spans="21:21" x14ac:dyDescent="0.2">
      <c r="U2453" s="4">
        <f t="shared" si="86"/>
        <v>0</v>
      </c>
    </row>
    <row r="2454" spans="21:21" x14ac:dyDescent="0.2">
      <c r="U2454" s="4">
        <f t="shared" si="86"/>
        <v>0</v>
      </c>
    </row>
    <row r="2455" spans="21:21" x14ac:dyDescent="0.2">
      <c r="U2455" s="4">
        <f t="shared" si="86"/>
        <v>0</v>
      </c>
    </row>
    <row r="2456" spans="21:21" x14ac:dyDescent="0.2">
      <c r="U2456" s="4">
        <f t="shared" si="86"/>
        <v>0</v>
      </c>
    </row>
    <row r="2457" spans="21:21" x14ac:dyDescent="0.2">
      <c r="U2457" s="4">
        <f t="shared" si="86"/>
        <v>0</v>
      </c>
    </row>
    <row r="2458" spans="21:21" x14ac:dyDescent="0.2">
      <c r="U2458" s="4">
        <f t="shared" si="86"/>
        <v>0</v>
      </c>
    </row>
    <row r="2459" spans="21:21" x14ac:dyDescent="0.2">
      <c r="U2459" s="4">
        <f t="shared" si="86"/>
        <v>0</v>
      </c>
    </row>
    <row r="2460" spans="21:21" x14ac:dyDescent="0.2">
      <c r="U2460" s="4">
        <f t="shared" si="86"/>
        <v>0</v>
      </c>
    </row>
    <row r="2461" spans="21:21" x14ac:dyDescent="0.2">
      <c r="U2461" s="4">
        <f t="shared" si="86"/>
        <v>0</v>
      </c>
    </row>
    <row r="2462" spans="21:21" x14ac:dyDescent="0.2">
      <c r="U2462" s="4">
        <f t="shared" si="86"/>
        <v>0</v>
      </c>
    </row>
    <row r="2463" spans="21:21" x14ac:dyDescent="0.2">
      <c r="U2463" s="4">
        <f t="shared" si="86"/>
        <v>0</v>
      </c>
    </row>
    <row r="2464" spans="21:21" x14ac:dyDescent="0.2">
      <c r="U2464" s="4">
        <f t="shared" si="86"/>
        <v>0</v>
      </c>
    </row>
    <row r="2465" spans="21:21" x14ac:dyDescent="0.2">
      <c r="U2465" s="4">
        <f t="shared" si="86"/>
        <v>0</v>
      </c>
    </row>
    <row r="2466" spans="21:21" x14ac:dyDescent="0.2">
      <c r="U2466" s="4">
        <f t="shared" si="86"/>
        <v>0</v>
      </c>
    </row>
    <row r="2467" spans="21:21" x14ac:dyDescent="0.2">
      <c r="U2467" s="4">
        <f t="shared" si="86"/>
        <v>0</v>
      </c>
    </row>
    <row r="2468" spans="21:21" x14ac:dyDescent="0.2">
      <c r="U2468" s="4">
        <f t="shared" si="86"/>
        <v>0</v>
      </c>
    </row>
    <row r="2469" spans="21:21" x14ac:dyDescent="0.2">
      <c r="U2469" s="4">
        <f t="shared" si="86"/>
        <v>0</v>
      </c>
    </row>
    <row r="2470" spans="21:21" x14ac:dyDescent="0.2">
      <c r="U2470" s="4">
        <f t="shared" si="86"/>
        <v>0</v>
      </c>
    </row>
    <row r="2471" spans="21:21" x14ac:dyDescent="0.2">
      <c r="U2471" s="4">
        <f t="shared" si="86"/>
        <v>0</v>
      </c>
    </row>
    <row r="2472" spans="21:21" x14ac:dyDescent="0.2">
      <c r="U2472" s="4">
        <f t="shared" si="86"/>
        <v>0</v>
      </c>
    </row>
    <row r="2473" spans="21:21" x14ac:dyDescent="0.2">
      <c r="U2473" s="4">
        <f t="shared" si="86"/>
        <v>0</v>
      </c>
    </row>
    <row r="2474" spans="21:21" x14ac:dyDescent="0.2">
      <c r="U2474" s="4">
        <f t="shared" si="86"/>
        <v>0</v>
      </c>
    </row>
    <row r="2475" spans="21:21" x14ac:dyDescent="0.2">
      <c r="U2475" s="4">
        <f t="shared" si="86"/>
        <v>0</v>
      </c>
    </row>
    <row r="2476" spans="21:21" x14ac:dyDescent="0.2">
      <c r="U2476" s="4">
        <f t="shared" si="86"/>
        <v>0</v>
      </c>
    </row>
    <row r="2477" spans="21:21" x14ac:dyDescent="0.2">
      <c r="U2477" s="4">
        <f t="shared" si="86"/>
        <v>0</v>
      </c>
    </row>
    <row r="2478" spans="21:21" x14ac:dyDescent="0.2">
      <c r="U2478" s="4">
        <f t="shared" si="86"/>
        <v>0</v>
      </c>
    </row>
    <row r="2479" spans="21:21" x14ac:dyDescent="0.2">
      <c r="U2479" s="4">
        <f t="shared" si="86"/>
        <v>0</v>
      </c>
    </row>
    <row r="2480" spans="21:21" x14ac:dyDescent="0.2">
      <c r="U2480" s="4">
        <f t="shared" si="86"/>
        <v>0</v>
      </c>
    </row>
    <row r="2481" spans="21:21" x14ac:dyDescent="0.2">
      <c r="U2481" s="4">
        <f t="shared" si="86"/>
        <v>0</v>
      </c>
    </row>
    <row r="2482" spans="21:21" x14ac:dyDescent="0.2">
      <c r="U2482" s="4">
        <f t="shared" si="86"/>
        <v>0</v>
      </c>
    </row>
    <row r="2483" spans="21:21" x14ac:dyDescent="0.2">
      <c r="U2483" s="4">
        <f t="shared" si="86"/>
        <v>0</v>
      </c>
    </row>
    <row r="2484" spans="21:21" x14ac:dyDescent="0.2">
      <c r="U2484" s="4">
        <f t="shared" si="86"/>
        <v>0</v>
      </c>
    </row>
    <row r="2485" spans="21:21" x14ac:dyDescent="0.2">
      <c r="U2485" s="4">
        <f t="shared" si="86"/>
        <v>0</v>
      </c>
    </row>
    <row r="2486" spans="21:21" x14ac:dyDescent="0.2">
      <c r="U2486" s="4">
        <f t="shared" si="86"/>
        <v>0</v>
      </c>
    </row>
    <row r="2487" spans="21:21" x14ac:dyDescent="0.2">
      <c r="U2487" s="4">
        <f t="shared" si="86"/>
        <v>0</v>
      </c>
    </row>
    <row r="2488" spans="21:21" x14ac:dyDescent="0.2">
      <c r="U2488" s="4">
        <f t="shared" si="86"/>
        <v>0</v>
      </c>
    </row>
    <row r="2489" spans="21:21" x14ac:dyDescent="0.2">
      <c r="U2489" s="4">
        <f t="shared" si="86"/>
        <v>0</v>
      </c>
    </row>
    <row r="2490" spans="21:21" x14ac:dyDescent="0.2">
      <c r="U2490" s="4">
        <f t="shared" si="86"/>
        <v>0</v>
      </c>
    </row>
    <row r="2491" spans="21:21" x14ac:dyDescent="0.2">
      <c r="U2491" s="4">
        <f t="shared" si="86"/>
        <v>0</v>
      </c>
    </row>
    <row r="2492" spans="21:21" x14ac:dyDescent="0.2">
      <c r="U2492" s="4">
        <f t="shared" si="86"/>
        <v>0</v>
      </c>
    </row>
    <row r="2493" spans="21:21" x14ac:dyDescent="0.2">
      <c r="U2493" s="4">
        <f t="shared" si="86"/>
        <v>0</v>
      </c>
    </row>
    <row r="2494" spans="21:21" x14ac:dyDescent="0.2">
      <c r="U2494" s="4">
        <f t="shared" si="86"/>
        <v>0</v>
      </c>
    </row>
    <row r="2495" spans="21:21" x14ac:dyDescent="0.2">
      <c r="U2495" s="4">
        <f t="shared" si="86"/>
        <v>0</v>
      </c>
    </row>
    <row r="2496" spans="21:21" x14ac:dyDescent="0.2">
      <c r="U2496" s="4">
        <f t="shared" si="86"/>
        <v>0</v>
      </c>
    </row>
    <row r="2497" spans="21:21" x14ac:dyDescent="0.2">
      <c r="U2497" s="4">
        <f t="shared" si="86"/>
        <v>0</v>
      </c>
    </row>
    <row r="2498" spans="21:21" x14ac:dyDescent="0.2">
      <c r="U2498" s="4">
        <f t="shared" si="86"/>
        <v>0</v>
      </c>
    </row>
    <row r="2499" spans="21:21" x14ac:dyDescent="0.2">
      <c r="U2499" s="4">
        <f t="shared" si="86"/>
        <v>0</v>
      </c>
    </row>
    <row r="2500" spans="21:21" x14ac:dyDescent="0.2">
      <c r="U2500" s="4">
        <f t="shared" si="86"/>
        <v>0</v>
      </c>
    </row>
    <row r="2501" spans="21:21" x14ac:dyDescent="0.2">
      <c r="U2501" s="4">
        <f t="shared" si="86"/>
        <v>0</v>
      </c>
    </row>
    <row r="2502" spans="21:21" x14ac:dyDescent="0.2">
      <c r="U2502" s="4">
        <f t="shared" si="86"/>
        <v>0</v>
      </c>
    </row>
    <row r="2503" spans="21:21" x14ac:dyDescent="0.2">
      <c r="U2503" s="4">
        <f t="shared" si="86"/>
        <v>0</v>
      </c>
    </row>
    <row r="2504" spans="21:21" x14ac:dyDescent="0.2">
      <c r="U2504" s="4">
        <f t="shared" si="86"/>
        <v>0</v>
      </c>
    </row>
    <row r="2505" spans="21:21" x14ac:dyDescent="0.2">
      <c r="U2505" s="4">
        <f t="shared" si="86"/>
        <v>0</v>
      </c>
    </row>
    <row r="2506" spans="21:21" x14ac:dyDescent="0.2">
      <c r="U2506" s="4">
        <f t="shared" si="86"/>
        <v>0</v>
      </c>
    </row>
    <row r="2507" spans="21:21" x14ac:dyDescent="0.2">
      <c r="U2507" s="4">
        <f t="shared" si="86"/>
        <v>0</v>
      </c>
    </row>
    <row r="2508" spans="21:21" x14ac:dyDescent="0.2">
      <c r="U2508" s="4">
        <f t="shared" si="86"/>
        <v>0</v>
      </c>
    </row>
    <row r="2509" spans="21:21" x14ac:dyDescent="0.2">
      <c r="U2509" s="4">
        <f t="shared" si="86"/>
        <v>0</v>
      </c>
    </row>
    <row r="2510" spans="21:21" x14ac:dyDescent="0.2">
      <c r="U2510" s="4">
        <f t="shared" si="86"/>
        <v>0</v>
      </c>
    </row>
    <row r="2511" spans="21:21" x14ac:dyDescent="0.2">
      <c r="U2511" s="4">
        <f t="shared" si="86"/>
        <v>0</v>
      </c>
    </row>
    <row r="2512" spans="21:21" x14ac:dyDescent="0.2">
      <c r="U2512" s="4">
        <f t="shared" si="86"/>
        <v>0</v>
      </c>
    </row>
    <row r="2513" spans="21:21" x14ac:dyDescent="0.2">
      <c r="U2513" s="4">
        <f t="shared" si="86"/>
        <v>0</v>
      </c>
    </row>
    <row r="2514" spans="21:21" x14ac:dyDescent="0.2">
      <c r="U2514" s="4">
        <f t="shared" si="86"/>
        <v>0</v>
      </c>
    </row>
    <row r="2515" spans="21:21" x14ac:dyDescent="0.2">
      <c r="U2515" s="4">
        <f t="shared" ref="U2515:U2578" si="87">+H2515-T2515</f>
        <v>0</v>
      </c>
    </row>
    <row r="2516" spans="21:21" x14ac:dyDescent="0.2">
      <c r="U2516" s="4">
        <f t="shared" si="87"/>
        <v>0</v>
      </c>
    </row>
    <row r="2517" spans="21:21" x14ac:dyDescent="0.2">
      <c r="U2517" s="4">
        <f t="shared" si="87"/>
        <v>0</v>
      </c>
    </row>
    <row r="2518" spans="21:21" x14ac:dyDescent="0.2">
      <c r="U2518" s="4">
        <f t="shared" si="87"/>
        <v>0</v>
      </c>
    </row>
    <row r="2519" spans="21:21" x14ac:dyDescent="0.2">
      <c r="U2519" s="4">
        <f t="shared" si="87"/>
        <v>0</v>
      </c>
    </row>
    <row r="2520" spans="21:21" x14ac:dyDescent="0.2">
      <c r="U2520" s="4">
        <f t="shared" si="87"/>
        <v>0</v>
      </c>
    </row>
    <row r="2521" spans="21:21" x14ac:dyDescent="0.2">
      <c r="U2521" s="4">
        <f t="shared" si="87"/>
        <v>0</v>
      </c>
    </row>
    <row r="2522" spans="21:21" x14ac:dyDescent="0.2">
      <c r="U2522" s="4">
        <f t="shared" si="87"/>
        <v>0</v>
      </c>
    </row>
    <row r="2523" spans="21:21" x14ac:dyDescent="0.2">
      <c r="U2523" s="4">
        <f t="shared" si="87"/>
        <v>0</v>
      </c>
    </row>
    <row r="2524" spans="21:21" x14ac:dyDescent="0.2">
      <c r="U2524" s="4">
        <f t="shared" si="87"/>
        <v>0</v>
      </c>
    </row>
    <row r="2525" spans="21:21" x14ac:dyDescent="0.2">
      <c r="U2525" s="4">
        <f t="shared" si="87"/>
        <v>0</v>
      </c>
    </row>
    <row r="2526" spans="21:21" x14ac:dyDescent="0.2">
      <c r="U2526" s="4">
        <f t="shared" si="87"/>
        <v>0</v>
      </c>
    </row>
    <row r="2527" spans="21:21" x14ac:dyDescent="0.2">
      <c r="U2527" s="4">
        <f t="shared" si="87"/>
        <v>0</v>
      </c>
    </row>
    <row r="2528" spans="21:21" x14ac:dyDescent="0.2">
      <c r="U2528" s="4">
        <f t="shared" si="87"/>
        <v>0</v>
      </c>
    </row>
    <row r="2529" spans="21:21" x14ac:dyDescent="0.2">
      <c r="U2529" s="4">
        <f t="shared" si="87"/>
        <v>0</v>
      </c>
    </row>
    <row r="2530" spans="21:21" x14ac:dyDescent="0.2">
      <c r="U2530" s="4">
        <f t="shared" si="87"/>
        <v>0</v>
      </c>
    </row>
    <row r="2531" spans="21:21" x14ac:dyDescent="0.2">
      <c r="U2531" s="4">
        <f t="shared" si="87"/>
        <v>0</v>
      </c>
    </row>
    <row r="2532" spans="21:21" x14ac:dyDescent="0.2">
      <c r="U2532" s="4">
        <f t="shared" si="87"/>
        <v>0</v>
      </c>
    </row>
    <row r="2533" spans="21:21" x14ac:dyDescent="0.2">
      <c r="U2533" s="4">
        <f t="shared" si="87"/>
        <v>0</v>
      </c>
    </row>
    <row r="2534" spans="21:21" x14ac:dyDescent="0.2">
      <c r="U2534" s="4">
        <f t="shared" si="87"/>
        <v>0</v>
      </c>
    </row>
    <row r="2535" spans="21:21" x14ac:dyDescent="0.2">
      <c r="U2535" s="4">
        <f t="shared" si="87"/>
        <v>0</v>
      </c>
    </row>
    <row r="2536" spans="21:21" x14ac:dyDescent="0.2">
      <c r="U2536" s="4">
        <f t="shared" si="87"/>
        <v>0</v>
      </c>
    </row>
    <row r="2537" spans="21:21" x14ac:dyDescent="0.2">
      <c r="U2537" s="4">
        <f t="shared" si="87"/>
        <v>0</v>
      </c>
    </row>
    <row r="2538" spans="21:21" x14ac:dyDescent="0.2">
      <c r="U2538" s="4">
        <f t="shared" si="87"/>
        <v>0</v>
      </c>
    </row>
    <row r="2539" spans="21:21" x14ac:dyDescent="0.2">
      <c r="U2539" s="4">
        <f t="shared" si="87"/>
        <v>0</v>
      </c>
    </row>
    <row r="2540" spans="21:21" x14ac:dyDescent="0.2">
      <c r="U2540" s="4">
        <f t="shared" si="87"/>
        <v>0</v>
      </c>
    </row>
    <row r="2541" spans="21:21" x14ac:dyDescent="0.2">
      <c r="U2541" s="4">
        <f t="shared" si="87"/>
        <v>0</v>
      </c>
    </row>
    <row r="2542" spans="21:21" x14ac:dyDescent="0.2">
      <c r="U2542" s="4">
        <f t="shared" si="87"/>
        <v>0</v>
      </c>
    </row>
    <row r="2543" spans="21:21" x14ac:dyDescent="0.2">
      <c r="U2543" s="4">
        <f t="shared" si="87"/>
        <v>0</v>
      </c>
    </row>
    <row r="2544" spans="21:21" x14ac:dyDescent="0.2">
      <c r="U2544" s="4">
        <f t="shared" si="87"/>
        <v>0</v>
      </c>
    </row>
    <row r="2545" spans="21:21" x14ac:dyDescent="0.2">
      <c r="U2545" s="4">
        <f t="shared" si="87"/>
        <v>0</v>
      </c>
    </row>
    <row r="2546" spans="21:21" x14ac:dyDescent="0.2">
      <c r="U2546" s="4">
        <f t="shared" si="87"/>
        <v>0</v>
      </c>
    </row>
    <row r="2547" spans="21:21" x14ac:dyDescent="0.2">
      <c r="U2547" s="4">
        <f t="shared" si="87"/>
        <v>0</v>
      </c>
    </row>
    <row r="2548" spans="21:21" x14ac:dyDescent="0.2">
      <c r="U2548" s="4">
        <f t="shared" si="87"/>
        <v>0</v>
      </c>
    </row>
    <row r="2549" spans="21:21" x14ac:dyDescent="0.2">
      <c r="U2549" s="4">
        <f t="shared" si="87"/>
        <v>0</v>
      </c>
    </row>
    <row r="2550" spans="21:21" x14ac:dyDescent="0.2">
      <c r="U2550" s="4">
        <f t="shared" si="87"/>
        <v>0</v>
      </c>
    </row>
    <row r="2551" spans="21:21" x14ac:dyDescent="0.2">
      <c r="U2551" s="4">
        <f t="shared" si="87"/>
        <v>0</v>
      </c>
    </row>
    <row r="2552" spans="21:21" x14ac:dyDescent="0.2">
      <c r="U2552" s="4">
        <f t="shared" si="87"/>
        <v>0</v>
      </c>
    </row>
    <row r="2553" spans="21:21" x14ac:dyDescent="0.2">
      <c r="U2553" s="4">
        <f t="shared" si="87"/>
        <v>0</v>
      </c>
    </row>
    <row r="2554" spans="21:21" x14ac:dyDescent="0.2">
      <c r="U2554" s="4">
        <f t="shared" si="87"/>
        <v>0</v>
      </c>
    </row>
    <row r="2555" spans="21:21" x14ac:dyDescent="0.2">
      <c r="U2555" s="4">
        <f t="shared" si="87"/>
        <v>0</v>
      </c>
    </row>
    <row r="2556" spans="21:21" x14ac:dyDescent="0.2">
      <c r="U2556" s="4">
        <f t="shared" si="87"/>
        <v>0</v>
      </c>
    </row>
    <row r="2557" spans="21:21" x14ac:dyDescent="0.2">
      <c r="U2557" s="4">
        <f t="shared" si="87"/>
        <v>0</v>
      </c>
    </row>
    <row r="2558" spans="21:21" x14ac:dyDescent="0.2">
      <c r="U2558" s="4">
        <f t="shared" si="87"/>
        <v>0</v>
      </c>
    </row>
    <row r="2559" spans="21:21" x14ac:dyDescent="0.2">
      <c r="U2559" s="4">
        <f t="shared" si="87"/>
        <v>0</v>
      </c>
    </row>
    <row r="2560" spans="21:21" x14ac:dyDescent="0.2">
      <c r="U2560" s="4">
        <f t="shared" si="87"/>
        <v>0</v>
      </c>
    </row>
    <row r="2561" spans="21:21" x14ac:dyDescent="0.2">
      <c r="U2561" s="4">
        <f t="shared" si="87"/>
        <v>0</v>
      </c>
    </row>
    <row r="2562" spans="21:21" x14ac:dyDescent="0.2">
      <c r="U2562" s="4">
        <f t="shared" si="87"/>
        <v>0</v>
      </c>
    </row>
    <row r="2563" spans="21:21" x14ac:dyDescent="0.2">
      <c r="U2563" s="4">
        <f t="shared" si="87"/>
        <v>0</v>
      </c>
    </row>
    <row r="2564" spans="21:21" x14ac:dyDescent="0.2">
      <c r="U2564" s="4">
        <f t="shared" si="87"/>
        <v>0</v>
      </c>
    </row>
    <row r="2565" spans="21:21" x14ac:dyDescent="0.2">
      <c r="U2565" s="4">
        <f t="shared" si="87"/>
        <v>0</v>
      </c>
    </row>
    <row r="2566" spans="21:21" x14ac:dyDescent="0.2">
      <c r="U2566" s="4">
        <f t="shared" si="87"/>
        <v>0</v>
      </c>
    </row>
    <row r="2567" spans="21:21" x14ac:dyDescent="0.2">
      <c r="U2567" s="4">
        <f t="shared" si="87"/>
        <v>0</v>
      </c>
    </row>
    <row r="2568" spans="21:21" x14ac:dyDescent="0.2">
      <c r="U2568" s="4">
        <f t="shared" si="87"/>
        <v>0</v>
      </c>
    </row>
    <row r="2569" spans="21:21" x14ac:dyDescent="0.2">
      <c r="U2569" s="4">
        <f t="shared" si="87"/>
        <v>0</v>
      </c>
    </row>
    <row r="2570" spans="21:21" x14ac:dyDescent="0.2">
      <c r="U2570" s="4">
        <f t="shared" si="87"/>
        <v>0</v>
      </c>
    </row>
    <row r="2571" spans="21:21" x14ac:dyDescent="0.2">
      <c r="U2571" s="4">
        <f t="shared" si="87"/>
        <v>0</v>
      </c>
    </row>
    <row r="2572" spans="21:21" x14ac:dyDescent="0.2">
      <c r="U2572" s="4">
        <f t="shared" si="87"/>
        <v>0</v>
      </c>
    </row>
    <row r="2573" spans="21:21" x14ac:dyDescent="0.2">
      <c r="U2573" s="4">
        <f t="shared" si="87"/>
        <v>0</v>
      </c>
    </row>
    <row r="2574" spans="21:21" x14ac:dyDescent="0.2">
      <c r="U2574" s="4">
        <f t="shared" si="87"/>
        <v>0</v>
      </c>
    </row>
    <row r="2575" spans="21:21" x14ac:dyDescent="0.2">
      <c r="U2575" s="4">
        <f t="shared" si="87"/>
        <v>0</v>
      </c>
    </row>
    <row r="2576" spans="21:21" x14ac:dyDescent="0.2">
      <c r="U2576" s="4">
        <f t="shared" si="87"/>
        <v>0</v>
      </c>
    </row>
    <row r="2577" spans="21:21" x14ac:dyDescent="0.2">
      <c r="U2577" s="4">
        <f t="shared" si="87"/>
        <v>0</v>
      </c>
    </row>
    <row r="2578" spans="21:21" x14ac:dyDescent="0.2">
      <c r="U2578" s="4">
        <f t="shared" si="87"/>
        <v>0</v>
      </c>
    </row>
    <row r="2579" spans="21:21" x14ac:dyDescent="0.2">
      <c r="U2579" s="4">
        <f t="shared" ref="U2579:U2642" si="88">+H2579-T2579</f>
        <v>0</v>
      </c>
    </row>
    <row r="2580" spans="21:21" x14ac:dyDescent="0.2">
      <c r="U2580" s="4">
        <f t="shared" si="88"/>
        <v>0</v>
      </c>
    </row>
    <row r="2581" spans="21:21" x14ac:dyDescent="0.2">
      <c r="U2581" s="4">
        <f t="shared" si="88"/>
        <v>0</v>
      </c>
    </row>
    <row r="2582" spans="21:21" x14ac:dyDescent="0.2">
      <c r="U2582" s="4">
        <f t="shared" si="88"/>
        <v>0</v>
      </c>
    </row>
    <row r="2583" spans="21:21" x14ac:dyDescent="0.2">
      <c r="U2583" s="4">
        <f t="shared" si="88"/>
        <v>0</v>
      </c>
    </row>
    <row r="2584" spans="21:21" x14ac:dyDescent="0.2">
      <c r="U2584" s="4">
        <f t="shared" si="88"/>
        <v>0</v>
      </c>
    </row>
    <row r="2585" spans="21:21" x14ac:dyDescent="0.2">
      <c r="U2585" s="4">
        <f t="shared" si="88"/>
        <v>0</v>
      </c>
    </row>
    <row r="2586" spans="21:21" x14ac:dyDescent="0.2">
      <c r="U2586" s="4">
        <f t="shared" si="88"/>
        <v>0</v>
      </c>
    </row>
    <row r="2587" spans="21:21" x14ac:dyDescent="0.2">
      <c r="U2587" s="4">
        <f t="shared" si="88"/>
        <v>0</v>
      </c>
    </row>
    <row r="2588" spans="21:21" x14ac:dyDescent="0.2">
      <c r="U2588" s="4">
        <f t="shared" si="88"/>
        <v>0</v>
      </c>
    </row>
    <row r="2589" spans="21:21" x14ac:dyDescent="0.2">
      <c r="U2589" s="4">
        <f t="shared" si="88"/>
        <v>0</v>
      </c>
    </row>
    <row r="2590" spans="21:21" x14ac:dyDescent="0.2">
      <c r="U2590" s="4">
        <f t="shared" si="88"/>
        <v>0</v>
      </c>
    </row>
    <row r="2591" spans="21:21" x14ac:dyDescent="0.2">
      <c r="U2591" s="4">
        <f t="shared" si="88"/>
        <v>0</v>
      </c>
    </row>
    <row r="2592" spans="21:21" x14ac:dyDescent="0.2">
      <c r="U2592" s="4">
        <f t="shared" si="88"/>
        <v>0</v>
      </c>
    </row>
    <row r="2593" spans="21:21" x14ac:dyDescent="0.2">
      <c r="U2593" s="4">
        <f t="shared" si="88"/>
        <v>0</v>
      </c>
    </row>
    <row r="2594" spans="21:21" x14ac:dyDescent="0.2">
      <c r="U2594" s="4">
        <f t="shared" si="88"/>
        <v>0</v>
      </c>
    </row>
    <row r="2595" spans="21:21" x14ac:dyDescent="0.2">
      <c r="U2595" s="4">
        <f t="shared" si="88"/>
        <v>0</v>
      </c>
    </row>
    <row r="2596" spans="21:21" x14ac:dyDescent="0.2">
      <c r="U2596" s="4">
        <f t="shared" si="88"/>
        <v>0</v>
      </c>
    </row>
    <row r="2597" spans="21:21" x14ac:dyDescent="0.2">
      <c r="U2597" s="4">
        <f t="shared" si="88"/>
        <v>0</v>
      </c>
    </row>
    <row r="2598" spans="21:21" x14ac:dyDescent="0.2">
      <c r="U2598" s="4">
        <f t="shared" si="88"/>
        <v>0</v>
      </c>
    </row>
    <row r="2599" spans="21:21" x14ac:dyDescent="0.2">
      <c r="U2599" s="4">
        <f t="shared" si="88"/>
        <v>0</v>
      </c>
    </row>
    <row r="2600" spans="21:21" x14ac:dyDescent="0.2">
      <c r="U2600" s="4">
        <f t="shared" si="88"/>
        <v>0</v>
      </c>
    </row>
    <row r="2601" spans="21:21" x14ac:dyDescent="0.2">
      <c r="U2601" s="4">
        <f t="shared" si="88"/>
        <v>0</v>
      </c>
    </row>
    <row r="2602" spans="21:21" x14ac:dyDescent="0.2">
      <c r="U2602" s="4">
        <f t="shared" si="88"/>
        <v>0</v>
      </c>
    </row>
    <row r="2603" spans="21:21" x14ac:dyDescent="0.2">
      <c r="U2603" s="4">
        <f t="shared" si="88"/>
        <v>0</v>
      </c>
    </row>
    <row r="2604" spans="21:21" x14ac:dyDescent="0.2">
      <c r="U2604" s="4">
        <f t="shared" si="88"/>
        <v>0</v>
      </c>
    </row>
    <row r="2605" spans="21:21" x14ac:dyDescent="0.2">
      <c r="U2605" s="4">
        <f t="shared" si="88"/>
        <v>0</v>
      </c>
    </row>
    <row r="2606" spans="21:21" x14ac:dyDescent="0.2">
      <c r="U2606" s="4">
        <f t="shared" si="88"/>
        <v>0</v>
      </c>
    </row>
    <row r="2607" spans="21:21" x14ac:dyDescent="0.2">
      <c r="U2607" s="4">
        <f t="shared" si="88"/>
        <v>0</v>
      </c>
    </row>
    <row r="2608" spans="21:21" x14ac:dyDescent="0.2">
      <c r="U2608" s="4">
        <f t="shared" si="88"/>
        <v>0</v>
      </c>
    </row>
    <row r="2609" spans="21:21" x14ac:dyDescent="0.2">
      <c r="U2609" s="4">
        <f t="shared" si="88"/>
        <v>0</v>
      </c>
    </row>
    <row r="2610" spans="21:21" x14ac:dyDescent="0.2">
      <c r="U2610" s="4">
        <f t="shared" si="88"/>
        <v>0</v>
      </c>
    </row>
    <row r="2611" spans="21:21" x14ac:dyDescent="0.2">
      <c r="U2611" s="4">
        <f t="shared" si="88"/>
        <v>0</v>
      </c>
    </row>
    <row r="2612" spans="21:21" x14ac:dyDescent="0.2">
      <c r="U2612" s="4">
        <f t="shared" si="88"/>
        <v>0</v>
      </c>
    </row>
    <row r="2613" spans="21:21" x14ac:dyDescent="0.2">
      <c r="U2613" s="4">
        <f t="shared" si="88"/>
        <v>0</v>
      </c>
    </row>
    <row r="2614" spans="21:21" x14ac:dyDescent="0.2">
      <c r="U2614" s="4">
        <f t="shared" si="88"/>
        <v>0</v>
      </c>
    </row>
    <row r="2615" spans="21:21" x14ac:dyDescent="0.2">
      <c r="U2615" s="4">
        <f t="shared" si="88"/>
        <v>0</v>
      </c>
    </row>
    <row r="2616" spans="21:21" x14ac:dyDescent="0.2">
      <c r="U2616" s="4">
        <f t="shared" si="88"/>
        <v>0</v>
      </c>
    </row>
    <row r="2617" spans="21:21" x14ac:dyDescent="0.2">
      <c r="U2617" s="4">
        <f t="shared" si="88"/>
        <v>0</v>
      </c>
    </row>
    <row r="2618" spans="21:21" x14ac:dyDescent="0.2">
      <c r="U2618" s="4">
        <f t="shared" si="88"/>
        <v>0</v>
      </c>
    </row>
    <row r="2619" spans="21:21" x14ac:dyDescent="0.2">
      <c r="U2619" s="4">
        <f t="shared" si="88"/>
        <v>0</v>
      </c>
    </row>
    <row r="2620" spans="21:21" x14ac:dyDescent="0.2">
      <c r="U2620" s="4">
        <f t="shared" si="88"/>
        <v>0</v>
      </c>
    </row>
    <row r="2621" spans="21:21" x14ac:dyDescent="0.2">
      <c r="U2621" s="4">
        <f t="shared" si="88"/>
        <v>0</v>
      </c>
    </row>
    <row r="2622" spans="21:21" x14ac:dyDescent="0.2">
      <c r="U2622" s="4">
        <f t="shared" si="88"/>
        <v>0</v>
      </c>
    </row>
    <row r="2623" spans="21:21" x14ac:dyDescent="0.2">
      <c r="U2623" s="4">
        <f t="shared" si="88"/>
        <v>0</v>
      </c>
    </row>
    <row r="2624" spans="21:21" x14ac:dyDescent="0.2">
      <c r="U2624" s="4">
        <f t="shared" si="88"/>
        <v>0</v>
      </c>
    </row>
    <row r="2625" spans="21:21" x14ac:dyDescent="0.2">
      <c r="U2625" s="4">
        <f t="shared" si="88"/>
        <v>0</v>
      </c>
    </row>
    <row r="2626" spans="21:21" x14ac:dyDescent="0.2">
      <c r="U2626" s="4">
        <f t="shared" si="88"/>
        <v>0</v>
      </c>
    </row>
    <row r="2627" spans="21:21" x14ac:dyDescent="0.2">
      <c r="U2627" s="4">
        <f t="shared" si="88"/>
        <v>0</v>
      </c>
    </row>
    <row r="2628" spans="21:21" x14ac:dyDescent="0.2">
      <c r="U2628" s="4">
        <f t="shared" si="88"/>
        <v>0</v>
      </c>
    </row>
    <row r="2629" spans="21:21" x14ac:dyDescent="0.2">
      <c r="U2629" s="4">
        <f t="shared" si="88"/>
        <v>0</v>
      </c>
    </row>
    <row r="2630" spans="21:21" x14ac:dyDescent="0.2">
      <c r="U2630" s="4">
        <f t="shared" si="88"/>
        <v>0</v>
      </c>
    </row>
    <row r="2631" spans="21:21" x14ac:dyDescent="0.2">
      <c r="U2631" s="4">
        <f t="shared" si="88"/>
        <v>0</v>
      </c>
    </row>
    <row r="2632" spans="21:21" x14ac:dyDescent="0.2">
      <c r="U2632" s="4">
        <f t="shared" si="88"/>
        <v>0</v>
      </c>
    </row>
    <row r="2633" spans="21:21" x14ac:dyDescent="0.2">
      <c r="U2633" s="4">
        <f t="shared" si="88"/>
        <v>0</v>
      </c>
    </row>
    <row r="2634" spans="21:21" x14ac:dyDescent="0.2">
      <c r="U2634" s="4">
        <f t="shared" si="88"/>
        <v>0</v>
      </c>
    </row>
    <row r="2635" spans="21:21" x14ac:dyDescent="0.2">
      <c r="U2635" s="4">
        <f t="shared" si="88"/>
        <v>0</v>
      </c>
    </row>
    <row r="2636" spans="21:21" x14ac:dyDescent="0.2">
      <c r="U2636" s="4">
        <f t="shared" si="88"/>
        <v>0</v>
      </c>
    </row>
    <row r="2637" spans="21:21" x14ac:dyDescent="0.2">
      <c r="U2637" s="4">
        <f t="shared" si="88"/>
        <v>0</v>
      </c>
    </row>
    <row r="2638" spans="21:21" x14ac:dyDescent="0.2">
      <c r="U2638" s="4">
        <f t="shared" si="88"/>
        <v>0</v>
      </c>
    </row>
    <row r="2639" spans="21:21" x14ac:dyDescent="0.2">
      <c r="U2639" s="4">
        <f t="shared" si="88"/>
        <v>0</v>
      </c>
    </row>
    <row r="2640" spans="21:21" x14ac:dyDescent="0.2">
      <c r="U2640" s="4">
        <f t="shared" si="88"/>
        <v>0</v>
      </c>
    </row>
    <row r="2641" spans="21:21" x14ac:dyDescent="0.2">
      <c r="U2641" s="4">
        <f t="shared" si="88"/>
        <v>0</v>
      </c>
    </row>
    <row r="2642" spans="21:21" x14ac:dyDescent="0.2">
      <c r="U2642" s="4">
        <f t="shared" si="88"/>
        <v>0</v>
      </c>
    </row>
    <row r="2643" spans="21:21" x14ac:dyDescent="0.2">
      <c r="U2643" s="4">
        <f t="shared" ref="U2643:U2706" si="89">+H2643-T2643</f>
        <v>0</v>
      </c>
    </row>
    <row r="2644" spans="21:21" x14ac:dyDescent="0.2">
      <c r="U2644" s="4">
        <f t="shared" si="89"/>
        <v>0</v>
      </c>
    </row>
    <row r="2645" spans="21:21" x14ac:dyDescent="0.2">
      <c r="U2645" s="4">
        <f t="shared" si="89"/>
        <v>0</v>
      </c>
    </row>
    <row r="2646" spans="21:21" x14ac:dyDescent="0.2">
      <c r="U2646" s="4">
        <f t="shared" si="89"/>
        <v>0</v>
      </c>
    </row>
    <row r="2647" spans="21:21" x14ac:dyDescent="0.2">
      <c r="U2647" s="4">
        <f t="shared" si="89"/>
        <v>0</v>
      </c>
    </row>
    <row r="2648" spans="21:21" x14ac:dyDescent="0.2">
      <c r="U2648" s="4">
        <f t="shared" si="89"/>
        <v>0</v>
      </c>
    </row>
    <row r="2649" spans="21:21" x14ac:dyDescent="0.2">
      <c r="U2649" s="4">
        <f t="shared" si="89"/>
        <v>0</v>
      </c>
    </row>
    <row r="2650" spans="21:21" x14ac:dyDescent="0.2">
      <c r="U2650" s="4">
        <f t="shared" si="89"/>
        <v>0</v>
      </c>
    </row>
    <row r="2651" spans="21:21" x14ac:dyDescent="0.2">
      <c r="U2651" s="4">
        <f t="shared" si="89"/>
        <v>0</v>
      </c>
    </row>
    <row r="2652" spans="21:21" x14ac:dyDescent="0.2">
      <c r="U2652" s="4">
        <f t="shared" si="89"/>
        <v>0</v>
      </c>
    </row>
    <row r="2653" spans="21:21" x14ac:dyDescent="0.2">
      <c r="U2653" s="4">
        <f t="shared" si="89"/>
        <v>0</v>
      </c>
    </row>
    <row r="2654" spans="21:21" x14ac:dyDescent="0.2">
      <c r="U2654" s="4">
        <f t="shared" si="89"/>
        <v>0</v>
      </c>
    </row>
    <row r="2655" spans="21:21" x14ac:dyDescent="0.2">
      <c r="U2655" s="4">
        <f t="shared" si="89"/>
        <v>0</v>
      </c>
    </row>
    <row r="2656" spans="21:21" x14ac:dyDescent="0.2">
      <c r="U2656" s="4">
        <f t="shared" si="89"/>
        <v>0</v>
      </c>
    </row>
    <row r="2657" spans="21:21" x14ac:dyDescent="0.2">
      <c r="U2657" s="4">
        <f t="shared" si="89"/>
        <v>0</v>
      </c>
    </row>
    <row r="2658" spans="21:21" x14ac:dyDescent="0.2">
      <c r="U2658" s="4">
        <f t="shared" si="89"/>
        <v>0</v>
      </c>
    </row>
    <row r="2659" spans="21:21" x14ac:dyDescent="0.2">
      <c r="U2659" s="4">
        <f t="shared" si="89"/>
        <v>0</v>
      </c>
    </row>
    <row r="2660" spans="21:21" x14ac:dyDescent="0.2">
      <c r="U2660" s="4">
        <f t="shared" si="89"/>
        <v>0</v>
      </c>
    </row>
    <row r="2661" spans="21:21" x14ac:dyDescent="0.2">
      <c r="U2661" s="4">
        <f t="shared" si="89"/>
        <v>0</v>
      </c>
    </row>
    <row r="2662" spans="21:21" x14ac:dyDescent="0.2">
      <c r="U2662" s="4">
        <f t="shared" si="89"/>
        <v>0</v>
      </c>
    </row>
    <row r="2663" spans="21:21" x14ac:dyDescent="0.2">
      <c r="U2663" s="4">
        <f t="shared" si="89"/>
        <v>0</v>
      </c>
    </row>
    <row r="2664" spans="21:21" x14ac:dyDescent="0.2">
      <c r="U2664" s="4">
        <f t="shared" si="89"/>
        <v>0</v>
      </c>
    </row>
    <row r="2665" spans="21:21" x14ac:dyDescent="0.2">
      <c r="U2665" s="4">
        <f t="shared" si="89"/>
        <v>0</v>
      </c>
    </row>
    <row r="2666" spans="21:21" x14ac:dyDescent="0.2">
      <c r="U2666" s="4">
        <f t="shared" si="89"/>
        <v>0</v>
      </c>
    </row>
    <row r="2667" spans="21:21" x14ac:dyDescent="0.2">
      <c r="U2667" s="4">
        <f t="shared" si="89"/>
        <v>0</v>
      </c>
    </row>
    <row r="2668" spans="21:21" x14ac:dyDescent="0.2">
      <c r="U2668" s="4">
        <f t="shared" si="89"/>
        <v>0</v>
      </c>
    </row>
    <row r="2669" spans="21:21" x14ac:dyDescent="0.2">
      <c r="U2669" s="4">
        <f t="shared" si="89"/>
        <v>0</v>
      </c>
    </row>
    <row r="2670" spans="21:21" x14ac:dyDescent="0.2">
      <c r="U2670" s="4">
        <f t="shared" si="89"/>
        <v>0</v>
      </c>
    </row>
    <row r="2671" spans="21:21" x14ac:dyDescent="0.2">
      <c r="U2671" s="4">
        <f t="shared" si="89"/>
        <v>0</v>
      </c>
    </row>
    <row r="2672" spans="21:21" x14ac:dyDescent="0.2">
      <c r="U2672" s="4">
        <f t="shared" si="89"/>
        <v>0</v>
      </c>
    </row>
    <row r="2673" spans="21:21" x14ac:dyDescent="0.2">
      <c r="U2673" s="4">
        <f t="shared" si="89"/>
        <v>0</v>
      </c>
    </row>
    <row r="2674" spans="21:21" x14ac:dyDescent="0.2">
      <c r="U2674" s="4">
        <f t="shared" si="89"/>
        <v>0</v>
      </c>
    </row>
    <row r="2675" spans="21:21" x14ac:dyDescent="0.2">
      <c r="U2675" s="4">
        <f t="shared" si="89"/>
        <v>0</v>
      </c>
    </row>
    <row r="2676" spans="21:21" x14ac:dyDescent="0.2">
      <c r="U2676" s="4">
        <f t="shared" si="89"/>
        <v>0</v>
      </c>
    </row>
    <row r="2677" spans="21:21" x14ac:dyDescent="0.2">
      <c r="U2677" s="4">
        <f t="shared" si="89"/>
        <v>0</v>
      </c>
    </row>
    <row r="2678" spans="21:21" x14ac:dyDescent="0.2">
      <c r="U2678" s="4">
        <f t="shared" si="89"/>
        <v>0</v>
      </c>
    </row>
    <row r="2679" spans="21:21" x14ac:dyDescent="0.2">
      <c r="U2679" s="4">
        <f t="shared" si="89"/>
        <v>0</v>
      </c>
    </row>
    <row r="2680" spans="21:21" x14ac:dyDescent="0.2">
      <c r="U2680" s="4">
        <f t="shared" si="89"/>
        <v>0</v>
      </c>
    </row>
    <row r="2681" spans="21:21" x14ac:dyDescent="0.2">
      <c r="U2681" s="4">
        <f t="shared" si="89"/>
        <v>0</v>
      </c>
    </row>
    <row r="2682" spans="21:21" x14ac:dyDescent="0.2">
      <c r="U2682" s="4">
        <f t="shared" si="89"/>
        <v>0</v>
      </c>
    </row>
    <row r="2683" spans="21:21" x14ac:dyDescent="0.2">
      <c r="U2683" s="4">
        <f t="shared" si="89"/>
        <v>0</v>
      </c>
    </row>
    <row r="2684" spans="21:21" x14ac:dyDescent="0.2">
      <c r="U2684" s="4">
        <f t="shared" si="89"/>
        <v>0</v>
      </c>
    </row>
    <row r="2685" spans="21:21" x14ac:dyDescent="0.2">
      <c r="U2685" s="4">
        <f t="shared" si="89"/>
        <v>0</v>
      </c>
    </row>
    <row r="2686" spans="21:21" x14ac:dyDescent="0.2">
      <c r="U2686" s="4">
        <f t="shared" si="89"/>
        <v>0</v>
      </c>
    </row>
    <row r="2687" spans="21:21" x14ac:dyDescent="0.2">
      <c r="U2687" s="4">
        <f t="shared" si="89"/>
        <v>0</v>
      </c>
    </row>
    <row r="2688" spans="21:21" x14ac:dyDescent="0.2">
      <c r="U2688" s="4">
        <f t="shared" si="89"/>
        <v>0</v>
      </c>
    </row>
    <row r="2689" spans="21:21" x14ac:dyDescent="0.2">
      <c r="U2689" s="4">
        <f t="shared" si="89"/>
        <v>0</v>
      </c>
    </row>
    <row r="2690" spans="21:21" x14ac:dyDescent="0.2">
      <c r="U2690" s="4">
        <f t="shared" si="89"/>
        <v>0</v>
      </c>
    </row>
    <row r="2691" spans="21:21" x14ac:dyDescent="0.2">
      <c r="U2691" s="4">
        <f t="shared" si="89"/>
        <v>0</v>
      </c>
    </row>
    <row r="2692" spans="21:21" x14ac:dyDescent="0.2">
      <c r="U2692" s="4">
        <f t="shared" si="89"/>
        <v>0</v>
      </c>
    </row>
    <row r="2693" spans="21:21" x14ac:dyDescent="0.2">
      <c r="U2693" s="4">
        <f t="shared" si="89"/>
        <v>0</v>
      </c>
    </row>
    <row r="2694" spans="21:21" x14ac:dyDescent="0.2">
      <c r="U2694" s="4">
        <f t="shared" si="89"/>
        <v>0</v>
      </c>
    </row>
    <row r="2695" spans="21:21" x14ac:dyDescent="0.2">
      <c r="U2695" s="4">
        <f t="shared" si="89"/>
        <v>0</v>
      </c>
    </row>
    <row r="2696" spans="21:21" x14ac:dyDescent="0.2">
      <c r="U2696" s="4">
        <f t="shared" si="89"/>
        <v>0</v>
      </c>
    </row>
    <row r="2697" spans="21:21" x14ac:dyDescent="0.2">
      <c r="U2697" s="4">
        <f t="shared" si="89"/>
        <v>0</v>
      </c>
    </row>
    <row r="2698" spans="21:21" x14ac:dyDescent="0.2">
      <c r="U2698" s="4">
        <f t="shared" si="89"/>
        <v>0</v>
      </c>
    </row>
    <row r="2699" spans="21:21" x14ac:dyDescent="0.2">
      <c r="U2699" s="4">
        <f t="shared" si="89"/>
        <v>0</v>
      </c>
    </row>
    <row r="2700" spans="21:21" x14ac:dyDescent="0.2">
      <c r="U2700" s="4">
        <f t="shared" si="89"/>
        <v>0</v>
      </c>
    </row>
    <row r="2701" spans="21:21" x14ac:dyDescent="0.2">
      <c r="U2701" s="4">
        <f t="shared" si="89"/>
        <v>0</v>
      </c>
    </row>
    <row r="2702" spans="21:21" x14ac:dyDescent="0.2">
      <c r="U2702" s="4">
        <f t="shared" si="89"/>
        <v>0</v>
      </c>
    </row>
    <row r="2703" spans="21:21" x14ac:dyDescent="0.2">
      <c r="U2703" s="4">
        <f t="shared" si="89"/>
        <v>0</v>
      </c>
    </row>
    <row r="2704" spans="21:21" x14ac:dyDescent="0.2">
      <c r="U2704" s="4">
        <f t="shared" si="89"/>
        <v>0</v>
      </c>
    </row>
    <row r="2705" spans="21:21" x14ac:dyDescent="0.2">
      <c r="U2705" s="4">
        <f t="shared" si="89"/>
        <v>0</v>
      </c>
    </row>
    <row r="2706" spans="21:21" x14ac:dyDescent="0.2">
      <c r="U2706" s="4">
        <f t="shared" si="89"/>
        <v>0</v>
      </c>
    </row>
    <row r="2707" spans="21:21" x14ac:dyDescent="0.2">
      <c r="U2707" s="4">
        <f t="shared" ref="U2707:U2770" si="90">+H2707-T2707</f>
        <v>0</v>
      </c>
    </row>
    <row r="2708" spans="21:21" x14ac:dyDescent="0.2">
      <c r="U2708" s="4">
        <f t="shared" si="90"/>
        <v>0</v>
      </c>
    </row>
    <row r="2709" spans="21:21" x14ac:dyDescent="0.2">
      <c r="U2709" s="4">
        <f t="shared" si="90"/>
        <v>0</v>
      </c>
    </row>
    <row r="2710" spans="21:21" x14ac:dyDescent="0.2">
      <c r="U2710" s="4">
        <f t="shared" si="90"/>
        <v>0</v>
      </c>
    </row>
    <row r="2711" spans="21:21" x14ac:dyDescent="0.2">
      <c r="U2711" s="4">
        <f t="shared" si="90"/>
        <v>0</v>
      </c>
    </row>
    <row r="2712" spans="21:21" x14ac:dyDescent="0.2">
      <c r="U2712" s="4">
        <f t="shared" si="90"/>
        <v>0</v>
      </c>
    </row>
    <row r="2713" spans="21:21" x14ac:dyDescent="0.2">
      <c r="U2713" s="4">
        <f t="shared" si="90"/>
        <v>0</v>
      </c>
    </row>
    <row r="2714" spans="21:21" x14ac:dyDescent="0.2">
      <c r="U2714" s="4">
        <f t="shared" si="90"/>
        <v>0</v>
      </c>
    </row>
    <row r="2715" spans="21:21" x14ac:dyDescent="0.2">
      <c r="U2715" s="4">
        <f t="shared" si="90"/>
        <v>0</v>
      </c>
    </row>
    <row r="2716" spans="21:21" x14ac:dyDescent="0.2">
      <c r="U2716" s="4">
        <f t="shared" si="90"/>
        <v>0</v>
      </c>
    </row>
    <row r="2717" spans="21:21" x14ac:dyDescent="0.2">
      <c r="U2717" s="4">
        <f t="shared" si="90"/>
        <v>0</v>
      </c>
    </row>
    <row r="2718" spans="21:21" x14ac:dyDescent="0.2">
      <c r="U2718" s="4">
        <f t="shared" si="90"/>
        <v>0</v>
      </c>
    </row>
    <row r="2719" spans="21:21" x14ac:dyDescent="0.2">
      <c r="U2719" s="4">
        <f t="shared" si="90"/>
        <v>0</v>
      </c>
    </row>
    <row r="2720" spans="21:21" x14ac:dyDescent="0.2">
      <c r="U2720" s="4">
        <f t="shared" si="90"/>
        <v>0</v>
      </c>
    </row>
    <row r="2721" spans="21:21" x14ac:dyDescent="0.2">
      <c r="U2721" s="4">
        <f t="shared" si="90"/>
        <v>0</v>
      </c>
    </row>
    <row r="2722" spans="21:21" x14ac:dyDescent="0.2">
      <c r="U2722" s="4">
        <f t="shared" si="90"/>
        <v>0</v>
      </c>
    </row>
    <row r="2723" spans="21:21" x14ac:dyDescent="0.2">
      <c r="U2723" s="4">
        <f t="shared" si="90"/>
        <v>0</v>
      </c>
    </row>
    <row r="2724" spans="21:21" x14ac:dyDescent="0.2">
      <c r="U2724" s="4">
        <f t="shared" si="90"/>
        <v>0</v>
      </c>
    </row>
    <row r="2725" spans="21:21" x14ac:dyDescent="0.2">
      <c r="U2725" s="4">
        <f t="shared" si="90"/>
        <v>0</v>
      </c>
    </row>
    <row r="2726" spans="21:21" x14ac:dyDescent="0.2">
      <c r="U2726" s="4">
        <f t="shared" si="90"/>
        <v>0</v>
      </c>
    </row>
    <row r="2727" spans="21:21" x14ac:dyDescent="0.2">
      <c r="U2727" s="4">
        <f t="shared" si="90"/>
        <v>0</v>
      </c>
    </row>
    <row r="2728" spans="21:21" x14ac:dyDescent="0.2">
      <c r="U2728" s="4">
        <f t="shared" si="90"/>
        <v>0</v>
      </c>
    </row>
    <row r="2729" spans="21:21" x14ac:dyDescent="0.2">
      <c r="U2729" s="4">
        <f t="shared" si="90"/>
        <v>0</v>
      </c>
    </row>
    <row r="2730" spans="21:21" x14ac:dyDescent="0.2">
      <c r="U2730" s="4">
        <f t="shared" si="90"/>
        <v>0</v>
      </c>
    </row>
    <row r="2731" spans="21:21" x14ac:dyDescent="0.2">
      <c r="U2731" s="4">
        <f t="shared" si="90"/>
        <v>0</v>
      </c>
    </row>
    <row r="2732" spans="21:21" x14ac:dyDescent="0.2">
      <c r="U2732" s="4">
        <f t="shared" si="90"/>
        <v>0</v>
      </c>
    </row>
    <row r="2733" spans="21:21" x14ac:dyDescent="0.2">
      <c r="U2733" s="4">
        <f t="shared" si="90"/>
        <v>0</v>
      </c>
    </row>
    <row r="2734" spans="21:21" x14ac:dyDescent="0.2">
      <c r="U2734" s="4">
        <f t="shared" si="90"/>
        <v>0</v>
      </c>
    </row>
    <row r="2735" spans="21:21" x14ac:dyDescent="0.2">
      <c r="U2735" s="4">
        <f t="shared" si="90"/>
        <v>0</v>
      </c>
    </row>
    <row r="2736" spans="21:21" x14ac:dyDescent="0.2">
      <c r="U2736" s="4">
        <f t="shared" si="90"/>
        <v>0</v>
      </c>
    </row>
    <row r="2737" spans="21:21" x14ac:dyDescent="0.2">
      <c r="U2737" s="4">
        <f t="shared" si="90"/>
        <v>0</v>
      </c>
    </row>
    <row r="2738" spans="21:21" x14ac:dyDescent="0.2">
      <c r="U2738" s="4">
        <f t="shared" si="90"/>
        <v>0</v>
      </c>
    </row>
    <row r="2739" spans="21:21" x14ac:dyDescent="0.2">
      <c r="U2739" s="4">
        <f t="shared" si="90"/>
        <v>0</v>
      </c>
    </row>
    <row r="2740" spans="21:21" x14ac:dyDescent="0.2">
      <c r="U2740" s="4">
        <f t="shared" si="90"/>
        <v>0</v>
      </c>
    </row>
    <row r="2741" spans="21:21" x14ac:dyDescent="0.2">
      <c r="U2741" s="4">
        <f t="shared" si="90"/>
        <v>0</v>
      </c>
    </row>
    <row r="2742" spans="21:21" x14ac:dyDescent="0.2">
      <c r="U2742" s="4">
        <f t="shared" si="90"/>
        <v>0</v>
      </c>
    </row>
    <row r="2743" spans="21:21" x14ac:dyDescent="0.2">
      <c r="U2743" s="4">
        <f t="shared" si="90"/>
        <v>0</v>
      </c>
    </row>
    <row r="2744" spans="21:21" x14ac:dyDescent="0.2">
      <c r="U2744" s="4">
        <f t="shared" si="90"/>
        <v>0</v>
      </c>
    </row>
    <row r="2745" spans="21:21" x14ac:dyDescent="0.2">
      <c r="U2745" s="4">
        <f t="shared" si="90"/>
        <v>0</v>
      </c>
    </row>
    <row r="2746" spans="21:21" x14ac:dyDescent="0.2">
      <c r="U2746" s="4">
        <f t="shared" si="90"/>
        <v>0</v>
      </c>
    </row>
    <row r="2747" spans="21:21" x14ac:dyDescent="0.2">
      <c r="U2747" s="4">
        <f t="shared" si="90"/>
        <v>0</v>
      </c>
    </row>
    <row r="2748" spans="21:21" x14ac:dyDescent="0.2">
      <c r="U2748" s="4">
        <f t="shared" si="90"/>
        <v>0</v>
      </c>
    </row>
    <row r="2749" spans="21:21" x14ac:dyDescent="0.2">
      <c r="U2749" s="4">
        <f t="shared" si="90"/>
        <v>0</v>
      </c>
    </row>
    <row r="2750" spans="21:21" x14ac:dyDescent="0.2">
      <c r="U2750" s="4">
        <f t="shared" si="90"/>
        <v>0</v>
      </c>
    </row>
    <row r="2751" spans="21:21" x14ac:dyDescent="0.2">
      <c r="U2751" s="4">
        <f t="shared" si="90"/>
        <v>0</v>
      </c>
    </row>
    <row r="2752" spans="21:21" x14ac:dyDescent="0.2">
      <c r="U2752" s="4">
        <f t="shared" si="90"/>
        <v>0</v>
      </c>
    </row>
    <row r="2753" spans="21:21" x14ac:dyDescent="0.2">
      <c r="U2753" s="4">
        <f t="shared" si="90"/>
        <v>0</v>
      </c>
    </row>
    <row r="2754" spans="21:21" x14ac:dyDescent="0.2">
      <c r="U2754" s="4">
        <f t="shared" si="90"/>
        <v>0</v>
      </c>
    </row>
    <row r="2755" spans="21:21" x14ac:dyDescent="0.2">
      <c r="U2755" s="4">
        <f t="shared" si="90"/>
        <v>0</v>
      </c>
    </row>
    <row r="2756" spans="21:21" x14ac:dyDescent="0.2">
      <c r="U2756" s="4">
        <f t="shared" si="90"/>
        <v>0</v>
      </c>
    </row>
    <row r="2757" spans="21:21" x14ac:dyDescent="0.2">
      <c r="U2757" s="4">
        <f t="shared" si="90"/>
        <v>0</v>
      </c>
    </row>
    <row r="2758" spans="21:21" x14ac:dyDescent="0.2">
      <c r="U2758" s="4">
        <f t="shared" si="90"/>
        <v>0</v>
      </c>
    </row>
    <row r="2759" spans="21:21" x14ac:dyDescent="0.2">
      <c r="U2759" s="4">
        <f t="shared" si="90"/>
        <v>0</v>
      </c>
    </row>
    <row r="2760" spans="21:21" x14ac:dyDescent="0.2">
      <c r="U2760" s="4">
        <f t="shared" si="90"/>
        <v>0</v>
      </c>
    </row>
    <row r="2761" spans="21:21" x14ac:dyDescent="0.2">
      <c r="U2761" s="4">
        <f t="shared" si="90"/>
        <v>0</v>
      </c>
    </row>
    <row r="2762" spans="21:21" x14ac:dyDescent="0.2">
      <c r="U2762" s="4">
        <f t="shared" si="90"/>
        <v>0</v>
      </c>
    </row>
    <row r="2763" spans="21:21" x14ac:dyDescent="0.2">
      <c r="U2763" s="4">
        <f t="shared" si="90"/>
        <v>0</v>
      </c>
    </row>
    <row r="2764" spans="21:21" x14ac:dyDescent="0.2">
      <c r="U2764" s="4">
        <f t="shared" si="90"/>
        <v>0</v>
      </c>
    </row>
    <row r="2765" spans="21:21" x14ac:dyDescent="0.2">
      <c r="U2765" s="4">
        <f t="shared" si="90"/>
        <v>0</v>
      </c>
    </row>
    <row r="2766" spans="21:21" x14ac:dyDescent="0.2">
      <c r="U2766" s="4">
        <f t="shared" si="90"/>
        <v>0</v>
      </c>
    </row>
    <row r="2767" spans="21:21" x14ac:dyDescent="0.2">
      <c r="U2767" s="4">
        <f t="shared" si="90"/>
        <v>0</v>
      </c>
    </row>
    <row r="2768" spans="21:21" x14ac:dyDescent="0.2">
      <c r="U2768" s="4">
        <f t="shared" si="90"/>
        <v>0</v>
      </c>
    </row>
    <row r="2769" spans="21:21" x14ac:dyDescent="0.2">
      <c r="U2769" s="4">
        <f t="shared" si="90"/>
        <v>0</v>
      </c>
    </row>
    <row r="2770" spans="21:21" x14ac:dyDescent="0.2">
      <c r="U2770" s="4">
        <f t="shared" si="90"/>
        <v>0</v>
      </c>
    </row>
    <row r="2771" spans="21:21" x14ac:dyDescent="0.2">
      <c r="U2771" s="4">
        <f t="shared" ref="U2771:U2834" si="91">+H2771-T2771</f>
        <v>0</v>
      </c>
    </row>
    <row r="2772" spans="21:21" x14ac:dyDescent="0.2">
      <c r="U2772" s="4">
        <f t="shared" si="91"/>
        <v>0</v>
      </c>
    </row>
    <row r="2773" spans="21:21" x14ac:dyDescent="0.2">
      <c r="U2773" s="4">
        <f t="shared" si="91"/>
        <v>0</v>
      </c>
    </row>
    <row r="2774" spans="21:21" x14ac:dyDescent="0.2">
      <c r="U2774" s="4">
        <f t="shared" si="91"/>
        <v>0</v>
      </c>
    </row>
    <row r="2775" spans="21:21" x14ac:dyDescent="0.2">
      <c r="U2775" s="4">
        <f t="shared" si="91"/>
        <v>0</v>
      </c>
    </row>
    <row r="2776" spans="21:21" x14ac:dyDescent="0.2">
      <c r="U2776" s="4">
        <f t="shared" si="91"/>
        <v>0</v>
      </c>
    </row>
    <row r="2777" spans="21:21" x14ac:dyDescent="0.2">
      <c r="U2777" s="4">
        <f t="shared" si="91"/>
        <v>0</v>
      </c>
    </row>
    <row r="2778" spans="21:21" x14ac:dyDescent="0.2">
      <c r="U2778" s="4">
        <f t="shared" si="91"/>
        <v>0</v>
      </c>
    </row>
    <row r="2779" spans="21:21" x14ac:dyDescent="0.2">
      <c r="U2779" s="4">
        <f t="shared" si="91"/>
        <v>0</v>
      </c>
    </row>
    <row r="2780" spans="21:21" x14ac:dyDescent="0.2">
      <c r="U2780" s="4">
        <f t="shared" si="91"/>
        <v>0</v>
      </c>
    </row>
    <row r="2781" spans="21:21" x14ac:dyDescent="0.2">
      <c r="U2781" s="4">
        <f t="shared" si="91"/>
        <v>0</v>
      </c>
    </row>
    <row r="2782" spans="21:21" x14ac:dyDescent="0.2">
      <c r="U2782" s="4">
        <f t="shared" si="91"/>
        <v>0</v>
      </c>
    </row>
    <row r="2783" spans="21:21" x14ac:dyDescent="0.2">
      <c r="U2783" s="4">
        <f t="shared" si="91"/>
        <v>0</v>
      </c>
    </row>
    <row r="2784" spans="21:21" x14ac:dyDescent="0.2">
      <c r="U2784" s="4">
        <f t="shared" si="91"/>
        <v>0</v>
      </c>
    </row>
    <row r="2785" spans="21:21" x14ac:dyDescent="0.2">
      <c r="U2785" s="4">
        <f t="shared" si="91"/>
        <v>0</v>
      </c>
    </row>
    <row r="2786" spans="21:21" x14ac:dyDescent="0.2">
      <c r="U2786" s="4">
        <f t="shared" si="91"/>
        <v>0</v>
      </c>
    </row>
    <row r="2787" spans="21:21" x14ac:dyDescent="0.2">
      <c r="U2787" s="4">
        <f t="shared" si="91"/>
        <v>0</v>
      </c>
    </row>
    <row r="2788" spans="21:21" x14ac:dyDescent="0.2">
      <c r="U2788" s="4">
        <f t="shared" si="91"/>
        <v>0</v>
      </c>
    </row>
    <row r="2789" spans="21:21" x14ac:dyDescent="0.2">
      <c r="U2789" s="4">
        <f t="shared" si="91"/>
        <v>0</v>
      </c>
    </row>
    <row r="2790" spans="21:21" x14ac:dyDescent="0.2">
      <c r="U2790" s="4">
        <f t="shared" si="91"/>
        <v>0</v>
      </c>
    </row>
    <row r="2791" spans="21:21" x14ac:dyDescent="0.2">
      <c r="U2791" s="4">
        <f t="shared" si="91"/>
        <v>0</v>
      </c>
    </row>
    <row r="2792" spans="21:21" x14ac:dyDescent="0.2">
      <c r="U2792" s="4">
        <f t="shared" si="91"/>
        <v>0</v>
      </c>
    </row>
    <row r="2793" spans="21:21" x14ac:dyDescent="0.2">
      <c r="U2793" s="4">
        <f t="shared" si="91"/>
        <v>0</v>
      </c>
    </row>
    <row r="2794" spans="21:21" x14ac:dyDescent="0.2">
      <c r="U2794" s="4">
        <f t="shared" si="91"/>
        <v>0</v>
      </c>
    </row>
    <row r="2795" spans="21:21" x14ac:dyDescent="0.2">
      <c r="U2795" s="4">
        <f t="shared" si="91"/>
        <v>0</v>
      </c>
    </row>
    <row r="2796" spans="21:21" x14ac:dyDescent="0.2">
      <c r="U2796" s="4">
        <f t="shared" si="91"/>
        <v>0</v>
      </c>
    </row>
    <row r="2797" spans="21:21" x14ac:dyDescent="0.2">
      <c r="U2797" s="4">
        <f t="shared" si="91"/>
        <v>0</v>
      </c>
    </row>
    <row r="2798" spans="21:21" x14ac:dyDescent="0.2">
      <c r="U2798" s="4">
        <f t="shared" si="91"/>
        <v>0</v>
      </c>
    </row>
    <row r="2799" spans="21:21" x14ac:dyDescent="0.2">
      <c r="U2799" s="4">
        <f t="shared" si="91"/>
        <v>0</v>
      </c>
    </row>
    <row r="2800" spans="21:21" x14ac:dyDescent="0.2">
      <c r="U2800" s="4">
        <f t="shared" si="91"/>
        <v>0</v>
      </c>
    </row>
    <row r="2801" spans="21:21" x14ac:dyDescent="0.2">
      <c r="U2801" s="4">
        <f t="shared" si="91"/>
        <v>0</v>
      </c>
    </row>
    <row r="2802" spans="21:21" x14ac:dyDescent="0.2">
      <c r="U2802" s="4">
        <f t="shared" si="91"/>
        <v>0</v>
      </c>
    </row>
    <row r="2803" spans="21:21" x14ac:dyDescent="0.2">
      <c r="U2803" s="4">
        <f t="shared" si="91"/>
        <v>0</v>
      </c>
    </row>
    <row r="2804" spans="21:21" x14ac:dyDescent="0.2">
      <c r="U2804" s="4">
        <f t="shared" si="91"/>
        <v>0</v>
      </c>
    </row>
    <row r="2805" spans="21:21" x14ac:dyDescent="0.2">
      <c r="U2805" s="4">
        <f t="shared" si="91"/>
        <v>0</v>
      </c>
    </row>
    <row r="2806" spans="21:21" x14ac:dyDescent="0.2">
      <c r="U2806" s="4">
        <f t="shared" si="91"/>
        <v>0</v>
      </c>
    </row>
    <row r="2807" spans="21:21" x14ac:dyDescent="0.2">
      <c r="U2807" s="4">
        <f t="shared" si="91"/>
        <v>0</v>
      </c>
    </row>
    <row r="2808" spans="21:21" x14ac:dyDescent="0.2">
      <c r="U2808" s="4">
        <f t="shared" si="91"/>
        <v>0</v>
      </c>
    </row>
    <row r="2809" spans="21:21" x14ac:dyDescent="0.2">
      <c r="U2809" s="4">
        <f t="shared" si="91"/>
        <v>0</v>
      </c>
    </row>
    <row r="2810" spans="21:21" x14ac:dyDescent="0.2">
      <c r="U2810" s="4">
        <f t="shared" si="91"/>
        <v>0</v>
      </c>
    </row>
    <row r="2811" spans="21:21" x14ac:dyDescent="0.2">
      <c r="U2811" s="4">
        <f t="shared" si="91"/>
        <v>0</v>
      </c>
    </row>
    <row r="2812" spans="21:21" x14ac:dyDescent="0.2">
      <c r="U2812" s="4">
        <f t="shared" si="91"/>
        <v>0</v>
      </c>
    </row>
    <row r="2813" spans="21:21" x14ac:dyDescent="0.2">
      <c r="U2813" s="4">
        <f t="shared" si="91"/>
        <v>0</v>
      </c>
    </row>
    <row r="2814" spans="21:21" x14ac:dyDescent="0.2">
      <c r="U2814" s="4">
        <f t="shared" si="91"/>
        <v>0</v>
      </c>
    </row>
    <row r="2815" spans="21:21" x14ac:dyDescent="0.2">
      <c r="U2815" s="4">
        <f t="shared" si="91"/>
        <v>0</v>
      </c>
    </row>
    <row r="2816" spans="21:21" x14ac:dyDescent="0.2">
      <c r="U2816" s="4">
        <f t="shared" si="91"/>
        <v>0</v>
      </c>
    </row>
    <row r="2817" spans="21:21" x14ac:dyDescent="0.2">
      <c r="U2817" s="4">
        <f t="shared" si="91"/>
        <v>0</v>
      </c>
    </row>
    <row r="2818" spans="21:21" x14ac:dyDescent="0.2">
      <c r="U2818" s="4">
        <f t="shared" si="91"/>
        <v>0</v>
      </c>
    </row>
    <row r="2819" spans="21:21" x14ac:dyDescent="0.2">
      <c r="U2819" s="4">
        <f t="shared" si="91"/>
        <v>0</v>
      </c>
    </row>
    <row r="2820" spans="21:21" x14ac:dyDescent="0.2">
      <c r="U2820" s="4">
        <f t="shared" si="91"/>
        <v>0</v>
      </c>
    </row>
    <row r="2821" spans="21:21" x14ac:dyDescent="0.2">
      <c r="U2821" s="4">
        <f t="shared" si="91"/>
        <v>0</v>
      </c>
    </row>
    <row r="2822" spans="21:21" x14ac:dyDescent="0.2">
      <c r="U2822" s="4">
        <f t="shared" si="91"/>
        <v>0</v>
      </c>
    </row>
    <row r="2823" spans="21:21" x14ac:dyDescent="0.2">
      <c r="U2823" s="4">
        <f t="shared" si="91"/>
        <v>0</v>
      </c>
    </row>
    <row r="2824" spans="21:21" x14ac:dyDescent="0.2">
      <c r="U2824" s="4">
        <f t="shared" si="91"/>
        <v>0</v>
      </c>
    </row>
    <row r="2825" spans="21:21" x14ac:dyDescent="0.2">
      <c r="U2825" s="4">
        <f t="shared" si="91"/>
        <v>0</v>
      </c>
    </row>
    <row r="2826" spans="21:21" x14ac:dyDescent="0.2">
      <c r="U2826" s="4">
        <f t="shared" si="91"/>
        <v>0</v>
      </c>
    </row>
    <row r="2827" spans="21:21" x14ac:dyDescent="0.2">
      <c r="U2827" s="4">
        <f t="shared" si="91"/>
        <v>0</v>
      </c>
    </row>
    <row r="2828" spans="21:21" x14ac:dyDescent="0.2">
      <c r="U2828" s="4">
        <f t="shared" si="91"/>
        <v>0</v>
      </c>
    </row>
    <row r="2829" spans="21:21" x14ac:dyDescent="0.2">
      <c r="U2829" s="4">
        <f t="shared" si="91"/>
        <v>0</v>
      </c>
    </row>
    <row r="2830" spans="21:21" x14ac:dyDescent="0.2">
      <c r="U2830" s="4">
        <f t="shared" si="91"/>
        <v>0</v>
      </c>
    </row>
    <row r="2831" spans="21:21" x14ac:dyDescent="0.2">
      <c r="U2831" s="4">
        <f t="shared" si="91"/>
        <v>0</v>
      </c>
    </row>
    <row r="2832" spans="21:21" x14ac:dyDescent="0.2">
      <c r="U2832" s="4">
        <f t="shared" si="91"/>
        <v>0</v>
      </c>
    </row>
    <row r="2833" spans="21:21" x14ac:dyDescent="0.2">
      <c r="U2833" s="4">
        <f t="shared" si="91"/>
        <v>0</v>
      </c>
    </row>
    <row r="2834" spans="21:21" x14ac:dyDescent="0.2">
      <c r="U2834" s="4">
        <f t="shared" si="91"/>
        <v>0</v>
      </c>
    </row>
    <row r="2835" spans="21:21" x14ac:dyDescent="0.2">
      <c r="U2835" s="4">
        <f t="shared" ref="U2835:U2898" si="92">+H2835-T2835</f>
        <v>0</v>
      </c>
    </row>
    <row r="2836" spans="21:21" x14ac:dyDescent="0.2">
      <c r="U2836" s="4">
        <f t="shared" si="92"/>
        <v>0</v>
      </c>
    </row>
    <row r="2837" spans="21:21" x14ac:dyDescent="0.2">
      <c r="U2837" s="4">
        <f t="shared" si="92"/>
        <v>0</v>
      </c>
    </row>
    <row r="2838" spans="21:21" x14ac:dyDescent="0.2">
      <c r="U2838" s="4">
        <f t="shared" si="92"/>
        <v>0</v>
      </c>
    </row>
    <row r="2839" spans="21:21" x14ac:dyDescent="0.2">
      <c r="U2839" s="4">
        <f t="shared" si="92"/>
        <v>0</v>
      </c>
    </row>
    <row r="2840" spans="21:21" x14ac:dyDescent="0.2">
      <c r="U2840" s="4">
        <f t="shared" si="92"/>
        <v>0</v>
      </c>
    </row>
    <row r="2841" spans="21:21" x14ac:dyDescent="0.2">
      <c r="U2841" s="4">
        <f t="shared" si="92"/>
        <v>0</v>
      </c>
    </row>
    <row r="2842" spans="21:21" x14ac:dyDescent="0.2">
      <c r="U2842" s="4">
        <f t="shared" si="92"/>
        <v>0</v>
      </c>
    </row>
    <row r="2843" spans="21:21" x14ac:dyDescent="0.2">
      <c r="U2843" s="4">
        <f t="shared" si="92"/>
        <v>0</v>
      </c>
    </row>
    <row r="2844" spans="21:21" x14ac:dyDescent="0.2">
      <c r="U2844" s="4">
        <f t="shared" si="92"/>
        <v>0</v>
      </c>
    </row>
    <row r="2845" spans="21:21" x14ac:dyDescent="0.2">
      <c r="U2845" s="4">
        <f t="shared" si="92"/>
        <v>0</v>
      </c>
    </row>
    <row r="2846" spans="21:21" x14ac:dyDescent="0.2">
      <c r="U2846" s="4">
        <f t="shared" si="92"/>
        <v>0</v>
      </c>
    </row>
    <row r="2847" spans="21:21" x14ac:dyDescent="0.2">
      <c r="U2847" s="4">
        <f t="shared" si="92"/>
        <v>0</v>
      </c>
    </row>
    <row r="2848" spans="21:21" x14ac:dyDescent="0.2">
      <c r="U2848" s="4">
        <f t="shared" si="92"/>
        <v>0</v>
      </c>
    </row>
    <row r="2849" spans="21:21" x14ac:dyDescent="0.2">
      <c r="U2849" s="4">
        <f t="shared" si="92"/>
        <v>0</v>
      </c>
    </row>
    <row r="2850" spans="21:21" x14ac:dyDescent="0.2">
      <c r="U2850" s="4">
        <f t="shared" si="92"/>
        <v>0</v>
      </c>
    </row>
    <row r="2851" spans="21:21" x14ac:dyDescent="0.2">
      <c r="U2851" s="4">
        <f t="shared" si="92"/>
        <v>0</v>
      </c>
    </row>
    <row r="2852" spans="21:21" x14ac:dyDescent="0.2">
      <c r="U2852" s="4">
        <f t="shared" si="92"/>
        <v>0</v>
      </c>
    </row>
    <row r="2853" spans="21:21" x14ac:dyDescent="0.2">
      <c r="U2853" s="4">
        <f t="shared" si="92"/>
        <v>0</v>
      </c>
    </row>
    <row r="2854" spans="21:21" x14ac:dyDescent="0.2">
      <c r="U2854" s="4">
        <f t="shared" si="92"/>
        <v>0</v>
      </c>
    </row>
    <row r="2855" spans="21:21" x14ac:dyDescent="0.2">
      <c r="U2855" s="4">
        <f t="shared" si="92"/>
        <v>0</v>
      </c>
    </row>
    <row r="2856" spans="21:21" x14ac:dyDescent="0.2">
      <c r="U2856" s="4">
        <f t="shared" si="92"/>
        <v>0</v>
      </c>
    </row>
    <row r="2857" spans="21:21" x14ac:dyDescent="0.2">
      <c r="U2857" s="4">
        <f t="shared" si="92"/>
        <v>0</v>
      </c>
    </row>
    <row r="2858" spans="21:21" x14ac:dyDescent="0.2">
      <c r="U2858" s="4">
        <f t="shared" si="92"/>
        <v>0</v>
      </c>
    </row>
    <row r="2859" spans="21:21" x14ac:dyDescent="0.2">
      <c r="U2859" s="4">
        <f t="shared" si="92"/>
        <v>0</v>
      </c>
    </row>
    <row r="2860" spans="21:21" x14ac:dyDescent="0.2">
      <c r="U2860" s="4">
        <f t="shared" si="92"/>
        <v>0</v>
      </c>
    </row>
    <row r="2861" spans="21:21" x14ac:dyDescent="0.2">
      <c r="U2861" s="4">
        <f t="shared" si="92"/>
        <v>0</v>
      </c>
    </row>
    <row r="2862" spans="21:21" x14ac:dyDescent="0.2">
      <c r="U2862" s="4">
        <f t="shared" si="92"/>
        <v>0</v>
      </c>
    </row>
    <row r="2863" spans="21:21" x14ac:dyDescent="0.2">
      <c r="U2863" s="4">
        <f t="shared" si="92"/>
        <v>0</v>
      </c>
    </row>
    <row r="2864" spans="21:21" x14ac:dyDescent="0.2">
      <c r="U2864" s="4">
        <f t="shared" si="92"/>
        <v>0</v>
      </c>
    </row>
    <row r="2865" spans="21:21" x14ac:dyDescent="0.2">
      <c r="U2865" s="4">
        <f t="shared" si="92"/>
        <v>0</v>
      </c>
    </row>
    <row r="2866" spans="21:21" x14ac:dyDescent="0.2">
      <c r="U2866" s="4">
        <f t="shared" si="92"/>
        <v>0</v>
      </c>
    </row>
    <row r="2867" spans="21:21" x14ac:dyDescent="0.2">
      <c r="U2867" s="4">
        <f t="shared" si="92"/>
        <v>0</v>
      </c>
    </row>
    <row r="2868" spans="21:21" x14ac:dyDescent="0.2">
      <c r="U2868" s="4">
        <f t="shared" si="92"/>
        <v>0</v>
      </c>
    </row>
    <row r="2869" spans="21:21" x14ac:dyDescent="0.2">
      <c r="U2869" s="4">
        <f t="shared" si="92"/>
        <v>0</v>
      </c>
    </row>
    <row r="2870" spans="21:21" x14ac:dyDescent="0.2">
      <c r="U2870" s="4">
        <f t="shared" si="92"/>
        <v>0</v>
      </c>
    </row>
    <row r="2871" spans="21:21" x14ac:dyDescent="0.2">
      <c r="U2871" s="4">
        <f t="shared" si="92"/>
        <v>0</v>
      </c>
    </row>
    <row r="2872" spans="21:21" x14ac:dyDescent="0.2">
      <c r="U2872" s="4">
        <f t="shared" si="92"/>
        <v>0</v>
      </c>
    </row>
    <row r="2873" spans="21:21" x14ac:dyDescent="0.2">
      <c r="U2873" s="4">
        <f t="shared" si="92"/>
        <v>0</v>
      </c>
    </row>
    <row r="2874" spans="21:21" x14ac:dyDescent="0.2">
      <c r="U2874" s="4">
        <f t="shared" si="92"/>
        <v>0</v>
      </c>
    </row>
    <row r="2875" spans="21:21" x14ac:dyDescent="0.2">
      <c r="U2875" s="4">
        <f t="shared" si="92"/>
        <v>0</v>
      </c>
    </row>
    <row r="2876" spans="21:21" x14ac:dyDescent="0.2">
      <c r="U2876" s="4">
        <f t="shared" si="92"/>
        <v>0</v>
      </c>
    </row>
    <row r="2877" spans="21:21" x14ac:dyDescent="0.2">
      <c r="U2877" s="4">
        <f t="shared" si="92"/>
        <v>0</v>
      </c>
    </row>
    <row r="2878" spans="21:21" x14ac:dyDescent="0.2">
      <c r="U2878" s="4">
        <f t="shared" si="92"/>
        <v>0</v>
      </c>
    </row>
    <row r="2879" spans="21:21" x14ac:dyDescent="0.2">
      <c r="U2879" s="4">
        <f t="shared" si="92"/>
        <v>0</v>
      </c>
    </row>
    <row r="2880" spans="21:21" x14ac:dyDescent="0.2">
      <c r="U2880" s="4">
        <f t="shared" si="92"/>
        <v>0</v>
      </c>
    </row>
    <row r="2881" spans="21:21" x14ac:dyDescent="0.2">
      <c r="U2881" s="4">
        <f t="shared" si="92"/>
        <v>0</v>
      </c>
    </row>
    <row r="2882" spans="21:21" x14ac:dyDescent="0.2">
      <c r="U2882" s="4">
        <f t="shared" si="92"/>
        <v>0</v>
      </c>
    </row>
    <row r="2883" spans="21:21" x14ac:dyDescent="0.2">
      <c r="U2883" s="4">
        <f t="shared" si="92"/>
        <v>0</v>
      </c>
    </row>
    <row r="2884" spans="21:21" x14ac:dyDescent="0.2">
      <c r="U2884" s="4">
        <f t="shared" si="92"/>
        <v>0</v>
      </c>
    </row>
    <row r="2885" spans="21:21" x14ac:dyDescent="0.2">
      <c r="U2885" s="4">
        <f t="shared" si="92"/>
        <v>0</v>
      </c>
    </row>
    <row r="2886" spans="21:21" x14ac:dyDescent="0.2">
      <c r="U2886" s="4">
        <f t="shared" si="92"/>
        <v>0</v>
      </c>
    </row>
    <row r="2887" spans="21:21" x14ac:dyDescent="0.2">
      <c r="U2887" s="4">
        <f t="shared" si="92"/>
        <v>0</v>
      </c>
    </row>
    <row r="2888" spans="21:21" x14ac:dyDescent="0.2">
      <c r="U2888" s="4">
        <f t="shared" si="92"/>
        <v>0</v>
      </c>
    </row>
    <row r="2889" spans="21:21" x14ac:dyDescent="0.2">
      <c r="U2889" s="4">
        <f t="shared" si="92"/>
        <v>0</v>
      </c>
    </row>
    <row r="2890" spans="21:21" x14ac:dyDescent="0.2">
      <c r="U2890" s="4">
        <f t="shared" si="92"/>
        <v>0</v>
      </c>
    </row>
    <row r="2891" spans="21:21" x14ac:dyDescent="0.2">
      <c r="U2891" s="4">
        <f t="shared" si="92"/>
        <v>0</v>
      </c>
    </row>
    <row r="2892" spans="21:21" x14ac:dyDescent="0.2">
      <c r="U2892" s="4">
        <f t="shared" si="92"/>
        <v>0</v>
      </c>
    </row>
    <row r="2893" spans="21:21" x14ac:dyDescent="0.2">
      <c r="U2893" s="4">
        <f t="shared" si="92"/>
        <v>0</v>
      </c>
    </row>
    <row r="2894" spans="21:21" x14ac:dyDescent="0.2">
      <c r="U2894" s="4">
        <f t="shared" si="92"/>
        <v>0</v>
      </c>
    </row>
    <row r="2895" spans="21:21" x14ac:dyDescent="0.2">
      <c r="U2895" s="4">
        <f t="shared" si="92"/>
        <v>0</v>
      </c>
    </row>
    <row r="2896" spans="21:21" x14ac:dyDescent="0.2">
      <c r="U2896" s="4">
        <f t="shared" si="92"/>
        <v>0</v>
      </c>
    </row>
    <row r="2897" spans="21:21" x14ac:dyDescent="0.2">
      <c r="U2897" s="4">
        <f t="shared" si="92"/>
        <v>0</v>
      </c>
    </row>
    <row r="2898" spans="21:21" x14ac:dyDescent="0.2">
      <c r="U2898" s="4">
        <f t="shared" si="92"/>
        <v>0</v>
      </c>
    </row>
    <row r="2899" spans="21:21" x14ac:dyDescent="0.2">
      <c r="U2899" s="4">
        <f t="shared" ref="U2899:U2962" si="93">+H2899-T2899</f>
        <v>0</v>
      </c>
    </row>
    <row r="2900" spans="21:21" x14ac:dyDescent="0.2">
      <c r="U2900" s="4">
        <f t="shared" si="93"/>
        <v>0</v>
      </c>
    </row>
    <row r="2901" spans="21:21" x14ac:dyDescent="0.2">
      <c r="U2901" s="4">
        <f t="shared" si="93"/>
        <v>0</v>
      </c>
    </row>
    <row r="2902" spans="21:21" x14ac:dyDescent="0.2">
      <c r="U2902" s="4">
        <f t="shared" si="93"/>
        <v>0</v>
      </c>
    </row>
    <row r="2903" spans="21:21" x14ac:dyDescent="0.2">
      <c r="U2903" s="4">
        <f t="shared" si="93"/>
        <v>0</v>
      </c>
    </row>
    <row r="2904" spans="21:21" x14ac:dyDescent="0.2">
      <c r="U2904" s="4">
        <f t="shared" si="93"/>
        <v>0</v>
      </c>
    </row>
    <row r="2905" spans="21:21" x14ac:dyDescent="0.2">
      <c r="U2905" s="4">
        <f t="shared" si="93"/>
        <v>0</v>
      </c>
    </row>
    <row r="2906" spans="21:21" x14ac:dyDescent="0.2">
      <c r="U2906" s="4">
        <f t="shared" si="93"/>
        <v>0</v>
      </c>
    </row>
    <row r="2907" spans="21:21" x14ac:dyDescent="0.2">
      <c r="U2907" s="4">
        <f t="shared" si="93"/>
        <v>0</v>
      </c>
    </row>
    <row r="2908" spans="21:21" x14ac:dyDescent="0.2">
      <c r="U2908" s="4">
        <f t="shared" si="93"/>
        <v>0</v>
      </c>
    </row>
    <row r="2909" spans="21:21" x14ac:dyDescent="0.2">
      <c r="U2909" s="4">
        <f t="shared" si="93"/>
        <v>0</v>
      </c>
    </row>
    <row r="2910" spans="21:21" x14ac:dyDescent="0.2">
      <c r="U2910" s="4">
        <f t="shared" si="93"/>
        <v>0</v>
      </c>
    </row>
    <row r="2911" spans="21:21" x14ac:dyDescent="0.2">
      <c r="U2911" s="4">
        <f t="shared" si="93"/>
        <v>0</v>
      </c>
    </row>
    <row r="2912" spans="21:21" x14ac:dyDescent="0.2">
      <c r="U2912" s="4">
        <f t="shared" si="93"/>
        <v>0</v>
      </c>
    </row>
    <row r="2913" spans="21:21" x14ac:dyDescent="0.2">
      <c r="U2913" s="4">
        <f t="shared" si="93"/>
        <v>0</v>
      </c>
    </row>
    <row r="2914" spans="21:21" x14ac:dyDescent="0.2">
      <c r="U2914" s="4">
        <f t="shared" si="93"/>
        <v>0</v>
      </c>
    </row>
    <row r="2915" spans="21:21" x14ac:dyDescent="0.2">
      <c r="U2915" s="4">
        <f t="shared" si="93"/>
        <v>0</v>
      </c>
    </row>
    <row r="2916" spans="21:21" x14ac:dyDescent="0.2">
      <c r="U2916" s="4">
        <f t="shared" si="93"/>
        <v>0</v>
      </c>
    </row>
    <row r="2917" spans="21:21" x14ac:dyDescent="0.2">
      <c r="U2917" s="4">
        <f t="shared" si="93"/>
        <v>0</v>
      </c>
    </row>
    <row r="2918" spans="21:21" x14ac:dyDescent="0.2">
      <c r="U2918" s="4">
        <f t="shared" si="93"/>
        <v>0</v>
      </c>
    </row>
    <row r="2919" spans="21:21" x14ac:dyDescent="0.2">
      <c r="U2919" s="4">
        <f t="shared" si="93"/>
        <v>0</v>
      </c>
    </row>
    <row r="2920" spans="21:21" x14ac:dyDescent="0.2">
      <c r="U2920" s="4">
        <f t="shared" si="93"/>
        <v>0</v>
      </c>
    </row>
    <row r="2921" spans="21:21" x14ac:dyDescent="0.2">
      <c r="U2921" s="4">
        <f t="shared" si="93"/>
        <v>0</v>
      </c>
    </row>
    <row r="2922" spans="21:21" x14ac:dyDescent="0.2">
      <c r="U2922" s="4">
        <f t="shared" si="93"/>
        <v>0</v>
      </c>
    </row>
    <row r="2923" spans="21:21" x14ac:dyDescent="0.2">
      <c r="U2923" s="4">
        <f t="shared" si="93"/>
        <v>0</v>
      </c>
    </row>
    <row r="2924" spans="21:21" x14ac:dyDescent="0.2">
      <c r="U2924" s="4">
        <f t="shared" si="93"/>
        <v>0</v>
      </c>
    </row>
    <row r="2925" spans="21:21" x14ac:dyDescent="0.2">
      <c r="U2925" s="4">
        <f t="shared" si="93"/>
        <v>0</v>
      </c>
    </row>
    <row r="2926" spans="21:21" x14ac:dyDescent="0.2">
      <c r="U2926" s="4">
        <f t="shared" si="93"/>
        <v>0</v>
      </c>
    </row>
    <row r="2927" spans="21:21" x14ac:dyDescent="0.2">
      <c r="U2927" s="4">
        <f t="shared" si="93"/>
        <v>0</v>
      </c>
    </row>
    <row r="2928" spans="21:21" x14ac:dyDescent="0.2">
      <c r="U2928" s="4">
        <f t="shared" si="93"/>
        <v>0</v>
      </c>
    </row>
    <row r="2929" spans="21:21" x14ac:dyDescent="0.2">
      <c r="U2929" s="4">
        <f t="shared" si="93"/>
        <v>0</v>
      </c>
    </row>
    <row r="2930" spans="21:21" x14ac:dyDescent="0.2">
      <c r="U2930" s="4">
        <f t="shared" si="93"/>
        <v>0</v>
      </c>
    </row>
    <row r="2931" spans="21:21" x14ac:dyDescent="0.2">
      <c r="U2931" s="4">
        <f t="shared" si="93"/>
        <v>0</v>
      </c>
    </row>
    <row r="2932" spans="21:21" x14ac:dyDescent="0.2">
      <c r="U2932" s="4">
        <f t="shared" si="93"/>
        <v>0</v>
      </c>
    </row>
    <row r="2933" spans="21:21" x14ac:dyDescent="0.2">
      <c r="U2933" s="4">
        <f t="shared" si="93"/>
        <v>0</v>
      </c>
    </row>
    <row r="2934" spans="21:21" x14ac:dyDescent="0.2">
      <c r="U2934" s="4">
        <f t="shared" si="93"/>
        <v>0</v>
      </c>
    </row>
    <row r="2935" spans="21:21" x14ac:dyDescent="0.2">
      <c r="U2935" s="4">
        <f t="shared" si="93"/>
        <v>0</v>
      </c>
    </row>
    <row r="2936" spans="21:21" x14ac:dyDescent="0.2">
      <c r="U2936" s="4">
        <f t="shared" si="93"/>
        <v>0</v>
      </c>
    </row>
    <row r="2937" spans="21:21" x14ac:dyDescent="0.2">
      <c r="U2937" s="4">
        <f t="shared" si="93"/>
        <v>0</v>
      </c>
    </row>
    <row r="2938" spans="21:21" x14ac:dyDescent="0.2">
      <c r="U2938" s="4">
        <f t="shared" si="93"/>
        <v>0</v>
      </c>
    </row>
    <row r="2939" spans="21:21" x14ac:dyDescent="0.2">
      <c r="U2939" s="4">
        <f t="shared" si="93"/>
        <v>0</v>
      </c>
    </row>
    <row r="2940" spans="21:21" x14ac:dyDescent="0.2">
      <c r="U2940" s="4">
        <f t="shared" si="93"/>
        <v>0</v>
      </c>
    </row>
    <row r="2941" spans="21:21" x14ac:dyDescent="0.2">
      <c r="U2941" s="4">
        <f t="shared" si="93"/>
        <v>0</v>
      </c>
    </row>
    <row r="2942" spans="21:21" x14ac:dyDescent="0.2">
      <c r="U2942" s="4">
        <f t="shared" si="93"/>
        <v>0</v>
      </c>
    </row>
    <row r="2943" spans="21:21" x14ac:dyDescent="0.2">
      <c r="U2943" s="4">
        <f t="shared" si="93"/>
        <v>0</v>
      </c>
    </row>
    <row r="2944" spans="21:21" x14ac:dyDescent="0.2">
      <c r="U2944" s="4">
        <f t="shared" si="93"/>
        <v>0</v>
      </c>
    </row>
    <row r="2945" spans="21:21" x14ac:dyDescent="0.2">
      <c r="U2945" s="4">
        <f t="shared" si="93"/>
        <v>0</v>
      </c>
    </row>
    <row r="2946" spans="21:21" x14ac:dyDescent="0.2">
      <c r="U2946" s="4">
        <f t="shared" si="93"/>
        <v>0</v>
      </c>
    </row>
    <row r="2947" spans="21:21" x14ac:dyDescent="0.2">
      <c r="U2947" s="4">
        <f t="shared" si="93"/>
        <v>0</v>
      </c>
    </row>
    <row r="2948" spans="21:21" x14ac:dyDescent="0.2">
      <c r="U2948" s="4">
        <f t="shared" si="93"/>
        <v>0</v>
      </c>
    </row>
    <row r="2949" spans="21:21" x14ac:dyDescent="0.2">
      <c r="U2949" s="4">
        <f t="shared" si="93"/>
        <v>0</v>
      </c>
    </row>
    <row r="2950" spans="21:21" x14ac:dyDescent="0.2">
      <c r="U2950" s="4">
        <f t="shared" si="93"/>
        <v>0</v>
      </c>
    </row>
    <row r="2951" spans="21:21" x14ac:dyDescent="0.2">
      <c r="U2951" s="4">
        <f t="shared" si="93"/>
        <v>0</v>
      </c>
    </row>
    <row r="2952" spans="21:21" x14ac:dyDescent="0.2">
      <c r="U2952" s="4">
        <f t="shared" si="93"/>
        <v>0</v>
      </c>
    </row>
    <row r="2953" spans="21:21" x14ac:dyDescent="0.2">
      <c r="U2953" s="4">
        <f t="shared" si="93"/>
        <v>0</v>
      </c>
    </row>
    <row r="2954" spans="21:21" x14ac:dyDescent="0.2">
      <c r="U2954" s="4">
        <f t="shared" si="93"/>
        <v>0</v>
      </c>
    </row>
    <row r="2955" spans="21:21" x14ac:dyDescent="0.2">
      <c r="U2955" s="4">
        <f t="shared" si="93"/>
        <v>0</v>
      </c>
    </row>
    <row r="2956" spans="21:21" x14ac:dyDescent="0.2">
      <c r="U2956" s="4">
        <f t="shared" si="93"/>
        <v>0</v>
      </c>
    </row>
    <row r="2957" spans="21:21" x14ac:dyDescent="0.2">
      <c r="U2957" s="4">
        <f t="shared" si="93"/>
        <v>0</v>
      </c>
    </row>
    <row r="2958" spans="21:21" x14ac:dyDescent="0.2">
      <c r="U2958" s="4">
        <f t="shared" si="93"/>
        <v>0</v>
      </c>
    </row>
    <row r="2959" spans="21:21" x14ac:dyDescent="0.2">
      <c r="U2959" s="4">
        <f t="shared" si="93"/>
        <v>0</v>
      </c>
    </row>
    <row r="2960" spans="21:21" x14ac:dyDescent="0.2">
      <c r="U2960" s="4">
        <f t="shared" si="93"/>
        <v>0</v>
      </c>
    </row>
    <row r="2961" spans="21:21" x14ac:dyDescent="0.2">
      <c r="U2961" s="4">
        <f t="shared" si="93"/>
        <v>0</v>
      </c>
    </row>
    <row r="2962" spans="21:21" x14ac:dyDescent="0.2">
      <c r="U2962" s="4">
        <f t="shared" si="93"/>
        <v>0</v>
      </c>
    </row>
    <row r="2963" spans="21:21" x14ac:dyDescent="0.2">
      <c r="U2963" s="4">
        <f t="shared" ref="U2963:U3026" si="94">+H2963-T2963</f>
        <v>0</v>
      </c>
    </row>
    <row r="2964" spans="21:21" x14ac:dyDescent="0.2">
      <c r="U2964" s="4">
        <f t="shared" si="94"/>
        <v>0</v>
      </c>
    </row>
    <row r="2965" spans="21:21" x14ac:dyDescent="0.2">
      <c r="U2965" s="4">
        <f t="shared" si="94"/>
        <v>0</v>
      </c>
    </row>
    <row r="2966" spans="21:21" x14ac:dyDescent="0.2">
      <c r="U2966" s="4">
        <f t="shared" si="94"/>
        <v>0</v>
      </c>
    </row>
    <row r="2967" spans="21:21" x14ac:dyDescent="0.2">
      <c r="U2967" s="4">
        <f t="shared" si="94"/>
        <v>0</v>
      </c>
    </row>
    <row r="2968" spans="21:21" x14ac:dyDescent="0.2">
      <c r="U2968" s="4">
        <f t="shared" si="94"/>
        <v>0</v>
      </c>
    </row>
    <row r="2969" spans="21:21" x14ac:dyDescent="0.2">
      <c r="U2969" s="4">
        <f t="shared" si="94"/>
        <v>0</v>
      </c>
    </row>
    <row r="2970" spans="21:21" x14ac:dyDescent="0.2">
      <c r="U2970" s="4">
        <f t="shared" si="94"/>
        <v>0</v>
      </c>
    </row>
    <row r="2971" spans="21:21" x14ac:dyDescent="0.2">
      <c r="U2971" s="4">
        <f t="shared" si="94"/>
        <v>0</v>
      </c>
    </row>
    <row r="2972" spans="21:21" x14ac:dyDescent="0.2">
      <c r="U2972" s="4">
        <f t="shared" si="94"/>
        <v>0</v>
      </c>
    </row>
    <row r="2973" spans="21:21" x14ac:dyDescent="0.2">
      <c r="U2973" s="4">
        <f t="shared" si="94"/>
        <v>0</v>
      </c>
    </row>
    <row r="2974" spans="21:21" x14ac:dyDescent="0.2">
      <c r="U2974" s="4">
        <f t="shared" si="94"/>
        <v>0</v>
      </c>
    </row>
    <row r="2975" spans="21:21" x14ac:dyDescent="0.2">
      <c r="U2975" s="4">
        <f t="shared" si="94"/>
        <v>0</v>
      </c>
    </row>
    <row r="2976" spans="21:21" x14ac:dyDescent="0.2">
      <c r="U2976" s="4">
        <f t="shared" si="94"/>
        <v>0</v>
      </c>
    </row>
    <row r="2977" spans="21:21" x14ac:dyDescent="0.2">
      <c r="U2977" s="4">
        <f t="shared" si="94"/>
        <v>0</v>
      </c>
    </row>
    <row r="2978" spans="21:21" x14ac:dyDescent="0.2">
      <c r="U2978" s="4">
        <f t="shared" si="94"/>
        <v>0</v>
      </c>
    </row>
    <row r="2979" spans="21:21" x14ac:dyDescent="0.2">
      <c r="U2979" s="4">
        <f t="shared" si="94"/>
        <v>0</v>
      </c>
    </row>
    <row r="2980" spans="21:21" x14ac:dyDescent="0.2">
      <c r="U2980" s="4">
        <f t="shared" si="94"/>
        <v>0</v>
      </c>
    </row>
    <row r="2981" spans="21:21" x14ac:dyDescent="0.2">
      <c r="U2981" s="4">
        <f t="shared" si="94"/>
        <v>0</v>
      </c>
    </row>
    <row r="2982" spans="21:21" x14ac:dyDescent="0.2">
      <c r="U2982" s="4">
        <f t="shared" si="94"/>
        <v>0</v>
      </c>
    </row>
    <row r="2983" spans="21:21" x14ac:dyDescent="0.2">
      <c r="U2983" s="4">
        <f t="shared" si="94"/>
        <v>0</v>
      </c>
    </row>
    <row r="2984" spans="21:21" x14ac:dyDescent="0.2">
      <c r="U2984" s="4">
        <f t="shared" si="94"/>
        <v>0</v>
      </c>
    </row>
    <row r="2985" spans="21:21" x14ac:dyDescent="0.2">
      <c r="U2985" s="4">
        <f t="shared" si="94"/>
        <v>0</v>
      </c>
    </row>
    <row r="2986" spans="21:21" x14ac:dyDescent="0.2">
      <c r="U2986" s="4">
        <f t="shared" si="94"/>
        <v>0</v>
      </c>
    </row>
    <row r="2987" spans="21:21" x14ac:dyDescent="0.2">
      <c r="U2987" s="4">
        <f t="shared" si="94"/>
        <v>0</v>
      </c>
    </row>
    <row r="2988" spans="21:21" x14ac:dyDescent="0.2">
      <c r="U2988" s="4">
        <f t="shared" si="94"/>
        <v>0</v>
      </c>
    </row>
    <row r="2989" spans="21:21" x14ac:dyDescent="0.2">
      <c r="U2989" s="4">
        <f t="shared" si="94"/>
        <v>0</v>
      </c>
    </row>
    <row r="2990" spans="21:21" x14ac:dyDescent="0.2">
      <c r="U2990" s="4">
        <f t="shared" si="94"/>
        <v>0</v>
      </c>
    </row>
    <row r="2991" spans="21:21" x14ac:dyDescent="0.2">
      <c r="U2991" s="4">
        <f t="shared" si="94"/>
        <v>0</v>
      </c>
    </row>
    <row r="2992" spans="21:21" x14ac:dyDescent="0.2">
      <c r="U2992" s="4">
        <f t="shared" si="94"/>
        <v>0</v>
      </c>
    </row>
    <row r="2993" spans="21:21" x14ac:dyDescent="0.2">
      <c r="U2993" s="4">
        <f t="shared" si="94"/>
        <v>0</v>
      </c>
    </row>
    <row r="2994" spans="21:21" x14ac:dyDescent="0.2">
      <c r="U2994" s="4">
        <f t="shared" si="94"/>
        <v>0</v>
      </c>
    </row>
    <row r="2995" spans="21:21" x14ac:dyDescent="0.2">
      <c r="U2995" s="4">
        <f t="shared" si="94"/>
        <v>0</v>
      </c>
    </row>
    <row r="2996" spans="21:21" x14ac:dyDescent="0.2">
      <c r="U2996" s="4">
        <f t="shared" si="94"/>
        <v>0</v>
      </c>
    </row>
    <row r="2997" spans="21:21" x14ac:dyDescent="0.2">
      <c r="U2997" s="4">
        <f t="shared" si="94"/>
        <v>0</v>
      </c>
    </row>
    <row r="2998" spans="21:21" x14ac:dyDescent="0.2">
      <c r="U2998" s="4">
        <f t="shared" si="94"/>
        <v>0</v>
      </c>
    </row>
    <row r="2999" spans="21:21" x14ac:dyDescent="0.2">
      <c r="U2999" s="4">
        <f t="shared" si="94"/>
        <v>0</v>
      </c>
    </row>
    <row r="3000" spans="21:21" x14ac:dyDescent="0.2">
      <c r="U3000" s="4">
        <f t="shared" si="94"/>
        <v>0</v>
      </c>
    </row>
    <row r="3001" spans="21:21" x14ac:dyDescent="0.2">
      <c r="U3001" s="4">
        <f t="shared" si="94"/>
        <v>0</v>
      </c>
    </row>
    <row r="3002" spans="21:21" x14ac:dyDescent="0.2">
      <c r="U3002" s="4">
        <f t="shared" si="94"/>
        <v>0</v>
      </c>
    </row>
    <row r="3003" spans="21:21" x14ac:dyDescent="0.2">
      <c r="U3003" s="4">
        <f t="shared" si="94"/>
        <v>0</v>
      </c>
    </row>
    <row r="3004" spans="21:21" x14ac:dyDescent="0.2">
      <c r="U3004" s="4">
        <f t="shared" si="94"/>
        <v>0</v>
      </c>
    </row>
    <row r="3005" spans="21:21" x14ac:dyDescent="0.2">
      <c r="U3005" s="4">
        <f t="shared" si="94"/>
        <v>0</v>
      </c>
    </row>
    <row r="3006" spans="21:21" x14ac:dyDescent="0.2">
      <c r="U3006" s="4">
        <f t="shared" si="94"/>
        <v>0</v>
      </c>
    </row>
    <row r="3007" spans="21:21" x14ac:dyDescent="0.2">
      <c r="U3007" s="4">
        <f t="shared" si="94"/>
        <v>0</v>
      </c>
    </row>
    <row r="3008" spans="21:21" x14ac:dyDescent="0.2">
      <c r="U3008" s="4">
        <f t="shared" si="94"/>
        <v>0</v>
      </c>
    </row>
    <row r="3009" spans="21:21" x14ac:dyDescent="0.2">
      <c r="U3009" s="4">
        <f t="shared" si="94"/>
        <v>0</v>
      </c>
    </row>
    <row r="3010" spans="21:21" x14ac:dyDescent="0.2">
      <c r="U3010" s="4">
        <f t="shared" si="94"/>
        <v>0</v>
      </c>
    </row>
    <row r="3011" spans="21:21" x14ac:dyDescent="0.2">
      <c r="U3011" s="4">
        <f t="shared" si="94"/>
        <v>0</v>
      </c>
    </row>
    <row r="3012" spans="21:21" x14ac:dyDescent="0.2">
      <c r="U3012" s="4">
        <f t="shared" si="94"/>
        <v>0</v>
      </c>
    </row>
    <row r="3013" spans="21:21" x14ac:dyDescent="0.2">
      <c r="U3013" s="4">
        <f t="shared" si="94"/>
        <v>0</v>
      </c>
    </row>
    <row r="3014" spans="21:21" x14ac:dyDescent="0.2">
      <c r="U3014" s="4">
        <f t="shared" si="94"/>
        <v>0</v>
      </c>
    </row>
    <row r="3015" spans="21:21" x14ac:dyDescent="0.2">
      <c r="U3015" s="4">
        <f t="shared" si="94"/>
        <v>0</v>
      </c>
    </row>
    <row r="3016" spans="21:21" x14ac:dyDescent="0.2">
      <c r="U3016" s="4">
        <f t="shared" si="94"/>
        <v>0</v>
      </c>
    </row>
    <row r="3017" spans="21:21" x14ac:dyDescent="0.2">
      <c r="U3017" s="4">
        <f t="shared" si="94"/>
        <v>0</v>
      </c>
    </row>
    <row r="3018" spans="21:21" x14ac:dyDescent="0.2">
      <c r="U3018" s="4">
        <f t="shared" si="94"/>
        <v>0</v>
      </c>
    </row>
    <row r="3019" spans="21:21" x14ac:dyDescent="0.2">
      <c r="U3019" s="4">
        <f t="shared" si="94"/>
        <v>0</v>
      </c>
    </row>
    <row r="3020" spans="21:21" x14ac:dyDescent="0.2">
      <c r="U3020" s="4">
        <f t="shared" si="94"/>
        <v>0</v>
      </c>
    </row>
    <row r="3021" spans="21:21" x14ac:dyDescent="0.2">
      <c r="U3021" s="4">
        <f t="shared" si="94"/>
        <v>0</v>
      </c>
    </row>
    <row r="3022" spans="21:21" x14ac:dyDescent="0.2">
      <c r="U3022" s="4">
        <f t="shared" si="94"/>
        <v>0</v>
      </c>
    </row>
    <row r="3023" spans="21:21" x14ac:dyDescent="0.2">
      <c r="U3023" s="4">
        <f t="shared" si="94"/>
        <v>0</v>
      </c>
    </row>
    <row r="3024" spans="21:21" x14ac:dyDescent="0.2">
      <c r="U3024" s="4">
        <f t="shared" si="94"/>
        <v>0</v>
      </c>
    </row>
    <row r="3025" spans="21:21" x14ac:dyDescent="0.2">
      <c r="U3025" s="4">
        <f t="shared" si="94"/>
        <v>0</v>
      </c>
    </row>
    <row r="3026" spans="21:21" x14ac:dyDescent="0.2">
      <c r="U3026" s="4">
        <f t="shared" si="94"/>
        <v>0</v>
      </c>
    </row>
    <row r="3027" spans="21:21" x14ac:dyDescent="0.2">
      <c r="U3027" s="4">
        <f t="shared" ref="U3027:U3090" si="95">+H3027-T3027</f>
        <v>0</v>
      </c>
    </row>
    <row r="3028" spans="21:21" x14ac:dyDescent="0.2">
      <c r="U3028" s="4">
        <f t="shared" si="95"/>
        <v>0</v>
      </c>
    </row>
    <row r="3029" spans="21:21" x14ac:dyDescent="0.2">
      <c r="U3029" s="4">
        <f t="shared" si="95"/>
        <v>0</v>
      </c>
    </row>
    <row r="3030" spans="21:21" x14ac:dyDescent="0.2">
      <c r="U3030" s="4">
        <f t="shared" si="95"/>
        <v>0</v>
      </c>
    </row>
    <row r="3031" spans="21:21" x14ac:dyDescent="0.2">
      <c r="U3031" s="4">
        <f t="shared" si="95"/>
        <v>0</v>
      </c>
    </row>
    <row r="3032" spans="21:21" x14ac:dyDescent="0.2">
      <c r="U3032" s="4">
        <f t="shared" si="95"/>
        <v>0</v>
      </c>
    </row>
    <row r="3033" spans="21:21" x14ac:dyDescent="0.2">
      <c r="U3033" s="4">
        <f t="shared" si="95"/>
        <v>0</v>
      </c>
    </row>
    <row r="3034" spans="21:21" x14ac:dyDescent="0.2">
      <c r="U3034" s="4">
        <f t="shared" si="95"/>
        <v>0</v>
      </c>
    </row>
    <row r="3035" spans="21:21" x14ac:dyDescent="0.2">
      <c r="U3035" s="4">
        <f t="shared" si="95"/>
        <v>0</v>
      </c>
    </row>
    <row r="3036" spans="21:21" x14ac:dyDescent="0.2">
      <c r="U3036" s="4">
        <f t="shared" si="95"/>
        <v>0</v>
      </c>
    </row>
    <row r="3037" spans="21:21" x14ac:dyDescent="0.2">
      <c r="U3037" s="4">
        <f t="shared" si="95"/>
        <v>0</v>
      </c>
    </row>
    <row r="3038" spans="21:21" x14ac:dyDescent="0.2">
      <c r="U3038" s="4">
        <f t="shared" si="95"/>
        <v>0</v>
      </c>
    </row>
    <row r="3039" spans="21:21" x14ac:dyDescent="0.2">
      <c r="U3039" s="4">
        <f t="shared" si="95"/>
        <v>0</v>
      </c>
    </row>
    <row r="3040" spans="21:21" x14ac:dyDescent="0.2">
      <c r="U3040" s="4">
        <f t="shared" si="95"/>
        <v>0</v>
      </c>
    </row>
    <row r="3041" spans="21:21" x14ac:dyDescent="0.2">
      <c r="U3041" s="4">
        <f t="shared" si="95"/>
        <v>0</v>
      </c>
    </row>
    <row r="3042" spans="21:21" x14ac:dyDescent="0.2">
      <c r="U3042" s="4">
        <f t="shared" si="95"/>
        <v>0</v>
      </c>
    </row>
    <row r="3043" spans="21:21" x14ac:dyDescent="0.2">
      <c r="U3043" s="4">
        <f t="shared" si="95"/>
        <v>0</v>
      </c>
    </row>
    <row r="3044" spans="21:21" x14ac:dyDescent="0.2">
      <c r="U3044" s="4">
        <f t="shared" si="95"/>
        <v>0</v>
      </c>
    </row>
    <row r="3045" spans="21:21" x14ac:dyDescent="0.2">
      <c r="U3045" s="4">
        <f t="shared" si="95"/>
        <v>0</v>
      </c>
    </row>
    <row r="3046" spans="21:21" x14ac:dyDescent="0.2">
      <c r="U3046" s="4">
        <f t="shared" si="95"/>
        <v>0</v>
      </c>
    </row>
    <row r="3047" spans="21:21" x14ac:dyDescent="0.2">
      <c r="U3047" s="4">
        <f t="shared" si="95"/>
        <v>0</v>
      </c>
    </row>
    <row r="3048" spans="21:21" x14ac:dyDescent="0.2">
      <c r="U3048" s="4">
        <f t="shared" si="95"/>
        <v>0</v>
      </c>
    </row>
    <row r="3049" spans="21:21" x14ac:dyDescent="0.2">
      <c r="U3049" s="4">
        <f t="shared" si="95"/>
        <v>0</v>
      </c>
    </row>
    <row r="3050" spans="21:21" x14ac:dyDescent="0.2">
      <c r="U3050" s="4">
        <f t="shared" si="95"/>
        <v>0</v>
      </c>
    </row>
    <row r="3051" spans="21:21" x14ac:dyDescent="0.2">
      <c r="U3051" s="4">
        <f t="shared" si="95"/>
        <v>0</v>
      </c>
    </row>
    <row r="3052" spans="21:21" x14ac:dyDescent="0.2">
      <c r="U3052" s="4">
        <f t="shared" si="95"/>
        <v>0</v>
      </c>
    </row>
    <row r="3053" spans="21:21" x14ac:dyDescent="0.2">
      <c r="U3053" s="4">
        <f t="shared" si="95"/>
        <v>0</v>
      </c>
    </row>
    <row r="3054" spans="21:21" x14ac:dyDescent="0.2">
      <c r="U3054" s="4">
        <f t="shared" si="95"/>
        <v>0</v>
      </c>
    </row>
    <row r="3055" spans="21:21" x14ac:dyDescent="0.2">
      <c r="U3055" s="4">
        <f t="shared" si="95"/>
        <v>0</v>
      </c>
    </row>
    <row r="3056" spans="21:21" x14ac:dyDescent="0.2">
      <c r="U3056" s="4">
        <f t="shared" si="95"/>
        <v>0</v>
      </c>
    </row>
    <row r="3057" spans="21:21" x14ac:dyDescent="0.2">
      <c r="U3057" s="4">
        <f t="shared" si="95"/>
        <v>0</v>
      </c>
    </row>
    <row r="3058" spans="21:21" x14ac:dyDescent="0.2">
      <c r="U3058" s="4">
        <f t="shared" si="95"/>
        <v>0</v>
      </c>
    </row>
    <row r="3059" spans="21:21" x14ac:dyDescent="0.2">
      <c r="U3059" s="4">
        <f t="shared" si="95"/>
        <v>0</v>
      </c>
    </row>
    <row r="3060" spans="21:21" x14ac:dyDescent="0.2">
      <c r="U3060" s="4">
        <f t="shared" si="95"/>
        <v>0</v>
      </c>
    </row>
    <row r="3061" spans="21:21" x14ac:dyDescent="0.2">
      <c r="U3061" s="4">
        <f t="shared" si="95"/>
        <v>0</v>
      </c>
    </row>
    <row r="3062" spans="21:21" x14ac:dyDescent="0.2">
      <c r="U3062" s="4">
        <f t="shared" si="95"/>
        <v>0</v>
      </c>
    </row>
    <row r="3063" spans="21:21" x14ac:dyDescent="0.2">
      <c r="U3063" s="4">
        <f t="shared" si="95"/>
        <v>0</v>
      </c>
    </row>
    <row r="3064" spans="21:21" x14ac:dyDescent="0.2">
      <c r="U3064" s="4">
        <f t="shared" si="95"/>
        <v>0</v>
      </c>
    </row>
    <row r="3065" spans="21:21" x14ac:dyDescent="0.2">
      <c r="U3065" s="4">
        <f t="shared" si="95"/>
        <v>0</v>
      </c>
    </row>
    <row r="3066" spans="21:21" x14ac:dyDescent="0.2">
      <c r="U3066" s="4">
        <f t="shared" si="95"/>
        <v>0</v>
      </c>
    </row>
    <row r="3067" spans="21:21" x14ac:dyDescent="0.2">
      <c r="U3067" s="4">
        <f t="shared" si="95"/>
        <v>0</v>
      </c>
    </row>
    <row r="3068" spans="21:21" x14ac:dyDescent="0.2">
      <c r="U3068" s="4">
        <f t="shared" si="95"/>
        <v>0</v>
      </c>
    </row>
    <row r="3069" spans="21:21" x14ac:dyDescent="0.2">
      <c r="U3069" s="4">
        <f t="shared" si="95"/>
        <v>0</v>
      </c>
    </row>
    <row r="3070" spans="21:21" x14ac:dyDescent="0.2">
      <c r="U3070" s="4">
        <f t="shared" si="95"/>
        <v>0</v>
      </c>
    </row>
    <row r="3071" spans="21:21" x14ac:dyDescent="0.2">
      <c r="U3071" s="4">
        <f t="shared" si="95"/>
        <v>0</v>
      </c>
    </row>
    <row r="3072" spans="21:21" x14ac:dyDescent="0.2">
      <c r="U3072" s="4">
        <f t="shared" si="95"/>
        <v>0</v>
      </c>
    </row>
    <row r="3073" spans="21:21" x14ac:dyDescent="0.2">
      <c r="U3073" s="4">
        <f t="shared" si="95"/>
        <v>0</v>
      </c>
    </row>
    <row r="3074" spans="21:21" x14ac:dyDescent="0.2">
      <c r="U3074" s="4">
        <f t="shared" si="95"/>
        <v>0</v>
      </c>
    </row>
    <row r="3075" spans="21:21" x14ac:dyDescent="0.2">
      <c r="U3075" s="4">
        <f t="shared" si="95"/>
        <v>0</v>
      </c>
    </row>
    <row r="3076" spans="21:21" x14ac:dyDescent="0.2">
      <c r="U3076" s="4">
        <f t="shared" si="95"/>
        <v>0</v>
      </c>
    </row>
    <row r="3077" spans="21:21" x14ac:dyDescent="0.2">
      <c r="U3077" s="4">
        <f t="shared" si="95"/>
        <v>0</v>
      </c>
    </row>
    <row r="3078" spans="21:21" x14ac:dyDescent="0.2">
      <c r="U3078" s="4">
        <f t="shared" si="95"/>
        <v>0</v>
      </c>
    </row>
    <row r="3079" spans="21:21" x14ac:dyDescent="0.2">
      <c r="U3079" s="4">
        <f t="shared" si="95"/>
        <v>0</v>
      </c>
    </row>
    <row r="3080" spans="21:21" x14ac:dyDescent="0.2">
      <c r="U3080" s="4">
        <f t="shared" si="95"/>
        <v>0</v>
      </c>
    </row>
    <row r="3081" spans="21:21" x14ac:dyDescent="0.2">
      <c r="U3081" s="4">
        <f t="shared" si="95"/>
        <v>0</v>
      </c>
    </row>
    <row r="3082" spans="21:21" x14ac:dyDescent="0.2">
      <c r="U3082" s="4">
        <f t="shared" si="95"/>
        <v>0</v>
      </c>
    </row>
    <row r="3083" spans="21:21" x14ac:dyDescent="0.2">
      <c r="U3083" s="4">
        <f t="shared" si="95"/>
        <v>0</v>
      </c>
    </row>
    <row r="3084" spans="21:21" x14ac:dyDescent="0.2">
      <c r="U3084" s="4">
        <f t="shared" si="95"/>
        <v>0</v>
      </c>
    </row>
    <row r="3085" spans="21:21" x14ac:dyDescent="0.2">
      <c r="U3085" s="4">
        <f t="shared" si="95"/>
        <v>0</v>
      </c>
    </row>
    <row r="3086" spans="21:21" x14ac:dyDescent="0.2">
      <c r="U3086" s="4">
        <f t="shared" si="95"/>
        <v>0</v>
      </c>
    </row>
    <row r="3087" spans="21:21" x14ac:dyDescent="0.2">
      <c r="U3087" s="4">
        <f t="shared" si="95"/>
        <v>0</v>
      </c>
    </row>
    <row r="3088" spans="21:21" x14ac:dyDescent="0.2">
      <c r="U3088" s="4">
        <f t="shared" si="95"/>
        <v>0</v>
      </c>
    </row>
    <row r="3089" spans="21:21" x14ac:dyDescent="0.2">
      <c r="U3089" s="4">
        <f t="shared" si="95"/>
        <v>0</v>
      </c>
    </row>
    <row r="3090" spans="21:21" x14ac:dyDescent="0.2">
      <c r="U3090" s="4">
        <f t="shared" si="95"/>
        <v>0</v>
      </c>
    </row>
    <row r="3091" spans="21:21" x14ac:dyDescent="0.2">
      <c r="U3091" s="4">
        <f t="shared" ref="U3091:U3154" si="96">+H3091-T3091</f>
        <v>0</v>
      </c>
    </row>
    <row r="3092" spans="21:21" x14ac:dyDescent="0.2">
      <c r="U3092" s="4">
        <f t="shared" si="96"/>
        <v>0</v>
      </c>
    </row>
    <row r="3093" spans="21:21" x14ac:dyDescent="0.2">
      <c r="U3093" s="4">
        <f t="shared" si="96"/>
        <v>0</v>
      </c>
    </row>
    <row r="3094" spans="21:21" x14ac:dyDescent="0.2">
      <c r="U3094" s="4">
        <f t="shared" si="96"/>
        <v>0</v>
      </c>
    </row>
    <row r="3095" spans="21:21" x14ac:dyDescent="0.2">
      <c r="U3095" s="4">
        <f t="shared" si="96"/>
        <v>0</v>
      </c>
    </row>
    <row r="3096" spans="21:21" x14ac:dyDescent="0.2">
      <c r="U3096" s="4">
        <f t="shared" si="96"/>
        <v>0</v>
      </c>
    </row>
    <row r="3097" spans="21:21" x14ac:dyDescent="0.2">
      <c r="U3097" s="4">
        <f t="shared" si="96"/>
        <v>0</v>
      </c>
    </row>
    <row r="3098" spans="21:21" x14ac:dyDescent="0.2">
      <c r="U3098" s="4">
        <f t="shared" si="96"/>
        <v>0</v>
      </c>
    </row>
    <row r="3099" spans="21:21" x14ac:dyDescent="0.2">
      <c r="U3099" s="4">
        <f t="shared" si="96"/>
        <v>0</v>
      </c>
    </row>
    <row r="3100" spans="21:21" x14ac:dyDescent="0.2">
      <c r="U3100" s="4">
        <f t="shared" si="96"/>
        <v>0</v>
      </c>
    </row>
    <row r="3101" spans="21:21" x14ac:dyDescent="0.2">
      <c r="U3101" s="4">
        <f t="shared" si="96"/>
        <v>0</v>
      </c>
    </row>
    <row r="3102" spans="21:21" x14ac:dyDescent="0.2">
      <c r="U3102" s="4">
        <f t="shared" si="96"/>
        <v>0</v>
      </c>
    </row>
    <row r="3103" spans="21:21" x14ac:dyDescent="0.2">
      <c r="U3103" s="4">
        <f t="shared" si="96"/>
        <v>0</v>
      </c>
    </row>
    <row r="3104" spans="21:21" x14ac:dyDescent="0.2">
      <c r="U3104" s="4">
        <f t="shared" si="96"/>
        <v>0</v>
      </c>
    </row>
    <row r="3105" spans="21:21" x14ac:dyDescent="0.2">
      <c r="U3105" s="4">
        <f t="shared" si="96"/>
        <v>0</v>
      </c>
    </row>
    <row r="3106" spans="21:21" x14ac:dyDescent="0.2">
      <c r="U3106" s="4">
        <f t="shared" si="96"/>
        <v>0</v>
      </c>
    </row>
    <row r="3107" spans="21:21" x14ac:dyDescent="0.2">
      <c r="U3107" s="4">
        <f t="shared" si="96"/>
        <v>0</v>
      </c>
    </row>
    <row r="3108" spans="21:21" x14ac:dyDescent="0.2">
      <c r="U3108" s="4">
        <f t="shared" si="96"/>
        <v>0</v>
      </c>
    </row>
    <row r="3109" spans="21:21" x14ac:dyDescent="0.2">
      <c r="U3109" s="4">
        <f t="shared" si="96"/>
        <v>0</v>
      </c>
    </row>
    <row r="3110" spans="21:21" x14ac:dyDescent="0.2">
      <c r="U3110" s="4">
        <f t="shared" si="96"/>
        <v>0</v>
      </c>
    </row>
    <row r="3111" spans="21:21" x14ac:dyDescent="0.2">
      <c r="U3111" s="4">
        <f t="shared" si="96"/>
        <v>0</v>
      </c>
    </row>
    <row r="3112" spans="21:21" x14ac:dyDescent="0.2">
      <c r="U3112" s="4">
        <f t="shared" si="96"/>
        <v>0</v>
      </c>
    </row>
    <row r="3113" spans="21:21" x14ac:dyDescent="0.2">
      <c r="U3113" s="4">
        <f t="shared" si="96"/>
        <v>0</v>
      </c>
    </row>
    <row r="3114" spans="21:21" x14ac:dyDescent="0.2">
      <c r="U3114" s="4">
        <f t="shared" si="96"/>
        <v>0</v>
      </c>
    </row>
    <row r="3115" spans="21:21" x14ac:dyDescent="0.2">
      <c r="U3115" s="4">
        <f t="shared" si="96"/>
        <v>0</v>
      </c>
    </row>
    <row r="3116" spans="21:21" x14ac:dyDescent="0.2">
      <c r="U3116" s="4">
        <f t="shared" si="96"/>
        <v>0</v>
      </c>
    </row>
    <row r="3117" spans="21:21" x14ac:dyDescent="0.2">
      <c r="U3117" s="4">
        <f t="shared" si="96"/>
        <v>0</v>
      </c>
    </row>
    <row r="3118" spans="21:21" x14ac:dyDescent="0.2">
      <c r="U3118" s="4">
        <f t="shared" si="96"/>
        <v>0</v>
      </c>
    </row>
    <row r="3119" spans="21:21" x14ac:dyDescent="0.2">
      <c r="U3119" s="4">
        <f t="shared" si="96"/>
        <v>0</v>
      </c>
    </row>
    <row r="3120" spans="21:21" x14ac:dyDescent="0.2">
      <c r="U3120" s="4">
        <f t="shared" si="96"/>
        <v>0</v>
      </c>
    </row>
    <row r="3121" spans="21:21" x14ac:dyDescent="0.2">
      <c r="U3121" s="4">
        <f t="shared" si="96"/>
        <v>0</v>
      </c>
    </row>
    <row r="3122" spans="21:21" x14ac:dyDescent="0.2">
      <c r="U3122" s="4">
        <f t="shared" si="96"/>
        <v>0</v>
      </c>
    </row>
    <row r="3123" spans="21:21" x14ac:dyDescent="0.2">
      <c r="U3123" s="4">
        <f t="shared" si="96"/>
        <v>0</v>
      </c>
    </row>
    <row r="3124" spans="21:21" x14ac:dyDescent="0.2">
      <c r="U3124" s="4">
        <f t="shared" si="96"/>
        <v>0</v>
      </c>
    </row>
    <row r="3125" spans="21:21" x14ac:dyDescent="0.2">
      <c r="U3125" s="4">
        <f t="shared" si="96"/>
        <v>0</v>
      </c>
    </row>
    <row r="3126" spans="21:21" x14ac:dyDescent="0.2">
      <c r="U3126" s="4">
        <f t="shared" si="96"/>
        <v>0</v>
      </c>
    </row>
    <row r="3127" spans="21:21" x14ac:dyDescent="0.2">
      <c r="U3127" s="4">
        <f t="shared" si="96"/>
        <v>0</v>
      </c>
    </row>
    <row r="3128" spans="21:21" x14ac:dyDescent="0.2">
      <c r="U3128" s="4">
        <f t="shared" si="96"/>
        <v>0</v>
      </c>
    </row>
    <row r="3129" spans="21:21" x14ac:dyDescent="0.2">
      <c r="U3129" s="4">
        <f t="shared" si="96"/>
        <v>0</v>
      </c>
    </row>
    <row r="3130" spans="21:21" x14ac:dyDescent="0.2">
      <c r="U3130" s="4">
        <f t="shared" si="96"/>
        <v>0</v>
      </c>
    </row>
    <row r="3131" spans="21:21" x14ac:dyDescent="0.2">
      <c r="U3131" s="4">
        <f t="shared" si="96"/>
        <v>0</v>
      </c>
    </row>
    <row r="3132" spans="21:21" x14ac:dyDescent="0.2">
      <c r="U3132" s="4">
        <f t="shared" si="96"/>
        <v>0</v>
      </c>
    </row>
    <row r="3133" spans="21:21" x14ac:dyDescent="0.2">
      <c r="U3133" s="4">
        <f t="shared" si="96"/>
        <v>0</v>
      </c>
    </row>
    <row r="3134" spans="21:21" x14ac:dyDescent="0.2">
      <c r="U3134" s="4">
        <f t="shared" si="96"/>
        <v>0</v>
      </c>
    </row>
    <row r="3135" spans="21:21" x14ac:dyDescent="0.2">
      <c r="U3135" s="4">
        <f t="shared" si="96"/>
        <v>0</v>
      </c>
    </row>
    <row r="3136" spans="21:21" x14ac:dyDescent="0.2">
      <c r="U3136" s="4">
        <f t="shared" si="96"/>
        <v>0</v>
      </c>
    </row>
    <row r="3137" spans="21:21" x14ac:dyDescent="0.2">
      <c r="U3137" s="4">
        <f t="shared" si="96"/>
        <v>0</v>
      </c>
    </row>
    <row r="3138" spans="21:21" x14ac:dyDescent="0.2">
      <c r="U3138" s="4">
        <f t="shared" si="96"/>
        <v>0</v>
      </c>
    </row>
    <row r="3139" spans="21:21" x14ac:dyDescent="0.2">
      <c r="U3139" s="4">
        <f t="shared" si="96"/>
        <v>0</v>
      </c>
    </row>
    <row r="3140" spans="21:21" x14ac:dyDescent="0.2">
      <c r="U3140" s="4">
        <f t="shared" si="96"/>
        <v>0</v>
      </c>
    </row>
    <row r="3141" spans="21:21" x14ac:dyDescent="0.2">
      <c r="U3141" s="4">
        <f t="shared" si="96"/>
        <v>0</v>
      </c>
    </row>
    <row r="3142" spans="21:21" x14ac:dyDescent="0.2">
      <c r="U3142" s="4">
        <f t="shared" si="96"/>
        <v>0</v>
      </c>
    </row>
    <row r="3143" spans="21:21" x14ac:dyDescent="0.2">
      <c r="U3143" s="4">
        <f t="shared" si="96"/>
        <v>0</v>
      </c>
    </row>
    <row r="3144" spans="21:21" x14ac:dyDescent="0.2">
      <c r="U3144" s="4">
        <f t="shared" si="96"/>
        <v>0</v>
      </c>
    </row>
    <row r="3145" spans="21:21" x14ac:dyDescent="0.2">
      <c r="U3145" s="4">
        <f t="shared" si="96"/>
        <v>0</v>
      </c>
    </row>
    <row r="3146" spans="21:21" x14ac:dyDescent="0.2">
      <c r="U3146" s="4">
        <f t="shared" si="96"/>
        <v>0</v>
      </c>
    </row>
    <row r="3147" spans="21:21" x14ac:dyDescent="0.2">
      <c r="U3147" s="4">
        <f t="shared" si="96"/>
        <v>0</v>
      </c>
    </row>
    <row r="3148" spans="21:21" x14ac:dyDescent="0.2">
      <c r="U3148" s="4">
        <f t="shared" si="96"/>
        <v>0</v>
      </c>
    </row>
    <row r="3149" spans="21:21" x14ac:dyDescent="0.2">
      <c r="U3149" s="4">
        <f t="shared" si="96"/>
        <v>0</v>
      </c>
    </row>
    <row r="3150" spans="21:21" x14ac:dyDescent="0.2">
      <c r="U3150" s="4">
        <f t="shared" si="96"/>
        <v>0</v>
      </c>
    </row>
    <row r="3151" spans="21:21" x14ac:dyDescent="0.2">
      <c r="U3151" s="4">
        <f t="shared" si="96"/>
        <v>0</v>
      </c>
    </row>
    <row r="3152" spans="21:21" x14ac:dyDescent="0.2">
      <c r="U3152" s="4">
        <f t="shared" si="96"/>
        <v>0</v>
      </c>
    </row>
    <row r="3153" spans="21:21" x14ac:dyDescent="0.2">
      <c r="U3153" s="4">
        <f t="shared" si="96"/>
        <v>0</v>
      </c>
    </row>
    <row r="3154" spans="21:21" x14ac:dyDescent="0.2">
      <c r="U3154" s="4">
        <f t="shared" si="96"/>
        <v>0</v>
      </c>
    </row>
    <row r="3155" spans="21:21" x14ac:dyDescent="0.2">
      <c r="U3155" s="4">
        <f t="shared" ref="U3155:U3218" si="97">+H3155-T3155</f>
        <v>0</v>
      </c>
    </row>
    <row r="3156" spans="21:21" x14ac:dyDescent="0.2">
      <c r="U3156" s="4">
        <f t="shared" si="97"/>
        <v>0</v>
      </c>
    </row>
    <row r="3157" spans="21:21" x14ac:dyDescent="0.2">
      <c r="U3157" s="4">
        <f t="shared" si="97"/>
        <v>0</v>
      </c>
    </row>
    <row r="3158" spans="21:21" x14ac:dyDescent="0.2">
      <c r="U3158" s="4">
        <f t="shared" si="97"/>
        <v>0</v>
      </c>
    </row>
    <row r="3159" spans="21:21" x14ac:dyDescent="0.2">
      <c r="U3159" s="4">
        <f t="shared" si="97"/>
        <v>0</v>
      </c>
    </row>
    <row r="3160" spans="21:21" x14ac:dyDescent="0.2">
      <c r="U3160" s="4">
        <f t="shared" si="97"/>
        <v>0</v>
      </c>
    </row>
    <row r="3161" spans="21:21" x14ac:dyDescent="0.2">
      <c r="U3161" s="4">
        <f t="shared" si="97"/>
        <v>0</v>
      </c>
    </row>
    <row r="3162" spans="21:21" x14ac:dyDescent="0.2">
      <c r="U3162" s="4">
        <f t="shared" si="97"/>
        <v>0</v>
      </c>
    </row>
    <row r="3163" spans="21:21" x14ac:dyDescent="0.2">
      <c r="U3163" s="4">
        <f t="shared" si="97"/>
        <v>0</v>
      </c>
    </row>
    <row r="3164" spans="21:21" x14ac:dyDescent="0.2">
      <c r="U3164" s="4">
        <f t="shared" si="97"/>
        <v>0</v>
      </c>
    </row>
    <row r="3165" spans="21:21" x14ac:dyDescent="0.2">
      <c r="U3165" s="4">
        <f t="shared" si="97"/>
        <v>0</v>
      </c>
    </row>
    <row r="3166" spans="21:21" x14ac:dyDescent="0.2">
      <c r="U3166" s="4">
        <f t="shared" si="97"/>
        <v>0</v>
      </c>
    </row>
    <row r="3167" spans="21:21" x14ac:dyDescent="0.2">
      <c r="U3167" s="4">
        <f t="shared" si="97"/>
        <v>0</v>
      </c>
    </row>
    <row r="3168" spans="21:21" x14ac:dyDescent="0.2">
      <c r="U3168" s="4">
        <f t="shared" si="97"/>
        <v>0</v>
      </c>
    </row>
    <row r="3169" spans="21:21" x14ac:dyDescent="0.2">
      <c r="U3169" s="4">
        <f t="shared" si="97"/>
        <v>0</v>
      </c>
    </row>
    <row r="3170" spans="21:21" x14ac:dyDescent="0.2">
      <c r="U3170" s="4">
        <f t="shared" si="97"/>
        <v>0</v>
      </c>
    </row>
    <row r="3171" spans="21:21" x14ac:dyDescent="0.2">
      <c r="U3171" s="4">
        <f t="shared" si="97"/>
        <v>0</v>
      </c>
    </row>
    <row r="3172" spans="21:21" x14ac:dyDescent="0.2">
      <c r="U3172" s="4">
        <f t="shared" si="97"/>
        <v>0</v>
      </c>
    </row>
    <row r="3173" spans="21:21" x14ac:dyDescent="0.2">
      <c r="U3173" s="4">
        <f t="shared" si="97"/>
        <v>0</v>
      </c>
    </row>
    <row r="3174" spans="21:21" x14ac:dyDescent="0.2">
      <c r="U3174" s="4">
        <f t="shared" si="97"/>
        <v>0</v>
      </c>
    </row>
    <row r="3175" spans="21:21" x14ac:dyDescent="0.2">
      <c r="U3175" s="4">
        <f t="shared" si="97"/>
        <v>0</v>
      </c>
    </row>
    <row r="3176" spans="21:21" x14ac:dyDescent="0.2">
      <c r="U3176" s="4">
        <f t="shared" si="97"/>
        <v>0</v>
      </c>
    </row>
    <row r="3177" spans="21:21" x14ac:dyDescent="0.2">
      <c r="U3177" s="4">
        <f t="shared" si="97"/>
        <v>0</v>
      </c>
    </row>
    <row r="3178" spans="21:21" x14ac:dyDescent="0.2">
      <c r="U3178" s="4">
        <f t="shared" si="97"/>
        <v>0</v>
      </c>
    </row>
    <row r="3179" spans="21:21" x14ac:dyDescent="0.2">
      <c r="U3179" s="4">
        <f t="shared" si="97"/>
        <v>0</v>
      </c>
    </row>
    <row r="3180" spans="21:21" x14ac:dyDescent="0.2">
      <c r="U3180" s="4">
        <f t="shared" si="97"/>
        <v>0</v>
      </c>
    </row>
    <row r="3181" spans="21:21" x14ac:dyDescent="0.2">
      <c r="U3181" s="4">
        <f t="shared" si="97"/>
        <v>0</v>
      </c>
    </row>
    <row r="3182" spans="21:21" x14ac:dyDescent="0.2">
      <c r="U3182" s="4">
        <f t="shared" si="97"/>
        <v>0</v>
      </c>
    </row>
    <row r="3183" spans="21:21" x14ac:dyDescent="0.2">
      <c r="U3183" s="4">
        <f t="shared" si="97"/>
        <v>0</v>
      </c>
    </row>
    <row r="3184" spans="21:21" x14ac:dyDescent="0.2">
      <c r="U3184" s="4">
        <f t="shared" si="97"/>
        <v>0</v>
      </c>
    </row>
    <row r="3185" spans="21:21" x14ac:dyDescent="0.2">
      <c r="U3185" s="4">
        <f t="shared" si="97"/>
        <v>0</v>
      </c>
    </row>
    <row r="3186" spans="21:21" x14ac:dyDescent="0.2">
      <c r="U3186" s="4">
        <f t="shared" si="97"/>
        <v>0</v>
      </c>
    </row>
    <row r="3187" spans="21:21" x14ac:dyDescent="0.2">
      <c r="U3187" s="4">
        <f t="shared" si="97"/>
        <v>0</v>
      </c>
    </row>
    <row r="3188" spans="21:21" x14ac:dyDescent="0.2">
      <c r="U3188" s="4">
        <f t="shared" si="97"/>
        <v>0</v>
      </c>
    </row>
    <row r="3189" spans="21:21" x14ac:dyDescent="0.2">
      <c r="U3189" s="4">
        <f t="shared" si="97"/>
        <v>0</v>
      </c>
    </row>
    <row r="3190" spans="21:21" x14ac:dyDescent="0.2">
      <c r="U3190" s="4">
        <f t="shared" si="97"/>
        <v>0</v>
      </c>
    </row>
    <row r="3191" spans="21:21" x14ac:dyDescent="0.2">
      <c r="U3191" s="4">
        <f t="shared" si="97"/>
        <v>0</v>
      </c>
    </row>
    <row r="3192" spans="21:21" x14ac:dyDescent="0.2">
      <c r="U3192" s="4">
        <f t="shared" si="97"/>
        <v>0</v>
      </c>
    </row>
    <row r="3193" spans="21:21" x14ac:dyDescent="0.2">
      <c r="U3193" s="4">
        <f t="shared" si="97"/>
        <v>0</v>
      </c>
    </row>
    <row r="3194" spans="21:21" x14ac:dyDescent="0.2">
      <c r="U3194" s="4">
        <f t="shared" si="97"/>
        <v>0</v>
      </c>
    </row>
    <row r="3195" spans="21:21" x14ac:dyDescent="0.2">
      <c r="U3195" s="4">
        <f t="shared" si="97"/>
        <v>0</v>
      </c>
    </row>
    <row r="3196" spans="21:21" x14ac:dyDescent="0.2">
      <c r="U3196" s="4">
        <f t="shared" si="97"/>
        <v>0</v>
      </c>
    </row>
    <row r="3197" spans="21:21" x14ac:dyDescent="0.2">
      <c r="U3197" s="4">
        <f t="shared" si="97"/>
        <v>0</v>
      </c>
    </row>
    <row r="3198" spans="21:21" x14ac:dyDescent="0.2">
      <c r="U3198" s="4">
        <f t="shared" si="97"/>
        <v>0</v>
      </c>
    </row>
    <row r="3199" spans="21:21" x14ac:dyDescent="0.2">
      <c r="U3199" s="4">
        <f t="shared" si="97"/>
        <v>0</v>
      </c>
    </row>
    <row r="3200" spans="21:21" x14ac:dyDescent="0.2">
      <c r="U3200" s="4">
        <f t="shared" si="97"/>
        <v>0</v>
      </c>
    </row>
    <row r="3201" spans="21:21" x14ac:dyDescent="0.2">
      <c r="U3201" s="4">
        <f t="shared" si="97"/>
        <v>0</v>
      </c>
    </row>
    <row r="3202" spans="21:21" x14ac:dyDescent="0.2">
      <c r="U3202" s="4">
        <f t="shared" si="97"/>
        <v>0</v>
      </c>
    </row>
    <row r="3203" spans="21:21" x14ac:dyDescent="0.2">
      <c r="U3203" s="4">
        <f t="shared" si="97"/>
        <v>0</v>
      </c>
    </row>
    <row r="3204" spans="21:21" x14ac:dyDescent="0.2">
      <c r="U3204" s="4">
        <f t="shared" si="97"/>
        <v>0</v>
      </c>
    </row>
    <row r="3205" spans="21:21" x14ac:dyDescent="0.2">
      <c r="U3205" s="4">
        <f t="shared" si="97"/>
        <v>0</v>
      </c>
    </row>
    <row r="3206" spans="21:21" x14ac:dyDescent="0.2">
      <c r="U3206" s="4">
        <f t="shared" si="97"/>
        <v>0</v>
      </c>
    </row>
    <row r="3207" spans="21:21" x14ac:dyDescent="0.2">
      <c r="U3207" s="4">
        <f t="shared" si="97"/>
        <v>0</v>
      </c>
    </row>
    <row r="3208" spans="21:21" x14ac:dyDescent="0.2">
      <c r="U3208" s="4">
        <f t="shared" si="97"/>
        <v>0</v>
      </c>
    </row>
    <row r="3209" spans="21:21" x14ac:dyDescent="0.2">
      <c r="U3209" s="4">
        <f t="shared" si="97"/>
        <v>0</v>
      </c>
    </row>
    <row r="3210" spans="21:21" x14ac:dyDescent="0.2">
      <c r="U3210" s="4">
        <f t="shared" si="97"/>
        <v>0</v>
      </c>
    </row>
    <row r="3211" spans="21:21" x14ac:dyDescent="0.2">
      <c r="U3211" s="4">
        <f t="shared" si="97"/>
        <v>0</v>
      </c>
    </row>
    <row r="3212" spans="21:21" x14ac:dyDescent="0.2">
      <c r="U3212" s="4">
        <f t="shared" si="97"/>
        <v>0</v>
      </c>
    </row>
    <row r="3213" spans="21:21" x14ac:dyDescent="0.2">
      <c r="U3213" s="4">
        <f t="shared" si="97"/>
        <v>0</v>
      </c>
    </row>
    <row r="3214" spans="21:21" x14ac:dyDescent="0.2">
      <c r="U3214" s="4">
        <f t="shared" si="97"/>
        <v>0</v>
      </c>
    </row>
    <row r="3215" spans="21:21" x14ac:dyDescent="0.2">
      <c r="U3215" s="4">
        <f t="shared" si="97"/>
        <v>0</v>
      </c>
    </row>
    <row r="3216" spans="21:21" x14ac:dyDescent="0.2">
      <c r="U3216" s="4">
        <f t="shared" si="97"/>
        <v>0</v>
      </c>
    </row>
    <row r="3217" spans="21:21" x14ac:dyDescent="0.2">
      <c r="U3217" s="4">
        <f t="shared" si="97"/>
        <v>0</v>
      </c>
    </row>
    <row r="3218" spans="21:21" x14ac:dyDescent="0.2">
      <c r="U3218" s="4">
        <f t="shared" si="97"/>
        <v>0</v>
      </c>
    </row>
    <row r="3219" spans="21:21" x14ac:dyDescent="0.2">
      <c r="U3219" s="4">
        <f t="shared" ref="U3219:U3282" si="98">+H3219-T3219</f>
        <v>0</v>
      </c>
    </row>
    <row r="3220" spans="21:21" x14ac:dyDescent="0.2">
      <c r="U3220" s="4">
        <f t="shared" si="98"/>
        <v>0</v>
      </c>
    </row>
    <row r="3221" spans="21:21" x14ac:dyDescent="0.2">
      <c r="U3221" s="4">
        <f t="shared" si="98"/>
        <v>0</v>
      </c>
    </row>
    <row r="3222" spans="21:21" x14ac:dyDescent="0.2">
      <c r="U3222" s="4">
        <f t="shared" si="98"/>
        <v>0</v>
      </c>
    </row>
    <row r="3223" spans="21:21" x14ac:dyDescent="0.2">
      <c r="U3223" s="4">
        <f t="shared" si="98"/>
        <v>0</v>
      </c>
    </row>
    <row r="3224" spans="21:21" x14ac:dyDescent="0.2">
      <c r="U3224" s="4">
        <f t="shared" si="98"/>
        <v>0</v>
      </c>
    </row>
    <row r="3225" spans="21:21" x14ac:dyDescent="0.2">
      <c r="U3225" s="4">
        <f t="shared" si="98"/>
        <v>0</v>
      </c>
    </row>
    <row r="3226" spans="21:21" x14ac:dyDescent="0.2">
      <c r="U3226" s="4">
        <f t="shared" si="98"/>
        <v>0</v>
      </c>
    </row>
    <row r="3227" spans="21:21" x14ac:dyDescent="0.2">
      <c r="U3227" s="4">
        <f t="shared" si="98"/>
        <v>0</v>
      </c>
    </row>
    <row r="3228" spans="21:21" x14ac:dyDescent="0.2">
      <c r="U3228" s="4">
        <f t="shared" si="98"/>
        <v>0</v>
      </c>
    </row>
    <row r="3229" spans="21:21" x14ac:dyDescent="0.2">
      <c r="U3229" s="4">
        <f t="shared" si="98"/>
        <v>0</v>
      </c>
    </row>
    <row r="3230" spans="21:21" x14ac:dyDescent="0.2">
      <c r="U3230" s="4">
        <f t="shared" si="98"/>
        <v>0</v>
      </c>
    </row>
    <row r="3231" spans="21:21" x14ac:dyDescent="0.2">
      <c r="U3231" s="4">
        <f t="shared" si="98"/>
        <v>0</v>
      </c>
    </row>
    <row r="3232" spans="21:21" x14ac:dyDescent="0.2">
      <c r="U3232" s="4">
        <f t="shared" si="98"/>
        <v>0</v>
      </c>
    </row>
    <row r="3233" spans="21:21" x14ac:dyDescent="0.2">
      <c r="U3233" s="4">
        <f t="shared" si="98"/>
        <v>0</v>
      </c>
    </row>
    <row r="3234" spans="21:21" x14ac:dyDescent="0.2">
      <c r="U3234" s="4">
        <f t="shared" si="98"/>
        <v>0</v>
      </c>
    </row>
    <row r="3235" spans="21:21" x14ac:dyDescent="0.2">
      <c r="U3235" s="4">
        <f t="shared" si="98"/>
        <v>0</v>
      </c>
    </row>
    <row r="3236" spans="21:21" x14ac:dyDescent="0.2">
      <c r="U3236" s="4">
        <f t="shared" si="98"/>
        <v>0</v>
      </c>
    </row>
    <row r="3237" spans="21:21" x14ac:dyDescent="0.2">
      <c r="U3237" s="4">
        <f t="shared" si="98"/>
        <v>0</v>
      </c>
    </row>
    <row r="3238" spans="21:21" x14ac:dyDescent="0.2">
      <c r="U3238" s="4">
        <f t="shared" si="98"/>
        <v>0</v>
      </c>
    </row>
    <row r="3239" spans="21:21" x14ac:dyDescent="0.2">
      <c r="U3239" s="4">
        <f t="shared" si="98"/>
        <v>0</v>
      </c>
    </row>
    <row r="3240" spans="21:21" x14ac:dyDescent="0.2">
      <c r="U3240" s="4">
        <f t="shared" si="98"/>
        <v>0</v>
      </c>
    </row>
    <row r="3241" spans="21:21" x14ac:dyDescent="0.2">
      <c r="U3241" s="4">
        <f t="shared" si="98"/>
        <v>0</v>
      </c>
    </row>
    <row r="3242" spans="21:21" x14ac:dyDescent="0.2">
      <c r="U3242" s="4">
        <f t="shared" si="98"/>
        <v>0</v>
      </c>
    </row>
    <row r="3243" spans="21:21" x14ac:dyDescent="0.2">
      <c r="U3243" s="4">
        <f t="shared" si="98"/>
        <v>0</v>
      </c>
    </row>
    <row r="3244" spans="21:21" x14ac:dyDescent="0.2">
      <c r="U3244" s="4">
        <f t="shared" si="98"/>
        <v>0</v>
      </c>
    </row>
    <row r="3245" spans="21:21" x14ac:dyDescent="0.2">
      <c r="U3245" s="4">
        <f t="shared" si="98"/>
        <v>0</v>
      </c>
    </row>
    <row r="3246" spans="21:21" x14ac:dyDescent="0.2">
      <c r="U3246" s="4">
        <f t="shared" si="98"/>
        <v>0</v>
      </c>
    </row>
    <row r="3247" spans="21:21" x14ac:dyDescent="0.2">
      <c r="U3247" s="4">
        <f t="shared" si="98"/>
        <v>0</v>
      </c>
    </row>
    <row r="3248" spans="21:21" x14ac:dyDescent="0.2">
      <c r="U3248" s="4">
        <f t="shared" si="98"/>
        <v>0</v>
      </c>
    </row>
    <row r="3249" spans="21:21" x14ac:dyDescent="0.2">
      <c r="U3249" s="4">
        <f t="shared" si="98"/>
        <v>0</v>
      </c>
    </row>
    <row r="3250" spans="21:21" x14ac:dyDescent="0.2">
      <c r="U3250" s="4">
        <f t="shared" si="98"/>
        <v>0</v>
      </c>
    </row>
    <row r="3251" spans="21:21" x14ac:dyDescent="0.2">
      <c r="U3251" s="4">
        <f t="shared" si="98"/>
        <v>0</v>
      </c>
    </row>
    <row r="3252" spans="21:21" x14ac:dyDescent="0.2">
      <c r="U3252" s="4">
        <f t="shared" si="98"/>
        <v>0</v>
      </c>
    </row>
    <row r="3253" spans="21:21" x14ac:dyDescent="0.2">
      <c r="U3253" s="4">
        <f t="shared" si="98"/>
        <v>0</v>
      </c>
    </row>
    <row r="3254" spans="21:21" x14ac:dyDescent="0.2">
      <c r="U3254" s="4">
        <f t="shared" si="98"/>
        <v>0</v>
      </c>
    </row>
    <row r="3255" spans="21:21" x14ac:dyDescent="0.2">
      <c r="U3255" s="4">
        <f t="shared" si="98"/>
        <v>0</v>
      </c>
    </row>
    <row r="3256" spans="21:21" x14ac:dyDescent="0.2">
      <c r="U3256" s="4">
        <f t="shared" si="98"/>
        <v>0</v>
      </c>
    </row>
    <row r="3257" spans="21:21" x14ac:dyDescent="0.2">
      <c r="U3257" s="4">
        <f t="shared" si="98"/>
        <v>0</v>
      </c>
    </row>
    <row r="3258" spans="21:21" x14ac:dyDescent="0.2">
      <c r="U3258" s="4">
        <f t="shared" si="98"/>
        <v>0</v>
      </c>
    </row>
    <row r="3259" spans="21:21" x14ac:dyDescent="0.2">
      <c r="U3259" s="4">
        <f t="shared" si="98"/>
        <v>0</v>
      </c>
    </row>
    <row r="3260" spans="21:21" x14ac:dyDescent="0.2">
      <c r="U3260" s="4">
        <f t="shared" si="98"/>
        <v>0</v>
      </c>
    </row>
    <row r="3261" spans="21:21" x14ac:dyDescent="0.2">
      <c r="U3261" s="4">
        <f t="shared" si="98"/>
        <v>0</v>
      </c>
    </row>
    <row r="3262" spans="21:21" x14ac:dyDescent="0.2">
      <c r="U3262" s="4">
        <f t="shared" si="98"/>
        <v>0</v>
      </c>
    </row>
    <row r="3263" spans="21:21" x14ac:dyDescent="0.2">
      <c r="U3263" s="4">
        <f t="shared" si="98"/>
        <v>0</v>
      </c>
    </row>
    <row r="3264" spans="21:21" x14ac:dyDescent="0.2">
      <c r="U3264" s="4">
        <f t="shared" si="98"/>
        <v>0</v>
      </c>
    </row>
    <row r="3265" spans="21:21" x14ac:dyDescent="0.2">
      <c r="U3265" s="4">
        <f t="shared" si="98"/>
        <v>0</v>
      </c>
    </row>
    <row r="3266" spans="21:21" x14ac:dyDescent="0.2">
      <c r="U3266" s="4">
        <f t="shared" si="98"/>
        <v>0</v>
      </c>
    </row>
    <row r="3267" spans="21:21" x14ac:dyDescent="0.2">
      <c r="U3267" s="4">
        <f t="shared" si="98"/>
        <v>0</v>
      </c>
    </row>
    <row r="3268" spans="21:21" x14ac:dyDescent="0.2">
      <c r="U3268" s="4">
        <f t="shared" si="98"/>
        <v>0</v>
      </c>
    </row>
    <row r="3269" spans="21:21" x14ac:dyDescent="0.2">
      <c r="U3269" s="4">
        <f t="shared" si="98"/>
        <v>0</v>
      </c>
    </row>
    <row r="3270" spans="21:21" x14ac:dyDescent="0.2">
      <c r="U3270" s="4">
        <f t="shared" si="98"/>
        <v>0</v>
      </c>
    </row>
    <row r="3271" spans="21:21" x14ac:dyDescent="0.2">
      <c r="U3271" s="4">
        <f t="shared" si="98"/>
        <v>0</v>
      </c>
    </row>
    <row r="3272" spans="21:21" x14ac:dyDescent="0.2">
      <c r="U3272" s="4">
        <f t="shared" si="98"/>
        <v>0</v>
      </c>
    </row>
    <row r="3273" spans="21:21" x14ac:dyDescent="0.2">
      <c r="U3273" s="4">
        <f t="shared" si="98"/>
        <v>0</v>
      </c>
    </row>
    <row r="3274" spans="21:21" x14ac:dyDescent="0.2">
      <c r="U3274" s="4">
        <f t="shared" si="98"/>
        <v>0</v>
      </c>
    </row>
    <row r="3275" spans="21:21" x14ac:dyDescent="0.2">
      <c r="U3275" s="4">
        <f t="shared" si="98"/>
        <v>0</v>
      </c>
    </row>
    <row r="3276" spans="21:21" x14ac:dyDescent="0.2">
      <c r="U3276" s="4">
        <f t="shared" si="98"/>
        <v>0</v>
      </c>
    </row>
    <row r="3277" spans="21:21" x14ac:dyDescent="0.2">
      <c r="U3277" s="4">
        <f t="shared" si="98"/>
        <v>0</v>
      </c>
    </row>
    <row r="3278" spans="21:21" x14ac:dyDescent="0.2">
      <c r="U3278" s="4">
        <f t="shared" si="98"/>
        <v>0</v>
      </c>
    </row>
    <row r="3279" spans="21:21" x14ac:dyDescent="0.2">
      <c r="U3279" s="4">
        <f t="shared" si="98"/>
        <v>0</v>
      </c>
    </row>
    <row r="3280" spans="21:21" x14ac:dyDescent="0.2">
      <c r="U3280" s="4">
        <f t="shared" si="98"/>
        <v>0</v>
      </c>
    </row>
    <row r="3281" spans="21:21" x14ac:dyDescent="0.2">
      <c r="U3281" s="4">
        <f t="shared" si="98"/>
        <v>0</v>
      </c>
    </row>
    <row r="3282" spans="21:21" x14ac:dyDescent="0.2">
      <c r="U3282" s="4">
        <f t="shared" si="98"/>
        <v>0</v>
      </c>
    </row>
    <row r="3283" spans="21:21" x14ac:dyDescent="0.2">
      <c r="U3283" s="4">
        <f t="shared" ref="U3283:U3327" si="99">+H3283-T3283</f>
        <v>0</v>
      </c>
    </row>
    <row r="3284" spans="21:21" x14ac:dyDescent="0.2">
      <c r="U3284" s="4">
        <f t="shared" si="99"/>
        <v>0</v>
      </c>
    </row>
    <row r="3285" spans="21:21" x14ac:dyDescent="0.2">
      <c r="U3285" s="4">
        <f t="shared" si="99"/>
        <v>0</v>
      </c>
    </row>
    <row r="3286" spans="21:21" x14ac:dyDescent="0.2">
      <c r="U3286" s="4">
        <f t="shared" si="99"/>
        <v>0</v>
      </c>
    </row>
    <row r="3287" spans="21:21" x14ac:dyDescent="0.2">
      <c r="U3287" s="4">
        <f t="shared" si="99"/>
        <v>0</v>
      </c>
    </row>
    <row r="3288" spans="21:21" x14ac:dyDescent="0.2">
      <c r="U3288" s="4">
        <f t="shared" si="99"/>
        <v>0</v>
      </c>
    </row>
    <row r="3289" spans="21:21" x14ac:dyDescent="0.2">
      <c r="U3289" s="4">
        <f t="shared" si="99"/>
        <v>0</v>
      </c>
    </row>
    <row r="3290" spans="21:21" x14ac:dyDescent="0.2">
      <c r="U3290" s="4">
        <f t="shared" si="99"/>
        <v>0</v>
      </c>
    </row>
    <row r="3291" spans="21:21" x14ac:dyDescent="0.2">
      <c r="U3291" s="4">
        <f t="shared" si="99"/>
        <v>0</v>
      </c>
    </row>
    <row r="3292" spans="21:21" x14ac:dyDescent="0.2">
      <c r="U3292" s="4">
        <f t="shared" si="99"/>
        <v>0</v>
      </c>
    </row>
    <row r="3293" spans="21:21" x14ac:dyDescent="0.2">
      <c r="U3293" s="4">
        <f t="shared" si="99"/>
        <v>0</v>
      </c>
    </row>
    <row r="3294" spans="21:21" x14ac:dyDescent="0.2">
      <c r="U3294" s="4">
        <f t="shared" si="99"/>
        <v>0</v>
      </c>
    </row>
    <row r="3295" spans="21:21" x14ac:dyDescent="0.2">
      <c r="U3295" s="4">
        <f t="shared" si="99"/>
        <v>0</v>
      </c>
    </row>
    <row r="3296" spans="21:21" x14ac:dyDescent="0.2">
      <c r="U3296" s="4">
        <f t="shared" si="99"/>
        <v>0</v>
      </c>
    </row>
    <row r="3297" spans="21:21" x14ac:dyDescent="0.2">
      <c r="U3297" s="4">
        <f t="shared" si="99"/>
        <v>0</v>
      </c>
    </row>
    <row r="3298" spans="21:21" x14ac:dyDescent="0.2">
      <c r="U3298" s="4">
        <f t="shared" si="99"/>
        <v>0</v>
      </c>
    </row>
    <row r="3299" spans="21:21" x14ac:dyDescent="0.2">
      <c r="U3299" s="4">
        <f t="shared" si="99"/>
        <v>0</v>
      </c>
    </row>
    <row r="3300" spans="21:21" x14ac:dyDescent="0.2">
      <c r="U3300" s="4">
        <f t="shared" si="99"/>
        <v>0</v>
      </c>
    </row>
    <row r="3301" spans="21:21" x14ac:dyDescent="0.2">
      <c r="U3301" s="4">
        <f t="shared" si="99"/>
        <v>0</v>
      </c>
    </row>
    <row r="3302" spans="21:21" x14ac:dyDescent="0.2">
      <c r="U3302" s="4">
        <f t="shared" si="99"/>
        <v>0</v>
      </c>
    </row>
    <row r="3303" spans="21:21" x14ac:dyDescent="0.2">
      <c r="U3303" s="4">
        <f t="shared" si="99"/>
        <v>0</v>
      </c>
    </row>
    <row r="3304" spans="21:21" x14ac:dyDescent="0.2">
      <c r="U3304" s="4">
        <f t="shared" si="99"/>
        <v>0</v>
      </c>
    </row>
    <row r="3305" spans="21:21" x14ac:dyDescent="0.2">
      <c r="U3305" s="4">
        <f t="shared" si="99"/>
        <v>0</v>
      </c>
    </row>
    <row r="3306" spans="21:21" x14ac:dyDescent="0.2">
      <c r="U3306" s="4">
        <f t="shared" si="99"/>
        <v>0</v>
      </c>
    </row>
    <row r="3307" spans="21:21" x14ac:dyDescent="0.2">
      <c r="U3307" s="4">
        <f t="shared" si="99"/>
        <v>0</v>
      </c>
    </row>
    <row r="3308" spans="21:21" x14ac:dyDescent="0.2">
      <c r="U3308" s="4">
        <f t="shared" si="99"/>
        <v>0</v>
      </c>
    </row>
    <row r="3309" spans="21:21" x14ac:dyDescent="0.2">
      <c r="U3309" s="4">
        <f t="shared" si="99"/>
        <v>0</v>
      </c>
    </row>
    <row r="3310" spans="21:21" x14ac:dyDescent="0.2">
      <c r="U3310" s="4">
        <f t="shared" si="99"/>
        <v>0</v>
      </c>
    </row>
    <row r="3311" spans="21:21" x14ac:dyDescent="0.2">
      <c r="U3311" s="4">
        <f t="shared" si="99"/>
        <v>0</v>
      </c>
    </row>
    <row r="3312" spans="21:21" x14ac:dyDescent="0.2">
      <c r="U3312" s="4">
        <f t="shared" si="99"/>
        <v>0</v>
      </c>
    </row>
    <row r="3313" spans="21:21" x14ac:dyDescent="0.2">
      <c r="U3313" s="4">
        <f t="shared" si="99"/>
        <v>0</v>
      </c>
    </row>
    <row r="3314" spans="21:21" x14ac:dyDescent="0.2">
      <c r="U3314" s="4">
        <f t="shared" si="99"/>
        <v>0</v>
      </c>
    </row>
    <row r="3315" spans="21:21" x14ac:dyDescent="0.2">
      <c r="U3315" s="4">
        <f t="shared" si="99"/>
        <v>0</v>
      </c>
    </row>
    <row r="3316" spans="21:21" x14ac:dyDescent="0.2">
      <c r="U3316" s="4">
        <f t="shared" si="99"/>
        <v>0</v>
      </c>
    </row>
    <row r="3317" spans="21:21" x14ac:dyDescent="0.2">
      <c r="U3317" s="4">
        <f t="shared" si="99"/>
        <v>0</v>
      </c>
    </row>
    <row r="3318" spans="21:21" x14ac:dyDescent="0.2">
      <c r="U3318" s="4">
        <f t="shared" si="99"/>
        <v>0</v>
      </c>
    </row>
    <row r="3319" spans="21:21" x14ac:dyDescent="0.2">
      <c r="U3319" s="4">
        <f t="shared" si="99"/>
        <v>0</v>
      </c>
    </row>
    <row r="3320" spans="21:21" x14ac:dyDescent="0.2">
      <c r="U3320" s="4">
        <f t="shared" si="99"/>
        <v>0</v>
      </c>
    </row>
    <row r="3321" spans="21:21" x14ac:dyDescent="0.2">
      <c r="U3321" s="4">
        <f t="shared" si="99"/>
        <v>0</v>
      </c>
    </row>
    <row r="3322" spans="21:21" x14ac:dyDescent="0.2">
      <c r="U3322" s="4">
        <f t="shared" si="99"/>
        <v>0</v>
      </c>
    </row>
    <row r="3323" spans="21:21" x14ac:dyDescent="0.2">
      <c r="U3323" s="4">
        <f t="shared" si="99"/>
        <v>0</v>
      </c>
    </row>
    <row r="3324" spans="21:21" x14ac:dyDescent="0.2">
      <c r="U3324" s="4">
        <f t="shared" si="99"/>
        <v>0</v>
      </c>
    </row>
    <row r="3325" spans="21:21" x14ac:dyDescent="0.2">
      <c r="U3325" s="4">
        <f t="shared" si="99"/>
        <v>0</v>
      </c>
    </row>
    <row r="3326" spans="21:21" x14ac:dyDescent="0.2">
      <c r="U3326" s="4">
        <f t="shared" si="99"/>
        <v>0</v>
      </c>
    </row>
    <row r="3327" spans="21:21" x14ac:dyDescent="0.2">
      <c r="U3327" s="4">
        <f t="shared" si="99"/>
        <v>0</v>
      </c>
    </row>
  </sheetData>
  <pageMargins left="0.75" right="0.75" top="1" bottom="1" header="0.5" footer="0.5"/>
  <pageSetup scale="50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U353"/>
  <sheetViews>
    <sheetView topLeftCell="Q1" workbookViewId="0">
      <selection activeCell="AA9" sqref="AA9"/>
    </sheetView>
    <sheetView tabSelected="1" workbookViewId="1"/>
    <sheetView topLeftCell="B70" workbookViewId="2">
      <selection activeCell="F63" sqref="F63"/>
    </sheetView>
  </sheetViews>
  <sheetFormatPr defaultRowHeight="12.75" x14ac:dyDescent="0.2"/>
  <cols>
    <col min="3" max="3" width="31" customWidth="1"/>
    <col min="4" max="4" width="10.85546875" customWidth="1"/>
    <col min="5" max="5" width="19.85546875" customWidth="1"/>
    <col min="6" max="7" width="17.28515625" customWidth="1"/>
    <col min="8" max="8" width="15.42578125" customWidth="1"/>
    <col min="9" max="9" width="17.85546875" customWidth="1"/>
    <col min="10" max="10" width="16.140625" customWidth="1"/>
    <col min="11" max="11" width="17.7109375" customWidth="1"/>
    <col min="12" max="12" width="16.5703125" customWidth="1"/>
    <col min="13" max="13" width="13.42578125" customWidth="1"/>
    <col min="14" max="15" width="15" customWidth="1"/>
    <col min="16" max="16" width="18.7109375" customWidth="1"/>
    <col min="17" max="17" width="17.42578125" customWidth="1"/>
    <col min="18" max="18" width="15.7109375" customWidth="1"/>
    <col min="19" max="19" width="11.42578125" customWidth="1"/>
    <col min="20" max="20" width="11.7109375" customWidth="1"/>
    <col min="21" max="21" width="11.85546875" customWidth="1"/>
  </cols>
  <sheetData>
    <row r="4" spans="3:21" x14ac:dyDescent="0.2">
      <c r="D4" s="2" t="s">
        <v>0</v>
      </c>
      <c r="G4" t="s">
        <v>383</v>
      </c>
    </row>
    <row r="5" spans="3:21" x14ac:dyDescent="0.2">
      <c r="C5" s="2" t="s">
        <v>132</v>
      </c>
      <c r="T5" s="9" t="s">
        <v>59</v>
      </c>
      <c r="U5" s="3"/>
    </row>
    <row r="6" spans="3:21" x14ac:dyDescent="0.2">
      <c r="E6" s="2" t="s">
        <v>109</v>
      </c>
      <c r="F6" s="2" t="s">
        <v>110</v>
      </c>
      <c r="G6" s="2" t="s">
        <v>111</v>
      </c>
      <c r="H6" s="2" t="s">
        <v>112</v>
      </c>
      <c r="I6" s="2" t="s">
        <v>17</v>
      </c>
      <c r="J6" s="2" t="s">
        <v>21</v>
      </c>
      <c r="K6" s="11" t="s">
        <v>59</v>
      </c>
      <c r="L6" s="2" t="s">
        <v>60</v>
      </c>
      <c r="M6" s="2" t="s">
        <v>115</v>
      </c>
      <c r="N6" s="2" t="s">
        <v>113</v>
      </c>
      <c r="O6" s="2" t="s">
        <v>114</v>
      </c>
      <c r="P6" s="2" t="s">
        <v>7</v>
      </c>
      <c r="Q6" s="2" t="s">
        <v>116</v>
      </c>
      <c r="R6" s="2" t="s">
        <v>60</v>
      </c>
      <c r="S6" s="2" t="s">
        <v>62</v>
      </c>
      <c r="T6" s="2" t="s">
        <v>62</v>
      </c>
      <c r="U6" s="2" t="s">
        <v>60</v>
      </c>
    </row>
    <row r="7" spans="3:21" x14ac:dyDescent="0.2">
      <c r="C7" s="3" t="s">
        <v>107</v>
      </c>
      <c r="D7" t="s">
        <v>108</v>
      </c>
      <c r="E7" s="4">
        <v>9796000</v>
      </c>
      <c r="F7" s="4">
        <v>818000</v>
      </c>
      <c r="G7" s="4">
        <v>222000</v>
      </c>
      <c r="H7" s="4">
        <v>188000</v>
      </c>
      <c r="I7" s="4">
        <v>74000</v>
      </c>
      <c r="J7" s="4">
        <f t="shared" ref="J7:J18" si="0">SUM(E7:I7)</f>
        <v>11098000</v>
      </c>
      <c r="K7" s="4">
        <v>11110000</v>
      </c>
      <c r="L7" s="4">
        <f t="shared" ref="L7:L18" si="1">+J7-K7</f>
        <v>-12000</v>
      </c>
      <c r="M7" s="4">
        <f t="shared" ref="M7:M18" si="2">+J7/S7</f>
        <v>94050.847457627126</v>
      </c>
      <c r="N7" s="4">
        <v>700000</v>
      </c>
      <c r="O7" s="4">
        <v>0</v>
      </c>
      <c r="P7" s="4">
        <f t="shared" ref="P7:P18" si="3">+J7-N7-O7</f>
        <v>10398000</v>
      </c>
      <c r="Q7" s="4">
        <v>10410000</v>
      </c>
      <c r="R7" s="4">
        <f t="shared" ref="R7:R18" si="4">+P7-Q7</f>
        <v>-12000</v>
      </c>
      <c r="S7" s="12">
        <v>118</v>
      </c>
      <c r="T7" s="12">
        <v>118</v>
      </c>
      <c r="U7" s="12">
        <f t="shared" ref="U7:U17" si="5">+S7-T7</f>
        <v>0</v>
      </c>
    </row>
    <row r="8" spans="3:21" x14ac:dyDescent="0.2">
      <c r="C8" s="3" t="s">
        <v>117</v>
      </c>
      <c r="D8" t="s">
        <v>108</v>
      </c>
      <c r="E8" s="4">
        <v>2600000</v>
      </c>
      <c r="F8" s="4">
        <v>89000</v>
      </c>
      <c r="G8" s="4">
        <v>43000</v>
      </c>
      <c r="H8" s="4">
        <v>764000</v>
      </c>
      <c r="I8" s="4">
        <v>0</v>
      </c>
      <c r="J8" s="4">
        <f t="shared" si="0"/>
        <v>3496000</v>
      </c>
      <c r="K8" s="4">
        <v>2370000</v>
      </c>
      <c r="L8" s="4">
        <f t="shared" si="1"/>
        <v>1126000</v>
      </c>
      <c r="M8" s="4">
        <f t="shared" si="2"/>
        <v>233066.66666666666</v>
      </c>
      <c r="N8" s="4">
        <v>1500000</v>
      </c>
      <c r="O8" s="4">
        <v>0</v>
      </c>
      <c r="P8" s="4">
        <f t="shared" si="3"/>
        <v>1996000</v>
      </c>
      <c r="Q8" s="4">
        <v>2070000</v>
      </c>
      <c r="R8" s="4">
        <f t="shared" si="4"/>
        <v>-74000</v>
      </c>
      <c r="S8" s="12">
        <v>15</v>
      </c>
      <c r="T8" s="12">
        <v>11</v>
      </c>
      <c r="U8" s="12">
        <f t="shared" si="5"/>
        <v>4</v>
      </c>
    </row>
    <row r="9" spans="3:21" x14ac:dyDescent="0.2">
      <c r="C9" s="3" t="s">
        <v>118</v>
      </c>
      <c r="D9" t="s">
        <v>119</v>
      </c>
      <c r="E9" s="4">
        <v>34369000</v>
      </c>
      <c r="F9" s="4">
        <v>4407000</v>
      </c>
      <c r="G9" s="4">
        <v>6735000</v>
      </c>
      <c r="H9" s="4">
        <v>1977000</v>
      </c>
      <c r="I9" s="4">
        <v>-1550000</v>
      </c>
      <c r="J9" s="4">
        <f t="shared" si="0"/>
        <v>45938000</v>
      </c>
      <c r="K9" s="4">
        <v>41978000</v>
      </c>
      <c r="L9" s="4">
        <f t="shared" si="1"/>
        <v>3960000</v>
      </c>
      <c r="M9" s="4">
        <f t="shared" si="2"/>
        <v>111230.02421307506</v>
      </c>
      <c r="N9" s="4">
        <v>5364000</v>
      </c>
      <c r="O9" s="4">
        <v>0</v>
      </c>
      <c r="P9" s="4">
        <f t="shared" si="3"/>
        <v>40574000</v>
      </c>
      <c r="Q9" s="4">
        <v>37178000</v>
      </c>
      <c r="R9" s="4">
        <f t="shared" si="4"/>
        <v>3396000</v>
      </c>
      <c r="S9" s="12">
        <v>413</v>
      </c>
      <c r="T9" s="12">
        <v>455</v>
      </c>
      <c r="U9" s="12">
        <f t="shared" si="5"/>
        <v>-42</v>
      </c>
    </row>
    <row r="10" spans="3:21" x14ac:dyDescent="0.2">
      <c r="C10" s="3" t="s">
        <v>120</v>
      </c>
      <c r="D10" t="s">
        <v>121</v>
      </c>
      <c r="E10" s="4">
        <v>6581000</v>
      </c>
      <c r="F10" s="4">
        <v>552000</v>
      </c>
      <c r="G10" s="4">
        <v>210000</v>
      </c>
      <c r="H10" s="4">
        <v>756000</v>
      </c>
      <c r="I10" s="4">
        <f>1537000-1509000</f>
        <v>28000</v>
      </c>
      <c r="J10" s="4">
        <f t="shared" si="0"/>
        <v>8127000</v>
      </c>
      <c r="K10" s="4">
        <v>4430000</v>
      </c>
      <c r="L10" s="4">
        <f t="shared" si="1"/>
        <v>3697000</v>
      </c>
      <c r="M10" s="4">
        <f t="shared" si="2"/>
        <v>117782.60869565218</v>
      </c>
      <c r="N10" s="4">
        <v>3311000</v>
      </c>
      <c r="O10" s="4">
        <v>0</v>
      </c>
      <c r="P10" s="4">
        <f t="shared" si="3"/>
        <v>4816000</v>
      </c>
      <c r="Q10" s="4">
        <v>2330000</v>
      </c>
      <c r="R10" s="4">
        <f t="shared" si="4"/>
        <v>2486000</v>
      </c>
      <c r="S10" s="12">
        <v>69</v>
      </c>
      <c r="T10" s="12">
        <v>41</v>
      </c>
      <c r="U10" s="12">
        <f t="shared" si="5"/>
        <v>28</v>
      </c>
    </row>
    <row r="11" spans="3:21" x14ac:dyDescent="0.2">
      <c r="C11" s="3" t="s">
        <v>19</v>
      </c>
      <c r="D11" t="s">
        <v>122</v>
      </c>
      <c r="E11" s="4">
        <v>14836000</v>
      </c>
      <c r="F11" s="4">
        <v>1307000</v>
      </c>
      <c r="G11" s="4">
        <v>167000</v>
      </c>
      <c r="H11" s="4">
        <v>17971000</v>
      </c>
      <c r="I11" s="4">
        <f>2214000-2200000</f>
        <v>14000</v>
      </c>
      <c r="J11" s="4">
        <f t="shared" si="0"/>
        <v>34295000</v>
      </c>
      <c r="K11" s="4">
        <v>38024000</v>
      </c>
      <c r="L11" s="4">
        <f t="shared" si="1"/>
        <v>-3729000</v>
      </c>
      <c r="M11" s="4">
        <f t="shared" si="2"/>
        <v>376868.13186813187</v>
      </c>
      <c r="N11" s="4">
        <f>9597000+14385000</f>
        <v>23982000</v>
      </c>
      <c r="O11" s="4">
        <v>0</v>
      </c>
      <c r="P11" s="4">
        <f t="shared" si="3"/>
        <v>10313000</v>
      </c>
      <c r="Q11" s="4">
        <v>15328000</v>
      </c>
      <c r="R11" s="4">
        <f t="shared" si="4"/>
        <v>-5015000</v>
      </c>
      <c r="S11" s="12">
        <v>91</v>
      </c>
      <c r="T11" s="12">
        <v>96</v>
      </c>
      <c r="U11" s="12">
        <f t="shared" si="5"/>
        <v>-5</v>
      </c>
    </row>
    <row r="12" spans="3:21" x14ac:dyDescent="0.2">
      <c r="C12" s="3" t="s">
        <v>123</v>
      </c>
      <c r="D12" t="s">
        <v>124</v>
      </c>
      <c r="E12" s="4">
        <v>965000</v>
      </c>
      <c r="F12" s="4">
        <v>1329000</v>
      </c>
      <c r="G12" s="4">
        <v>24000</v>
      </c>
      <c r="H12" s="4">
        <v>169000</v>
      </c>
      <c r="I12" s="4">
        <f>271000-271000</f>
        <v>0</v>
      </c>
      <c r="J12" s="4">
        <f t="shared" si="0"/>
        <v>2487000</v>
      </c>
      <c r="K12" s="4">
        <v>2407000</v>
      </c>
      <c r="L12" s="4">
        <f t="shared" si="1"/>
        <v>80000</v>
      </c>
      <c r="M12" s="4">
        <f t="shared" si="2"/>
        <v>276333.33333333331</v>
      </c>
      <c r="N12" s="4">
        <v>916000</v>
      </c>
      <c r="O12" s="4">
        <v>0</v>
      </c>
      <c r="P12" s="4">
        <f t="shared" si="3"/>
        <v>1571000</v>
      </c>
      <c r="Q12" s="4">
        <v>2407000</v>
      </c>
      <c r="R12" s="4">
        <f t="shared" si="4"/>
        <v>-836000</v>
      </c>
      <c r="S12" s="12">
        <v>9</v>
      </c>
      <c r="T12" s="12">
        <v>9</v>
      </c>
      <c r="U12" s="12">
        <f t="shared" si="5"/>
        <v>0</v>
      </c>
    </row>
    <row r="13" spans="3:21" x14ac:dyDescent="0.2">
      <c r="C13" s="3" t="s">
        <v>20</v>
      </c>
      <c r="D13" t="s">
        <v>125</v>
      </c>
      <c r="E13" s="4">
        <v>3938000</v>
      </c>
      <c r="F13" s="4">
        <v>330000</v>
      </c>
      <c r="G13" s="4">
        <v>122000</v>
      </c>
      <c r="H13" s="4">
        <v>954000</v>
      </c>
      <c r="I13" s="4">
        <f>1054000-1021000</f>
        <v>33000</v>
      </c>
      <c r="J13" s="4">
        <f t="shared" si="0"/>
        <v>5377000</v>
      </c>
      <c r="K13" s="4">
        <v>5269000</v>
      </c>
      <c r="L13" s="4">
        <f t="shared" si="1"/>
        <v>108000</v>
      </c>
      <c r="M13" s="4">
        <f t="shared" si="2"/>
        <v>141500</v>
      </c>
      <c r="N13" s="4">
        <f>2519000+524000</f>
        <v>3043000</v>
      </c>
      <c r="O13" s="4">
        <v>0</v>
      </c>
      <c r="P13" s="4">
        <f t="shared" si="3"/>
        <v>2334000</v>
      </c>
      <c r="Q13" s="4">
        <v>3512000</v>
      </c>
      <c r="R13" s="4">
        <f t="shared" si="4"/>
        <v>-1178000</v>
      </c>
      <c r="S13" s="12">
        <v>38</v>
      </c>
      <c r="T13" s="12">
        <v>32</v>
      </c>
      <c r="U13" s="12">
        <f t="shared" si="5"/>
        <v>6</v>
      </c>
    </row>
    <row r="14" spans="3:21" x14ac:dyDescent="0.2">
      <c r="C14" s="3" t="s">
        <v>126</v>
      </c>
      <c r="D14" t="s">
        <v>127</v>
      </c>
      <c r="E14" s="4">
        <v>8511000</v>
      </c>
      <c r="F14" s="4">
        <v>692000</v>
      </c>
      <c r="G14" s="4">
        <v>509000</v>
      </c>
      <c r="H14" s="4">
        <v>458000</v>
      </c>
      <c r="I14" s="4">
        <v>267000</v>
      </c>
      <c r="J14" s="4">
        <f t="shared" si="0"/>
        <v>10437000</v>
      </c>
      <c r="K14" s="4">
        <v>3802000</v>
      </c>
      <c r="L14" s="4">
        <f t="shared" si="1"/>
        <v>6635000</v>
      </c>
      <c r="M14" s="4">
        <f t="shared" si="2"/>
        <v>173950</v>
      </c>
      <c r="N14" s="4">
        <v>8238000</v>
      </c>
      <c r="O14" s="4">
        <v>0</v>
      </c>
      <c r="P14" s="4">
        <f t="shared" si="3"/>
        <v>2199000</v>
      </c>
      <c r="Q14" s="4">
        <v>2402000</v>
      </c>
      <c r="R14" s="4">
        <f t="shared" si="4"/>
        <v>-203000</v>
      </c>
      <c r="S14" s="12">
        <v>60</v>
      </c>
      <c r="T14" s="12">
        <v>42</v>
      </c>
      <c r="U14" s="12">
        <f t="shared" si="5"/>
        <v>18</v>
      </c>
    </row>
    <row r="15" spans="3:21" x14ac:dyDescent="0.2">
      <c r="C15" s="3" t="s">
        <v>252</v>
      </c>
      <c r="D15" t="s">
        <v>128</v>
      </c>
      <c r="E15" s="4">
        <v>3219000</v>
      </c>
      <c r="F15" s="4">
        <v>716000</v>
      </c>
      <c r="G15" s="4">
        <v>416000</v>
      </c>
      <c r="H15" s="4">
        <v>554000</v>
      </c>
      <c r="I15" s="4">
        <v>50000</v>
      </c>
      <c r="J15" s="4">
        <f t="shared" si="0"/>
        <v>4955000</v>
      </c>
      <c r="K15" s="4">
        <v>3324000</v>
      </c>
      <c r="L15" s="4">
        <f t="shared" si="1"/>
        <v>1631000</v>
      </c>
      <c r="M15" s="4">
        <f t="shared" si="2"/>
        <v>154843.75</v>
      </c>
      <c r="N15" s="4">
        <v>4162000</v>
      </c>
      <c r="O15" s="4">
        <v>0</v>
      </c>
      <c r="P15" s="4">
        <f t="shared" si="3"/>
        <v>793000</v>
      </c>
      <c r="Q15" s="4">
        <v>3324000</v>
      </c>
      <c r="R15" s="4">
        <f t="shared" si="4"/>
        <v>-2531000</v>
      </c>
      <c r="S15" s="12">
        <v>32</v>
      </c>
      <c r="T15" s="12">
        <v>16</v>
      </c>
      <c r="U15" s="12">
        <f t="shared" si="5"/>
        <v>16</v>
      </c>
    </row>
    <row r="16" spans="3:21" x14ac:dyDescent="0.2">
      <c r="C16" s="3" t="s">
        <v>129</v>
      </c>
      <c r="D16" t="s">
        <v>76</v>
      </c>
      <c r="E16" s="4">
        <v>5100000</v>
      </c>
      <c r="F16" s="4">
        <v>469000</v>
      </c>
      <c r="G16" s="4">
        <v>94000</v>
      </c>
      <c r="H16" s="4">
        <v>12000</v>
      </c>
      <c r="I16" s="4">
        <v>0</v>
      </c>
      <c r="J16" s="4">
        <f t="shared" si="0"/>
        <v>5675000</v>
      </c>
      <c r="K16" s="4">
        <v>2961000</v>
      </c>
      <c r="L16" s="4">
        <f t="shared" si="1"/>
        <v>2714000</v>
      </c>
      <c r="M16" s="4">
        <f t="shared" si="2"/>
        <v>218269.23076923078</v>
      </c>
      <c r="N16" s="4">
        <v>0</v>
      </c>
      <c r="O16" s="4">
        <v>0</v>
      </c>
      <c r="P16" s="4">
        <f t="shared" si="3"/>
        <v>5675000</v>
      </c>
      <c r="Q16" s="4">
        <v>2961000</v>
      </c>
      <c r="R16" s="4">
        <f t="shared" si="4"/>
        <v>2714000</v>
      </c>
      <c r="S16" s="12">
        <v>26</v>
      </c>
      <c r="T16" s="12">
        <v>11</v>
      </c>
      <c r="U16" s="12">
        <f t="shared" si="5"/>
        <v>15</v>
      </c>
    </row>
    <row r="17" spans="3:21" s="3" customFormat="1" x14ac:dyDescent="0.2">
      <c r="C17" s="2" t="s">
        <v>130</v>
      </c>
      <c r="D17" s="1" t="s">
        <v>105</v>
      </c>
      <c r="E17" s="7">
        <v>3258000</v>
      </c>
      <c r="F17" s="7">
        <v>263000</v>
      </c>
      <c r="G17" s="7">
        <v>42000</v>
      </c>
      <c r="H17" s="7">
        <v>0</v>
      </c>
      <c r="I17" s="7">
        <v>0</v>
      </c>
      <c r="J17" s="7">
        <f t="shared" si="0"/>
        <v>3563000</v>
      </c>
      <c r="K17" s="7">
        <v>3075000</v>
      </c>
      <c r="L17" s="7">
        <f t="shared" si="1"/>
        <v>488000</v>
      </c>
      <c r="M17" s="7">
        <f t="shared" si="2"/>
        <v>154913.04347826086</v>
      </c>
      <c r="N17" s="7">
        <v>809000</v>
      </c>
      <c r="O17" s="7">
        <v>0</v>
      </c>
      <c r="P17" s="7">
        <f t="shared" si="3"/>
        <v>2754000</v>
      </c>
      <c r="Q17" s="7">
        <v>3075000</v>
      </c>
      <c r="R17" s="7">
        <f t="shared" si="4"/>
        <v>-321000</v>
      </c>
      <c r="S17" s="14">
        <v>23</v>
      </c>
      <c r="T17" s="14">
        <v>15</v>
      </c>
      <c r="U17" s="14">
        <f t="shared" si="5"/>
        <v>8</v>
      </c>
    </row>
    <row r="18" spans="3:21" x14ac:dyDescent="0.2">
      <c r="C18" s="3" t="s">
        <v>39</v>
      </c>
      <c r="E18" s="4">
        <f>SUM(E7:E17)</f>
        <v>93173000</v>
      </c>
      <c r="F18" s="4">
        <f>SUM(F7:F17)</f>
        <v>10972000</v>
      </c>
      <c r="G18" s="4">
        <f>SUM(G7:G17)</f>
        <v>8584000</v>
      </c>
      <c r="H18" s="4">
        <f>SUM(H7:H17)</f>
        <v>23803000</v>
      </c>
      <c r="I18" s="4">
        <f>SUM(I7:I17)</f>
        <v>-1084000</v>
      </c>
      <c r="J18" s="4">
        <f t="shared" si="0"/>
        <v>135448000</v>
      </c>
      <c r="K18" s="4">
        <f>SUM(K7:K17)</f>
        <v>118750000</v>
      </c>
      <c r="L18" s="4">
        <f t="shared" si="1"/>
        <v>16698000</v>
      </c>
      <c r="M18" s="4">
        <f t="shared" si="2"/>
        <v>151507.82997762863</v>
      </c>
      <c r="N18" s="4">
        <f>SUM(N7:N17)</f>
        <v>52025000</v>
      </c>
      <c r="O18" s="4">
        <f>SUM(O7:O17)</f>
        <v>0</v>
      </c>
      <c r="P18" s="4">
        <f t="shared" si="3"/>
        <v>83423000</v>
      </c>
      <c r="Q18" s="4">
        <f>SUM(Q7:Q17)</f>
        <v>84997000</v>
      </c>
      <c r="R18" s="4">
        <f t="shared" si="4"/>
        <v>-1574000</v>
      </c>
      <c r="S18" s="12">
        <f>SUM(S7:S17)</f>
        <v>894</v>
      </c>
      <c r="T18" s="12">
        <f>SUM(T7:T17)</f>
        <v>846</v>
      </c>
      <c r="U18" s="12">
        <f>SUM(U7:U17)</f>
        <v>48</v>
      </c>
    </row>
    <row r="19" spans="3:21" x14ac:dyDescent="0.2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2"/>
      <c r="T19" s="12"/>
      <c r="U19" s="12"/>
    </row>
    <row r="20" spans="3:21" x14ac:dyDescent="0.2">
      <c r="E20" s="4"/>
      <c r="F20" s="4"/>
      <c r="G20" s="4"/>
      <c r="H20" s="4"/>
      <c r="I20" s="4"/>
      <c r="S20" s="12"/>
      <c r="T20" s="12"/>
      <c r="U20" s="12"/>
    </row>
    <row r="21" spans="3:21" x14ac:dyDescent="0.2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2"/>
      <c r="T21" s="12"/>
      <c r="U21" s="12"/>
    </row>
    <row r="22" spans="3:21" x14ac:dyDescent="0.2">
      <c r="E22" s="22" t="s">
        <v>61</v>
      </c>
      <c r="F22" s="23" t="s">
        <v>59</v>
      </c>
      <c r="G22" s="6"/>
      <c r="H22" s="23" t="s">
        <v>61</v>
      </c>
      <c r="I22" s="23" t="s">
        <v>59</v>
      </c>
      <c r="J22" s="6"/>
      <c r="K22" s="4"/>
      <c r="L22" s="4"/>
      <c r="M22" s="4"/>
      <c r="N22" s="4"/>
      <c r="O22" s="4"/>
      <c r="P22" s="4"/>
      <c r="Q22" s="4"/>
      <c r="R22" s="4"/>
      <c r="S22" s="12"/>
      <c r="T22" s="12"/>
      <c r="U22" s="12"/>
    </row>
    <row r="23" spans="3:21" ht="15" x14ac:dyDescent="0.35">
      <c r="C23" s="2" t="s">
        <v>382</v>
      </c>
      <c r="E23" s="17" t="s">
        <v>249</v>
      </c>
      <c r="F23" s="17" t="s">
        <v>249</v>
      </c>
      <c r="G23" s="17" t="s">
        <v>60</v>
      </c>
      <c r="H23" s="17" t="s">
        <v>8</v>
      </c>
      <c r="I23" s="17" t="s">
        <v>8</v>
      </c>
      <c r="J23" s="17" t="s">
        <v>60</v>
      </c>
      <c r="K23" s="4"/>
      <c r="L23" s="4"/>
      <c r="M23" s="4"/>
      <c r="N23" s="4"/>
      <c r="O23" s="4"/>
      <c r="P23" s="4"/>
      <c r="Q23" s="4"/>
      <c r="R23" s="4"/>
      <c r="S23" s="12"/>
      <c r="T23" s="12"/>
      <c r="U23" s="12"/>
    </row>
    <row r="24" spans="3:21" ht="15" x14ac:dyDescent="0.35">
      <c r="E24" s="17"/>
      <c r="F24" s="17"/>
      <c r="G24" s="17"/>
      <c r="H24" s="17"/>
      <c r="I24" s="17"/>
      <c r="J24" s="17"/>
      <c r="K24" s="4"/>
      <c r="L24" s="4"/>
      <c r="M24" s="4"/>
      <c r="N24" s="4"/>
      <c r="O24" s="4"/>
      <c r="P24" s="4"/>
      <c r="Q24" s="4"/>
      <c r="R24" s="4"/>
      <c r="S24" s="12"/>
      <c r="T24" s="12"/>
      <c r="U24" s="12"/>
    </row>
    <row r="25" spans="3:21" ht="15" x14ac:dyDescent="0.35">
      <c r="C25" s="2" t="s">
        <v>261</v>
      </c>
      <c r="E25" s="17"/>
      <c r="F25" s="17"/>
      <c r="G25" s="17"/>
      <c r="H25" s="17"/>
      <c r="I25" s="17"/>
      <c r="J25" s="17"/>
      <c r="K25" s="4"/>
      <c r="L25" s="4"/>
      <c r="M25" s="4"/>
      <c r="N25" s="4"/>
      <c r="O25" s="4"/>
      <c r="P25" s="4"/>
      <c r="Q25" s="4"/>
      <c r="R25" s="4"/>
      <c r="S25" s="12"/>
      <c r="T25" s="12"/>
      <c r="U25" s="12"/>
    </row>
    <row r="26" spans="3:21" ht="15" x14ac:dyDescent="0.35">
      <c r="C26" s="8" t="s">
        <v>270</v>
      </c>
      <c r="E26" s="5">
        <v>0</v>
      </c>
      <c r="F26" s="5">
        <v>3100000</v>
      </c>
      <c r="G26" s="5">
        <f t="shared" ref="G26:G33" si="6">+E26-F26</f>
        <v>-3100000</v>
      </c>
      <c r="H26" s="17"/>
      <c r="I26" s="17"/>
      <c r="J26" s="17"/>
      <c r="K26" s="4"/>
      <c r="L26" s="4"/>
      <c r="M26" s="4"/>
      <c r="N26" s="4"/>
      <c r="O26" s="4"/>
      <c r="P26" s="4"/>
      <c r="Q26" s="4"/>
      <c r="R26" s="4"/>
      <c r="S26" s="12"/>
      <c r="T26" s="12"/>
      <c r="U26" s="12"/>
    </row>
    <row r="27" spans="3:21" ht="15" x14ac:dyDescent="0.35">
      <c r="C27" t="s">
        <v>133</v>
      </c>
      <c r="E27" s="5">
        <v>500000</v>
      </c>
      <c r="F27" s="5">
        <v>600000</v>
      </c>
      <c r="G27" s="5">
        <f t="shared" si="6"/>
        <v>-100000</v>
      </c>
      <c r="H27" s="17"/>
      <c r="I27" s="17"/>
      <c r="J27" s="17"/>
      <c r="K27" s="4"/>
      <c r="L27" s="4"/>
      <c r="M27" s="4"/>
      <c r="N27" s="4"/>
      <c r="O27" s="4"/>
      <c r="P27" s="4"/>
      <c r="Q27" s="4"/>
      <c r="R27" s="4"/>
      <c r="S27" s="12"/>
      <c r="T27" s="12"/>
      <c r="U27" s="12"/>
    </row>
    <row r="28" spans="3:21" x14ac:dyDescent="0.2">
      <c r="C28" t="s">
        <v>262</v>
      </c>
      <c r="E28" s="4">
        <v>7500000</v>
      </c>
      <c r="F28" s="4">
        <v>8800000</v>
      </c>
      <c r="G28" s="4">
        <f t="shared" si="6"/>
        <v>-1300000</v>
      </c>
      <c r="H28" s="4" t="s">
        <v>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12"/>
      <c r="T28" s="12"/>
      <c r="U28" s="12"/>
    </row>
    <row r="29" spans="3:21" x14ac:dyDescent="0.2">
      <c r="C29" t="s">
        <v>263</v>
      </c>
      <c r="E29" s="4">
        <v>3500000</v>
      </c>
      <c r="F29" s="4">
        <v>6300000</v>
      </c>
      <c r="G29" s="4">
        <f t="shared" si="6"/>
        <v>-2800000</v>
      </c>
      <c r="H29" s="4" t="s">
        <v>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12"/>
      <c r="T29" s="12"/>
      <c r="U29" s="12"/>
    </row>
    <row r="30" spans="3:21" x14ac:dyDescent="0.2">
      <c r="C30" t="s">
        <v>264</v>
      </c>
      <c r="E30" s="4">
        <v>400000</v>
      </c>
      <c r="F30" s="4">
        <v>220000</v>
      </c>
      <c r="G30" s="4">
        <f t="shared" si="6"/>
        <v>180000</v>
      </c>
      <c r="H30" s="4" t="s">
        <v>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12"/>
      <c r="T30" s="12"/>
      <c r="U30" s="12"/>
    </row>
    <row r="31" spans="3:21" x14ac:dyDescent="0.2">
      <c r="C31" t="s">
        <v>265</v>
      </c>
      <c r="E31" s="4">
        <v>6700000</v>
      </c>
      <c r="F31" s="4">
        <v>3300000</v>
      </c>
      <c r="G31" s="4">
        <f t="shared" si="6"/>
        <v>3400000</v>
      </c>
      <c r="H31" s="4" t="s">
        <v>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12"/>
      <c r="T31" s="12"/>
      <c r="U31" s="12"/>
    </row>
    <row r="32" spans="3:21" x14ac:dyDescent="0.2">
      <c r="C32" t="s">
        <v>266</v>
      </c>
      <c r="E32" s="4">
        <v>6700000</v>
      </c>
      <c r="F32" s="4">
        <v>2900000</v>
      </c>
      <c r="G32" s="4">
        <f t="shared" si="6"/>
        <v>3800000</v>
      </c>
      <c r="H32" s="4" t="s">
        <v>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12"/>
      <c r="T32" s="12"/>
      <c r="U32" s="12"/>
    </row>
    <row r="33" spans="3:21" ht="15" x14ac:dyDescent="0.35">
      <c r="C33" t="s">
        <v>267</v>
      </c>
      <c r="E33" s="10">
        <v>0</v>
      </c>
      <c r="F33" s="10">
        <v>0</v>
      </c>
      <c r="G33" s="10">
        <f t="shared" si="6"/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2"/>
      <c r="T33" s="12"/>
      <c r="U33" s="12"/>
    </row>
    <row r="34" spans="3:21" x14ac:dyDescent="0.2">
      <c r="C34" t="s">
        <v>21</v>
      </c>
      <c r="E34" s="4">
        <f>SUM(E26:E33)</f>
        <v>25300000</v>
      </c>
      <c r="F34" s="4">
        <f>SUM(F26:F33)</f>
        <v>25220000</v>
      </c>
      <c r="G34" s="4">
        <f>SUM(G26:G33)</f>
        <v>80000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2"/>
      <c r="T34" s="12"/>
      <c r="U34" s="12"/>
    </row>
    <row r="35" spans="3:21" ht="12" customHeight="1" x14ac:dyDescent="0.2">
      <c r="C35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2"/>
      <c r="T35" s="12"/>
      <c r="U35" s="12"/>
    </row>
    <row r="36" spans="3:21" x14ac:dyDescent="0.2"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2"/>
      <c r="T36" s="12"/>
      <c r="U36" s="12"/>
    </row>
    <row r="37" spans="3:21" x14ac:dyDescent="0.2">
      <c r="C37" s="8" t="s">
        <v>248</v>
      </c>
      <c r="E37" s="4">
        <v>18800000</v>
      </c>
      <c r="F37" s="4">
        <v>6600000</v>
      </c>
      <c r="G37" s="4">
        <f>+E37-F37</f>
        <v>12200000</v>
      </c>
      <c r="H37" s="4" t="s">
        <v>6</v>
      </c>
      <c r="I37" s="4" t="s">
        <v>6</v>
      </c>
      <c r="J37" s="4" t="s">
        <v>6</v>
      </c>
      <c r="K37" s="4"/>
      <c r="L37" s="4"/>
      <c r="M37" s="4"/>
      <c r="N37" s="4"/>
      <c r="O37" s="4"/>
      <c r="P37" s="4"/>
      <c r="Q37" s="4"/>
      <c r="R37" s="4"/>
      <c r="S37" s="12"/>
      <c r="T37" s="12"/>
      <c r="U37" s="12"/>
    </row>
    <row r="38" spans="3:21" x14ac:dyDescent="0.2">
      <c r="C38" t="s">
        <v>253</v>
      </c>
      <c r="E38" s="4">
        <v>15500000</v>
      </c>
      <c r="F38" s="4">
        <v>16600000</v>
      </c>
      <c r="G38" s="4">
        <f>+E38-F38</f>
        <v>-1100000</v>
      </c>
      <c r="H38" s="4" t="s">
        <v>6</v>
      </c>
      <c r="I38" s="4" t="s">
        <v>6</v>
      </c>
      <c r="J38" s="4" t="s">
        <v>6</v>
      </c>
      <c r="K38" s="4"/>
      <c r="L38" s="4"/>
      <c r="M38" s="4"/>
      <c r="N38" s="4"/>
      <c r="O38" s="4"/>
      <c r="P38" s="4"/>
      <c r="Q38" s="4"/>
      <c r="R38" s="4"/>
      <c r="S38" s="12"/>
      <c r="T38" s="12"/>
      <c r="U38" s="12"/>
    </row>
    <row r="39" spans="3:21" x14ac:dyDescent="0.2">
      <c r="C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2"/>
      <c r="T39" s="12"/>
      <c r="U39" s="12"/>
    </row>
    <row r="40" spans="3:21" x14ac:dyDescent="0.2">
      <c r="C40" s="1" t="s">
        <v>254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2"/>
      <c r="T40" s="12"/>
      <c r="U40" s="12"/>
    </row>
    <row r="41" spans="3:21" x14ac:dyDescent="0.2">
      <c r="C41" t="s">
        <v>255</v>
      </c>
      <c r="E41" s="4">
        <v>21200000</v>
      </c>
      <c r="F41" s="4">
        <v>22800000</v>
      </c>
      <c r="G41" s="4">
        <f>+E41-F41</f>
        <v>-1600000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2"/>
      <c r="T41" s="12"/>
      <c r="U41" s="12"/>
    </row>
    <row r="42" spans="3:21" x14ac:dyDescent="0.2">
      <c r="C42" t="s">
        <v>256</v>
      </c>
      <c r="E42" s="4">
        <v>4500000</v>
      </c>
      <c r="F42" s="4">
        <v>0</v>
      </c>
      <c r="G42" s="4">
        <f t="shared" ref="G42:G47" si="7">+E42-F42</f>
        <v>4500000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2"/>
      <c r="T42" s="12"/>
      <c r="U42" s="12"/>
    </row>
    <row r="43" spans="3:21" x14ac:dyDescent="0.2">
      <c r="C43" t="s">
        <v>268</v>
      </c>
      <c r="E43" s="4">
        <v>3900000</v>
      </c>
      <c r="F43" s="4">
        <v>2400000</v>
      </c>
      <c r="G43" s="4">
        <f>+E43-F43</f>
        <v>1500000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2"/>
      <c r="T43" s="12"/>
      <c r="U43" s="12"/>
    </row>
    <row r="44" spans="3:21" x14ac:dyDescent="0.2">
      <c r="C44" t="s">
        <v>257</v>
      </c>
      <c r="E44" s="4">
        <v>1000000</v>
      </c>
      <c r="F44" s="4">
        <v>1100000</v>
      </c>
      <c r="G44" s="4">
        <f t="shared" si="7"/>
        <v>-100000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2"/>
      <c r="T44" s="12"/>
      <c r="U44" s="12"/>
    </row>
    <row r="45" spans="3:21" x14ac:dyDescent="0.2">
      <c r="C45" t="s">
        <v>258</v>
      </c>
      <c r="E45" s="4">
        <v>1000000</v>
      </c>
      <c r="F45" s="4">
        <v>1000000</v>
      </c>
      <c r="G45" s="4">
        <f t="shared" si="7"/>
        <v>0</v>
      </c>
      <c r="H45" s="4"/>
      <c r="I45" s="4"/>
      <c r="S45" s="12"/>
      <c r="T45" s="12"/>
      <c r="U45" s="12"/>
    </row>
    <row r="46" spans="3:21" x14ac:dyDescent="0.2">
      <c r="C46" t="s">
        <v>259</v>
      </c>
      <c r="E46" s="4">
        <v>800000</v>
      </c>
      <c r="F46" s="4">
        <v>800000</v>
      </c>
      <c r="G46" s="4">
        <f t="shared" si="7"/>
        <v>0</v>
      </c>
      <c r="H46" s="4"/>
      <c r="I46" s="4"/>
      <c r="S46" s="12"/>
      <c r="T46" s="12"/>
      <c r="U46" s="12"/>
    </row>
    <row r="47" spans="3:21" ht="15" x14ac:dyDescent="0.35">
      <c r="C47" t="s">
        <v>260</v>
      </c>
      <c r="E47" s="10">
        <v>300000</v>
      </c>
      <c r="F47" s="10">
        <v>2200000</v>
      </c>
      <c r="G47" s="10">
        <f t="shared" si="7"/>
        <v>-1900000</v>
      </c>
      <c r="H47" s="4"/>
      <c r="I47" s="4"/>
      <c r="S47" s="12"/>
      <c r="T47" s="12"/>
      <c r="U47" s="12"/>
    </row>
    <row r="48" spans="3:21" x14ac:dyDescent="0.2">
      <c r="C48" t="s">
        <v>21</v>
      </c>
      <c r="E48" s="4">
        <f>SUM(E41:E47)</f>
        <v>32700000</v>
      </c>
      <c r="F48" s="4">
        <f>SUM(F41:F47)</f>
        <v>30300000</v>
      </c>
      <c r="G48" s="4">
        <f>+E48-F48</f>
        <v>2400000</v>
      </c>
      <c r="H48" s="4"/>
      <c r="I48" s="4"/>
      <c r="S48" s="12"/>
      <c r="T48" s="12"/>
      <c r="U48" s="12"/>
    </row>
    <row r="49" spans="3:21" x14ac:dyDescent="0.2">
      <c r="E49" s="4"/>
      <c r="F49" s="4"/>
      <c r="G49" s="4"/>
      <c r="H49" s="4"/>
      <c r="I49" s="4"/>
      <c r="S49" s="12"/>
      <c r="T49" s="12"/>
      <c r="U49" s="12"/>
    </row>
    <row r="50" spans="3:21" x14ac:dyDescent="0.2">
      <c r="C50" t="s">
        <v>269</v>
      </c>
      <c r="E50" s="4">
        <f>+E48+E38+E37+E34</f>
        <v>92300000</v>
      </c>
      <c r="F50" s="4">
        <f>+F48+F38+F37+F34</f>
        <v>78720000</v>
      </c>
      <c r="G50" s="4">
        <f>+E50-F50</f>
        <v>13580000</v>
      </c>
      <c r="H50" s="4"/>
      <c r="I50" s="4"/>
      <c r="S50" s="12"/>
      <c r="T50" s="12"/>
      <c r="U50" s="12"/>
    </row>
    <row r="51" spans="3:21" x14ac:dyDescent="0.2">
      <c r="E51" s="4"/>
      <c r="F51" s="4"/>
      <c r="G51" s="4"/>
      <c r="H51" s="4"/>
      <c r="I51" s="4"/>
      <c r="S51" s="12"/>
      <c r="T51" s="12"/>
      <c r="U51" s="12"/>
    </row>
    <row r="52" spans="3:21" x14ac:dyDescent="0.2">
      <c r="E52" s="4"/>
      <c r="F52" s="4"/>
      <c r="G52" s="4"/>
      <c r="H52" s="4"/>
      <c r="I52" s="4"/>
      <c r="S52" s="12"/>
      <c r="T52" s="12"/>
      <c r="U52" s="12"/>
    </row>
    <row r="53" spans="3:21" x14ac:dyDescent="0.2">
      <c r="C53" s="2" t="s">
        <v>134</v>
      </c>
      <c r="E53" s="4"/>
      <c r="F53" s="4"/>
      <c r="G53" s="4"/>
      <c r="H53" s="4"/>
      <c r="I53" s="4"/>
      <c r="S53" s="12"/>
      <c r="T53" s="12"/>
      <c r="U53" s="12"/>
    </row>
    <row r="54" spans="3:21" x14ac:dyDescent="0.2">
      <c r="E54" s="4"/>
      <c r="F54" s="4"/>
      <c r="G54" s="4"/>
      <c r="H54" s="4"/>
      <c r="I54" s="4"/>
      <c r="S54" s="12"/>
      <c r="T54" s="12"/>
      <c r="U54" s="12"/>
    </row>
    <row r="55" spans="3:21" ht="15" x14ac:dyDescent="0.35">
      <c r="C55" s="1" t="s">
        <v>135</v>
      </c>
      <c r="E55" s="16" t="s">
        <v>151</v>
      </c>
      <c r="F55" s="16" t="s">
        <v>59</v>
      </c>
      <c r="G55" s="17" t="s">
        <v>60</v>
      </c>
      <c r="H55" s="4"/>
      <c r="I55" s="4"/>
      <c r="S55" s="12"/>
      <c r="T55" s="12"/>
      <c r="U55" s="12"/>
    </row>
    <row r="56" spans="3:21" x14ac:dyDescent="0.2">
      <c r="C56" t="s">
        <v>136</v>
      </c>
      <c r="D56" t="s">
        <v>108</v>
      </c>
      <c r="E56" s="4">
        <v>4991000</v>
      </c>
      <c r="F56" s="4">
        <v>3938000</v>
      </c>
      <c r="G56" s="4">
        <f>+E56-F56</f>
        <v>1053000</v>
      </c>
      <c r="H56" s="4"/>
      <c r="I56" s="4"/>
      <c r="S56" s="12"/>
      <c r="T56" s="12"/>
      <c r="U56" s="12"/>
    </row>
    <row r="57" spans="3:21" x14ac:dyDescent="0.2">
      <c r="C57" t="s">
        <v>137</v>
      </c>
      <c r="D57" t="s">
        <v>108</v>
      </c>
      <c r="E57" s="4">
        <v>5114000</v>
      </c>
      <c r="F57" s="4">
        <v>4500000</v>
      </c>
      <c r="G57" s="4">
        <f>+E57-F57</f>
        <v>614000</v>
      </c>
      <c r="H57" s="4"/>
      <c r="I57" s="4"/>
      <c r="S57" s="12"/>
      <c r="T57" s="12"/>
      <c r="U57" s="12"/>
    </row>
    <row r="58" spans="3:21" x14ac:dyDescent="0.2">
      <c r="C58" t="s">
        <v>138</v>
      </c>
      <c r="D58" t="s">
        <v>108</v>
      </c>
      <c r="E58" s="4">
        <v>3700000</v>
      </c>
      <c r="F58" s="4">
        <v>3950000</v>
      </c>
      <c r="G58" s="4">
        <f t="shared" ref="G58:G64" si="8">+E58-F58</f>
        <v>-250000</v>
      </c>
      <c r="H58" s="4"/>
      <c r="I58" s="4"/>
      <c r="S58" s="12"/>
      <c r="T58" s="12"/>
      <c r="U58" s="12"/>
    </row>
    <row r="59" spans="3:21" x14ac:dyDescent="0.2">
      <c r="C59" t="s">
        <v>139</v>
      </c>
      <c r="D59" t="s">
        <v>149</v>
      </c>
      <c r="E59" s="4">
        <v>1382000</v>
      </c>
      <c r="F59" s="4">
        <v>0</v>
      </c>
      <c r="G59" s="4">
        <f t="shared" si="8"/>
        <v>1382000</v>
      </c>
      <c r="H59" s="4"/>
      <c r="I59" s="4"/>
      <c r="S59" s="12"/>
      <c r="T59" s="12"/>
      <c r="U59" s="12"/>
    </row>
    <row r="60" spans="3:21" x14ac:dyDescent="0.2">
      <c r="C60" t="s">
        <v>140</v>
      </c>
      <c r="D60" t="s">
        <v>108</v>
      </c>
      <c r="E60" s="4">
        <v>3302000</v>
      </c>
      <c r="F60" s="4">
        <v>3883000</v>
      </c>
      <c r="G60" s="4">
        <f t="shared" si="8"/>
        <v>-581000</v>
      </c>
      <c r="H60" s="4"/>
      <c r="I60" s="4"/>
      <c r="S60" s="12"/>
      <c r="T60" s="12"/>
      <c r="U60" s="12"/>
    </row>
    <row r="61" spans="3:21" x14ac:dyDescent="0.2">
      <c r="C61" t="s">
        <v>141</v>
      </c>
      <c r="D61" t="s">
        <v>122</v>
      </c>
      <c r="E61" s="4">
        <v>2020000</v>
      </c>
      <c r="F61" s="4">
        <v>2000000</v>
      </c>
      <c r="G61" s="4">
        <f t="shared" si="8"/>
        <v>20000</v>
      </c>
      <c r="H61" s="4"/>
      <c r="I61" s="4"/>
      <c r="S61" s="12"/>
      <c r="T61" s="12"/>
      <c r="U61" s="12"/>
    </row>
    <row r="62" spans="3:21" x14ac:dyDescent="0.2">
      <c r="C62" t="s">
        <v>142</v>
      </c>
      <c r="D62" t="s">
        <v>125</v>
      </c>
      <c r="E62" s="4">
        <v>1021000</v>
      </c>
      <c r="F62" s="4">
        <v>700000</v>
      </c>
      <c r="G62" s="4">
        <f t="shared" si="8"/>
        <v>321000</v>
      </c>
      <c r="H62" s="4"/>
      <c r="I62" s="4"/>
      <c r="S62" s="12"/>
      <c r="T62" s="12"/>
      <c r="U62" s="12"/>
    </row>
    <row r="63" spans="3:21" x14ac:dyDescent="0.2">
      <c r="C63" t="s">
        <v>143</v>
      </c>
      <c r="D63" t="s">
        <v>121</v>
      </c>
      <c r="E63" s="4">
        <v>1509000</v>
      </c>
      <c r="F63" s="4">
        <v>4200000</v>
      </c>
      <c r="G63" s="4">
        <f t="shared" si="8"/>
        <v>-2691000</v>
      </c>
      <c r="H63" s="4"/>
      <c r="I63" s="4"/>
      <c r="S63" s="12"/>
      <c r="T63" s="12"/>
      <c r="U63" s="12"/>
    </row>
    <row r="64" spans="3:21" ht="15" x14ac:dyDescent="0.35">
      <c r="C64" t="s">
        <v>144</v>
      </c>
      <c r="D64" t="s">
        <v>124</v>
      </c>
      <c r="E64" s="10">
        <v>273000</v>
      </c>
      <c r="F64" s="10">
        <v>200000</v>
      </c>
      <c r="G64" s="10">
        <f t="shared" si="8"/>
        <v>73000</v>
      </c>
      <c r="H64" s="4"/>
      <c r="I64" s="4"/>
      <c r="S64" s="12"/>
      <c r="T64" s="12"/>
      <c r="U64" s="12"/>
    </row>
    <row r="65" spans="3:21" x14ac:dyDescent="0.2">
      <c r="C65" t="s">
        <v>145</v>
      </c>
      <c r="E65" s="4">
        <f>SUM(E56:E64)</f>
        <v>23312000</v>
      </c>
      <c r="F65" s="4">
        <f>SUM(F56:F64)</f>
        <v>23371000</v>
      </c>
      <c r="G65" s="4">
        <f>+E65-F65</f>
        <v>-59000</v>
      </c>
      <c r="H65" s="4"/>
      <c r="I65" s="4"/>
      <c r="S65" s="12"/>
      <c r="T65" s="12"/>
      <c r="U65" s="12"/>
    </row>
    <row r="66" spans="3:21" x14ac:dyDescent="0.2">
      <c r="E66" s="4"/>
      <c r="F66" s="4"/>
      <c r="G66" s="4"/>
      <c r="H66" s="4"/>
      <c r="I66" s="4"/>
      <c r="S66" s="12"/>
      <c r="T66" s="12"/>
      <c r="U66" s="12"/>
    </row>
    <row r="67" spans="3:21" x14ac:dyDescent="0.2">
      <c r="C67" t="s">
        <v>146</v>
      </c>
      <c r="D67" t="s">
        <v>108</v>
      </c>
      <c r="E67" s="4">
        <v>13077000</v>
      </c>
      <c r="F67" s="4">
        <v>11499000</v>
      </c>
      <c r="G67" s="4">
        <f>+E67-F67</f>
        <v>1578000</v>
      </c>
      <c r="H67" s="4"/>
      <c r="I67" s="4"/>
      <c r="S67" s="12"/>
      <c r="T67" s="12"/>
      <c r="U67" s="12"/>
    </row>
    <row r="68" spans="3:21" x14ac:dyDescent="0.2">
      <c r="E68" s="4"/>
      <c r="F68" s="4"/>
      <c r="G68" s="4"/>
      <c r="H68" s="4"/>
      <c r="I68" s="4"/>
      <c r="S68" s="12"/>
      <c r="T68" s="12"/>
      <c r="U68" s="12"/>
    </row>
    <row r="69" spans="3:21" x14ac:dyDescent="0.2">
      <c r="C69" t="s">
        <v>147</v>
      </c>
      <c r="D69" t="s">
        <v>108</v>
      </c>
      <c r="E69" s="4">
        <v>3500000</v>
      </c>
      <c r="F69" s="4">
        <v>5122000</v>
      </c>
      <c r="G69" s="4">
        <f>+E69-F69</f>
        <v>-1622000</v>
      </c>
      <c r="H69" s="4"/>
      <c r="I69" s="4"/>
      <c r="S69" s="12"/>
      <c r="T69" s="12"/>
      <c r="U69" s="12"/>
    </row>
    <row r="70" spans="3:21" x14ac:dyDescent="0.2">
      <c r="E70" s="4"/>
      <c r="F70" s="4"/>
      <c r="G70" s="4"/>
      <c r="H70" s="4"/>
      <c r="I70" s="4"/>
      <c r="S70" s="12"/>
      <c r="T70" s="12"/>
      <c r="U70" s="12"/>
    </row>
    <row r="71" spans="3:21" x14ac:dyDescent="0.2">
      <c r="C71" t="s">
        <v>148</v>
      </c>
      <c r="D71" t="s">
        <v>108</v>
      </c>
      <c r="E71" s="4">
        <v>9040000</v>
      </c>
      <c r="F71" s="4">
        <v>9874000</v>
      </c>
      <c r="G71" s="4">
        <f>+E71-F71</f>
        <v>-834000</v>
      </c>
      <c r="H71" s="4"/>
      <c r="I71" s="4"/>
      <c r="S71" s="12"/>
      <c r="T71" s="12"/>
      <c r="U71" s="12"/>
    </row>
    <row r="72" spans="3:21" x14ac:dyDescent="0.2">
      <c r="E72" s="4"/>
      <c r="F72" s="4"/>
      <c r="G72" s="4"/>
      <c r="H72" s="4"/>
      <c r="I72" s="4"/>
      <c r="S72" s="12"/>
      <c r="T72" s="12"/>
      <c r="U72" s="12"/>
    </row>
    <row r="73" spans="3:21" x14ac:dyDescent="0.2">
      <c r="C73" s="1" t="s">
        <v>295</v>
      </c>
      <c r="D73" s="1" t="s">
        <v>108</v>
      </c>
      <c r="E73" s="7">
        <v>870000</v>
      </c>
      <c r="F73" s="7">
        <v>1253000</v>
      </c>
      <c r="G73" s="7">
        <f>+E73-F73</f>
        <v>-383000</v>
      </c>
      <c r="H73" s="4"/>
      <c r="I73" s="4"/>
      <c r="S73" s="12"/>
      <c r="T73" s="12"/>
      <c r="U73" s="12"/>
    </row>
    <row r="74" spans="3:21" x14ac:dyDescent="0.2">
      <c r="E74" s="4"/>
      <c r="F74" s="4"/>
      <c r="G74" s="4"/>
      <c r="H74" s="4"/>
      <c r="I74" s="4"/>
      <c r="S74" s="12"/>
      <c r="T74" s="12"/>
      <c r="U74" s="12"/>
    </row>
    <row r="75" spans="3:21" x14ac:dyDescent="0.2">
      <c r="C75" s="3" t="s">
        <v>150</v>
      </c>
      <c r="D75" s="3"/>
      <c r="E75" s="6">
        <f>+E65+E67+E69+E71+E73</f>
        <v>49799000</v>
      </c>
      <c r="F75" s="6">
        <f>+F65+F67+F69+F71+F73</f>
        <v>51119000</v>
      </c>
      <c r="G75" s="6">
        <f>+G65+G67+G69+G71+G73</f>
        <v>-1320000</v>
      </c>
      <c r="H75" s="4"/>
      <c r="I75" s="4"/>
      <c r="S75" s="12"/>
      <c r="T75" s="12"/>
      <c r="U75" s="12"/>
    </row>
    <row r="76" spans="3:21" x14ac:dyDescent="0.2">
      <c r="E76" s="4"/>
      <c r="F76" s="4"/>
      <c r="G76" s="4"/>
      <c r="H76" s="4"/>
      <c r="I76" s="4"/>
      <c r="S76" s="12"/>
      <c r="T76" s="12"/>
      <c r="U76" s="12"/>
    </row>
    <row r="77" spans="3:21" x14ac:dyDescent="0.2">
      <c r="E77" s="4"/>
      <c r="F77" s="4"/>
      <c r="G77" s="4"/>
      <c r="H77" s="4"/>
      <c r="I77" s="4"/>
      <c r="S77" s="12"/>
      <c r="T77" s="12"/>
      <c r="U77" s="12"/>
    </row>
    <row r="78" spans="3:21" x14ac:dyDescent="0.2">
      <c r="C78" s="2" t="s">
        <v>152</v>
      </c>
      <c r="E78" s="4"/>
      <c r="F78" s="4"/>
      <c r="G78" s="4"/>
      <c r="H78" s="4"/>
      <c r="I78" s="4"/>
      <c r="S78" s="12"/>
      <c r="T78" s="12"/>
      <c r="U78" s="12"/>
    </row>
    <row r="79" spans="3:21" ht="15" x14ac:dyDescent="0.35">
      <c r="E79" s="17" t="s">
        <v>151</v>
      </c>
      <c r="F79" s="17" t="s">
        <v>158</v>
      </c>
      <c r="G79" s="17" t="s">
        <v>60</v>
      </c>
      <c r="H79" s="4"/>
      <c r="I79" s="4"/>
      <c r="S79" s="12"/>
      <c r="T79" s="12"/>
      <c r="U79" s="12"/>
    </row>
    <row r="80" spans="3:21" x14ac:dyDescent="0.2">
      <c r="C80" t="s">
        <v>153</v>
      </c>
      <c r="E80" s="4">
        <v>100000000</v>
      </c>
      <c r="F80" s="4">
        <v>130535000</v>
      </c>
      <c r="G80" s="4">
        <f>+E80-F80</f>
        <v>-30535000</v>
      </c>
      <c r="H80" s="4"/>
      <c r="I80" s="4"/>
      <c r="S80" s="12"/>
      <c r="T80" s="12"/>
      <c r="U80" s="12"/>
    </row>
    <row r="81" spans="3:21" x14ac:dyDescent="0.2">
      <c r="C81" t="s">
        <v>154</v>
      </c>
      <c r="E81" s="4">
        <v>5747000</v>
      </c>
      <c r="F81" s="4">
        <v>6405000</v>
      </c>
      <c r="G81" s="4">
        <f>+E81-F81</f>
        <v>-658000</v>
      </c>
      <c r="H81" s="4"/>
      <c r="I81" s="4"/>
      <c r="S81" s="12"/>
      <c r="T81" s="12"/>
      <c r="U81" s="12"/>
    </row>
    <row r="82" spans="3:21" x14ac:dyDescent="0.2">
      <c r="C82" t="s">
        <v>155</v>
      </c>
      <c r="E82" s="4">
        <v>14586000</v>
      </c>
      <c r="F82" s="4">
        <v>4136000</v>
      </c>
      <c r="G82" s="4">
        <f>+E82-F82</f>
        <v>10450000</v>
      </c>
      <c r="H82" s="4"/>
      <c r="I82" s="4"/>
      <c r="S82" s="12"/>
      <c r="T82" s="12"/>
      <c r="U82" s="12"/>
    </row>
    <row r="83" spans="3:21" x14ac:dyDescent="0.2">
      <c r="C83" t="s">
        <v>156</v>
      </c>
      <c r="E83" s="4">
        <v>22259000</v>
      </c>
      <c r="F83" s="4">
        <v>17125000</v>
      </c>
      <c r="G83" s="4">
        <f>+E83-F83</f>
        <v>5134000</v>
      </c>
      <c r="H83" s="4"/>
      <c r="I83" s="4"/>
      <c r="S83" s="12"/>
      <c r="T83" s="12"/>
      <c r="U83" s="12"/>
    </row>
    <row r="84" spans="3:21" ht="15" x14ac:dyDescent="0.35">
      <c r="C84" t="s">
        <v>157</v>
      </c>
      <c r="E84" s="10">
        <v>159000</v>
      </c>
      <c r="F84" s="10">
        <v>397000</v>
      </c>
      <c r="G84" s="10">
        <f>+E84-F84</f>
        <v>-238000</v>
      </c>
      <c r="H84" s="4"/>
      <c r="I84" s="4"/>
      <c r="S84" s="12"/>
      <c r="T84" s="12"/>
      <c r="U84" s="12"/>
    </row>
    <row r="85" spans="3:21" x14ac:dyDescent="0.2">
      <c r="C85" t="s">
        <v>21</v>
      </c>
      <c r="E85" s="4">
        <f>SUM(E80:E84)</f>
        <v>142751000</v>
      </c>
      <c r="F85" s="4">
        <f>SUM(F80:F84)</f>
        <v>158598000</v>
      </c>
      <c r="G85" s="4">
        <f>SUM(G80:G84)</f>
        <v>-15847000</v>
      </c>
      <c r="H85" s="4"/>
      <c r="I85" s="4"/>
      <c r="S85" s="12"/>
      <c r="T85" s="12"/>
      <c r="U85" s="12"/>
    </row>
    <row r="86" spans="3:21" x14ac:dyDescent="0.2">
      <c r="E86" s="4"/>
      <c r="F86" s="4"/>
      <c r="G86" s="4"/>
      <c r="H86" s="4"/>
      <c r="I86" s="4"/>
      <c r="S86" s="12"/>
      <c r="T86" s="12"/>
      <c r="U86" s="12"/>
    </row>
    <row r="87" spans="3:21" x14ac:dyDescent="0.2">
      <c r="E87" s="4"/>
      <c r="F87" s="4"/>
      <c r="G87" s="4"/>
      <c r="H87" s="4"/>
      <c r="I87" s="4"/>
      <c r="S87" s="12"/>
      <c r="T87" s="12"/>
      <c r="U87" s="12"/>
    </row>
    <row r="88" spans="3:21" x14ac:dyDescent="0.2">
      <c r="E88" s="4"/>
      <c r="F88" s="4"/>
      <c r="G88" s="4"/>
      <c r="H88" s="4"/>
      <c r="I88" s="4"/>
      <c r="S88" s="12"/>
      <c r="T88" s="12"/>
      <c r="U88" s="12"/>
    </row>
    <row r="89" spans="3:21" x14ac:dyDescent="0.2">
      <c r="E89" s="4"/>
      <c r="F89" s="4"/>
      <c r="G89" s="4"/>
      <c r="H89" s="4"/>
      <c r="I89" s="4"/>
      <c r="S89" s="12"/>
      <c r="T89" s="12"/>
      <c r="U89" s="12"/>
    </row>
    <row r="90" spans="3:21" x14ac:dyDescent="0.2">
      <c r="E90" s="4"/>
      <c r="F90" s="4"/>
      <c r="G90" s="4"/>
      <c r="H90" s="4"/>
      <c r="I90" s="4"/>
      <c r="S90" s="12"/>
      <c r="T90" s="12"/>
      <c r="U90" s="12"/>
    </row>
    <row r="91" spans="3:21" x14ac:dyDescent="0.2">
      <c r="E91" s="4"/>
      <c r="F91" s="4"/>
      <c r="G91" s="4"/>
      <c r="H91" s="4"/>
      <c r="I91" s="4"/>
      <c r="S91" s="12"/>
      <c r="T91" s="12"/>
      <c r="U91" s="12"/>
    </row>
    <row r="92" spans="3:21" x14ac:dyDescent="0.2">
      <c r="E92" s="4"/>
      <c r="F92" s="4"/>
      <c r="G92" s="4"/>
      <c r="H92" s="4"/>
      <c r="I92" s="4"/>
      <c r="S92" s="12"/>
      <c r="T92" s="12"/>
      <c r="U92" s="12"/>
    </row>
    <row r="93" spans="3:21" x14ac:dyDescent="0.2">
      <c r="E93" s="4"/>
      <c r="F93" s="4"/>
      <c r="G93" s="4"/>
      <c r="H93" s="4"/>
      <c r="I93" s="4"/>
      <c r="S93" s="12"/>
      <c r="T93" s="12"/>
      <c r="U93" s="12"/>
    </row>
    <row r="94" spans="3:21" x14ac:dyDescent="0.2">
      <c r="E94" s="4"/>
      <c r="F94" s="4"/>
      <c r="G94" s="4"/>
      <c r="H94" s="4"/>
      <c r="I94" s="4"/>
      <c r="S94" s="12"/>
      <c r="T94" s="12"/>
      <c r="U94" s="12"/>
    </row>
    <row r="95" spans="3:21" x14ac:dyDescent="0.2">
      <c r="E95" s="4"/>
      <c r="F95" s="4"/>
      <c r="G95" s="4"/>
      <c r="H95" s="4"/>
      <c r="I95" s="4"/>
      <c r="S95" s="12"/>
      <c r="T95" s="12"/>
      <c r="U95" s="12"/>
    </row>
    <row r="96" spans="3:21" x14ac:dyDescent="0.2">
      <c r="E96" s="4"/>
      <c r="F96" s="4"/>
      <c r="G96" s="4"/>
      <c r="H96" s="4"/>
      <c r="I96" s="4"/>
      <c r="S96" s="12"/>
      <c r="T96" s="12"/>
      <c r="U96" s="12"/>
    </row>
    <row r="97" spans="5:21" x14ac:dyDescent="0.2">
      <c r="E97" s="4"/>
      <c r="F97" s="4"/>
      <c r="G97" s="4"/>
      <c r="H97" s="4"/>
      <c r="I97" s="4"/>
      <c r="S97" s="12"/>
      <c r="T97" s="12"/>
      <c r="U97" s="12"/>
    </row>
    <row r="98" spans="5:21" x14ac:dyDescent="0.2">
      <c r="E98" s="4"/>
      <c r="F98" s="4"/>
      <c r="G98" s="4"/>
      <c r="H98" s="4"/>
      <c r="I98" s="4"/>
      <c r="S98" s="12"/>
      <c r="T98" s="12"/>
      <c r="U98" s="12"/>
    </row>
    <row r="99" spans="5:21" x14ac:dyDescent="0.2">
      <c r="E99" s="4"/>
      <c r="F99" s="4"/>
      <c r="G99" s="4"/>
      <c r="H99" s="4"/>
      <c r="I99" s="4"/>
      <c r="S99" s="12"/>
      <c r="T99" s="12"/>
      <c r="U99" s="12"/>
    </row>
    <row r="100" spans="5:21" x14ac:dyDescent="0.2">
      <c r="E100" s="4"/>
      <c r="F100" s="4"/>
      <c r="G100" s="4"/>
      <c r="H100" s="4"/>
      <c r="I100" s="4"/>
      <c r="S100" s="12"/>
      <c r="T100" s="12"/>
      <c r="U100" s="12"/>
    </row>
    <row r="101" spans="5:21" x14ac:dyDescent="0.2">
      <c r="E101" s="4"/>
      <c r="F101" s="4"/>
      <c r="G101" s="4"/>
      <c r="H101" s="4"/>
      <c r="I101" s="4"/>
      <c r="S101" s="12"/>
      <c r="T101" s="12"/>
      <c r="U101" s="12"/>
    </row>
    <row r="102" spans="5:21" x14ac:dyDescent="0.2">
      <c r="E102" s="4"/>
      <c r="F102" s="4"/>
      <c r="G102" s="4"/>
      <c r="H102" s="4"/>
      <c r="I102" s="4"/>
      <c r="S102" s="12"/>
      <c r="T102" s="12"/>
      <c r="U102" s="12"/>
    </row>
    <row r="103" spans="5:21" x14ac:dyDescent="0.2">
      <c r="E103" s="4"/>
      <c r="F103" s="4"/>
      <c r="G103" s="4"/>
      <c r="H103" s="4"/>
      <c r="I103" s="4"/>
      <c r="S103" s="12"/>
      <c r="T103" s="12"/>
      <c r="U103" s="12"/>
    </row>
    <row r="104" spans="5:21" x14ac:dyDescent="0.2">
      <c r="E104" s="4"/>
      <c r="F104" s="4"/>
      <c r="G104" s="4"/>
      <c r="H104" s="4"/>
      <c r="I104" s="4"/>
      <c r="S104" s="12"/>
      <c r="T104" s="12"/>
      <c r="U104" s="12"/>
    </row>
    <row r="105" spans="5:21" x14ac:dyDescent="0.2">
      <c r="E105" s="4"/>
      <c r="F105" s="4"/>
      <c r="G105" s="4"/>
      <c r="H105" s="4"/>
      <c r="I105" s="4"/>
      <c r="S105" s="12"/>
      <c r="T105" s="12"/>
      <c r="U105" s="12"/>
    </row>
    <row r="106" spans="5:21" x14ac:dyDescent="0.2">
      <c r="E106" s="4"/>
      <c r="F106" s="4"/>
      <c r="G106" s="4"/>
      <c r="H106" s="4"/>
      <c r="I106" s="4"/>
      <c r="S106" s="12"/>
      <c r="T106" s="12"/>
      <c r="U106" s="12"/>
    </row>
    <row r="107" spans="5:21" x14ac:dyDescent="0.2">
      <c r="E107" s="4"/>
      <c r="F107" s="4"/>
      <c r="G107" s="4"/>
      <c r="H107" s="4"/>
      <c r="I107" s="4"/>
      <c r="S107" s="12"/>
      <c r="T107" s="12"/>
      <c r="U107" s="12"/>
    </row>
    <row r="108" spans="5:21" x14ac:dyDescent="0.2">
      <c r="E108" s="4"/>
      <c r="F108" s="4"/>
      <c r="G108" s="4"/>
      <c r="H108" s="4"/>
      <c r="I108" s="4"/>
      <c r="S108" s="12"/>
      <c r="T108" s="12"/>
      <c r="U108" s="12"/>
    </row>
    <row r="109" spans="5:21" x14ac:dyDescent="0.2">
      <c r="E109" s="4"/>
      <c r="F109" s="4"/>
      <c r="G109" s="4"/>
      <c r="H109" s="4"/>
      <c r="I109" s="4"/>
      <c r="S109" s="12"/>
      <c r="T109" s="12"/>
      <c r="U109" s="12"/>
    </row>
    <row r="110" spans="5:21" x14ac:dyDescent="0.2">
      <c r="E110" s="4"/>
      <c r="F110" s="4"/>
      <c r="G110" s="4"/>
      <c r="H110" s="4"/>
      <c r="I110" s="4"/>
      <c r="S110" s="12"/>
      <c r="T110" s="12"/>
      <c r="U110" s="12"/>
    </row>
    <row r="111" spans="5:21" x14ac:dyDescent="0.2">
      <c r="E111" s="4"/>
      <c r="F111" s="4"/>
      <c r="G111" s="4"/>
      <c r="H111" s="4"/>
      <c r="I111" s="4"/>
      <c r="S111" s="12"/>
      <c r="T111" s="12"/>
      <c r="U111" s="12"/>
    </row>
    <row r="112" spans="5:21" x14ac:dyDescent="0.2">
      <c r="E112" s="4"/>
      <c r="F112" s="4"/>
      <c r="G112" s="4"/>
      <c r="H112" s="4"/>
      <c r="I112" s="4"/>
      <c r="S112" s="12"/>
      <c r="T112" s="12"/>
      <c r="U112" s="12"/>
    </row>
    <row r="113" spans="5:21" x14ac:dyDescent="0.2">
      <c r="E113" s="4"/>
      <c r="F113" s="4"/>
      <c r="G113" s="4"/>
      <c r="H113" s="4"/>
      <c r="I113" s="4"/>
      <c r="S113" s="12"/>
      <c r="T113" s="12"/>
      <c r="U113" s="12"/>
    </row>
    <row r="114" spans="5:21" x14ac:dyDescent="0.2">
      <c r="E114" s="4"/>
      <c r="F114" s="4"/>
      <c r="G114" s="4"/>
      <c r="H114" s="4"/>
      <c r="I114" s="4"/>
      <c r="S114" s="12"/>
      <c r="T114" s="12"/>
      <c r="U114" s="12"/>
    </row>
    <row r="115" spans="5:21" x14ac:dyDescent="0.2">
      <c r="E115" s="4"/>
      <c r="F115" s="4"/>
      <c r="G115" s="4"/>
      <c r="H115" s="4"/>
      <c r="I115" s="4"/>
      <c r="S115" s="12"/>
      <c r="T115" s="12"/>
      <c r="U115" s="12"/>
    </row>
    <row r="116" spans="5:21" x14ac:dyDescent="0.2">
      <c r="E116" s="4"/>
      <c r="F116" s="4"/>
      <c r="G116" s="4"/>
      <c r="H116" s="4"/>
      <c r="I116" s="4"/>
      <c r="S116" s="12"/>
      <c r="T116" s="12"/>
      <c r="U116" s="12"/>
    </row>
    <row r="117" spans="5:21" x14ac:dyDescent="0.2">
      <c r="E117" s="4"/>
      <c r="F117" s="4"/>
      <c r="G117" s="4"/>
      <c r="H117" s="4"/>
      <c r="I117" s="4"/>
      <c r="S117" s="12"/>
      <c r="T117" s="12"/>
      <c r="U117" s="12"/>
    </row>
    <row r="118" spans="5:21" x14ac:dyDescent="0.2">
      <c r="E118" s="4"/>
      <c r="F118" s="4"/>
      <c r="G118" s="4"/>
      <c r="H118" s="4"/>
      <c r="I118" s="4"/>
      <c r="S118" s="12"/>
      <c r="T118" s="12"/>
      <c r="U118" s="12"/>
    </row>
    <row r="119" spans="5:21" x14ac:dyDescent="0.2">
      <c r="E119" s="4"/>
      <c r="F119" s="4"/>
      <c r="G119" s="4"/>
      <c r="H119" s="4"/>
      <c r="I119" s="4"/>
      <c r="S119" s="12"/>
      <c r="T119" s="12"/>
      <c r="U119" s="12"/>
    </row>
    <row r="120" spans="5:21" x14ac:dyDescent="0.2">
      <c r="E120" s="4"/>
      <c r="F120" s="4"/>
      <c r="G120" s="4"/>
      <c r="H120" s="4"/>
      <c r="I120" s="4"/>
      <c r="S120" s="12"/>
      <c r="T120" s="12"/>
      <c r="U120" s="12"/>
    </row>
    <row r="121" spans="5:21" x14ac:dyDescent="0.2">
      <c r="E121" s="4"/>
      <c r="F121" s="4"/>
      <c r="G121" s="4"/>
      <c r="H121" s="4"/>
      <c r="I121" s="4"/>
      <c r="S121" s="12"/>
      <c r="T121" s="12"/>
      <c r="U121" s="12"/>
    </row>
    <row r="122" spans="5:21" x14ac:dyDescent="0.2">
      <c r="E122" s="4"/>
      <c r="F122" s="4"/>
      <c r="G122" s="4"/>
      <c r="H122" s="4"/>
      <c r="I122" s="4"/>
      <c r="S122" s="12"/>
      <c r="T122" s="12"/>
      <c r="U122" s="12"/>
    </row>
    <row r="123" spans="5:21" x14ac:dyDescent="0.2">
      <c r="E123" s="4"/>
      <c r="F123" s="4"/>
      <c r="G123" s="4"/>
      <c r="H123" s="4"/>
      <c r="I123" s="4"/>
      <c r="S123" s="12"/>
      <c r="T123" s="12"/>
      <c r="U123" s="12"/>
    </row>
    <row r="124" spans="5:21" x14ac:dyDescent="0.2">
      <c r="E124" s="4"/>
      <c r="F124" s="4"/>
      <c r="G124" s="4"/>
      <c r="H124" s="4"/>
      <c r="I124" s="4"/>
      <c r="S124" s="12"/>
      <c r="T124" s="12"/>
      <c r="U124" s="12"/>
    </row>
    <row r="125" spans="5:21" x14ac:dyDescent="0.2">
      <c r="E125" s="4"/>
      <c r="F125" s="4"/>
      <c r="G125" s="4"/>
      <c r="H125" s="4"/>
      <c r="I125" s="4"/>
      <c r="S125" s="12"/>
      <c r="T125" s="12"/>
      <c r="U125" s="12"/>
    </row>
    <row r="126" spans="5:21" x14ac:dyDescent="0.2">
      <c r="E126" s="4"/>
      <c r="F126" s="4"/>
      <c r="G126" s="4"/>
      <c r="H126" s="4"/>
      <c r="I126" s="4"/>
      <c r="S126" s="12"/>
      <c r="T126" s="12"/>
      <c r="U126" s="12"/>
    </row>
    <row r="127" spans="5:21" x14ac:dyDescent="0.2">
      <c r="E127" s="4"/>
      <c r="F127" s="4"/>
      <c r="G127" s="4"/>
      <c r="H127" s="4"/>
      <c r="I127" s="4"/>
      <c r="S127" s="12"/>
      <c r="T127" s="12"/>
      <c r="U127" s="12"/>
    </row>
    <row r="128" spans="5:21" x14ac:dyDescent="0.2">
      <c r="E128" s="4"/>
      <c r="F128" s="4"/>
      <c r="G128" s="4"/>
      <c r="H128" s="4"/>
      <c r="I128" s="4"/>
      <c r="S128" s="12"/>
      <c r="T128" s="12"/>
      <c r="U128" s="12"/>
    </row>
    <row r="129" spans="5:21" x14ac:dyDescent="0.2">
      <c r="E129" s="4"/>
      <c r="F129" s="4"/>
      <c r="G129" s="4"/>
      <c r="H129" s="4"/>
      <c r="I129" s="4"/>
      <c r="S129" s="12"/>
      <c r="T129" s="12"/>
      <c r="U129" s="12"/>
    </row>
    <row r="130" spans="5:21" x14ac:dyDescent="0.2">
      <c r="E130" s="4"/>
      <c r="F130" s="4"/>
      <c r="G130" s="4"/>
      <c r="H130" s="4"/>
      <c r="I130" s="4"/>
      <c r="S130" s="12"/>
      <c r="T130" s="12"/>
      <c r="U130" s="12"/>
    </row>
    <row r="131" spans="5:21" x14ac:dyDescent="0.2">
      <c r="E131" s="4"/>
      <c r="F131" s="4"/>
      <c r="G131" s="4"/>
      <c r="H131" s="4"/>
      <c r="I131" s="4"/>
      <c r="S131" s="12"/>
      <c r="T131" s="12"/>
      <c r="U131" s="12"/>
    </row>
    <row r="132" spans="5:21" x14ac:dyDescent="0.2">
      <c r="E132" s="4"/>
      <c r="F132" s="4"/>
      <c r="G132" s="4"/>
      <c r="H132" s="4"/>
      <c r="I132" s="4"/>
      <c r="S132" s="12"/>
      <c r="T132" s="12"/>
      <c r="U132" s="12"/>
    </row>
    <row r="133" spans="5:21" x14ac:dyDescent="0.2">
      <c r="E133" s="4"/>
      <c r="F133" s="4"/>
      <c r="G133" s="4"/>
      <c r="H133" s="4"/>
      <c r="I133" s="4"/>
      <c r="S133" s="12"/>
      <c r="T133" s="12"/>
      <c r="U133" s="12"/>
    </row>
    <row r="134" spans="5:21" x14ac:dyDescent="0.2">
      <c r="E134" s="4"/>
      <c r="F134" s="4"/>
      <c r="G134" s="4"/>
      <c r="H134" s="4"/>
      <c r="I134" s="4"/>
      <c r="S134" s="12"/>
      <c r="T134" s="12"/>
      <c r="U134" s="12"/>
    </row>
    <row r="135" spans="5:21" x14ac:dyDescent="0.2">
      <c r="E135" s="4"/>
      <c r="F135" s="4"/>
      <c r="G135" s="4"/>
      <c r="H135" s="4"/>
      <c r="I135" s="4"/>
      <c r="S135" s="12"/>
      <c r="T135" s="12"/>
      <c r="U135" s="12"/>
    </row>
    <row r="136" spans="5:21" x14ac:dyDescent="0.2">
      <c r="E136" s="4"/>
      <c r="F136" s="4"/>
      <c r="G136" s="4"/>
      <c r="H136" s="4"/>
      <c r="I136" s="4"/>
      <c r="S136" s="12"/>
      <c r="T136" s="12"/>
      <c r="U136" s="12"/>
    </row>
    <row r="137" spans="5:21" x14ac:dyDescent="0.2">
      <c r="E137" s="4"/>
      <c r="F137" s="4"/>
      <c r="G137" s="4"/>
      <c r="H137" s="4"/>
      <c r="I137" s="4"/>
      <c r="S137" s="12"/>
      <c r="T137" s="12"/>
      <c r="U137" s="12"/>
    </row>
    <row r="138" spans="5:21" x14ac:dyDescent="0.2">
      <c r="E138" s="4"/>
      <c r="F138" s="4"/>
      <c r="G138" s="4"/>
      <c r="H138" s="4"/>
      <c r="I138" s="4"/>
      <c r="S138" s="12"/>
      <c r="T138" s="12"/>
      <c r="U138" s="12"/>
    </row>
    <row r="139" spans="5:21" x14ac:dyDescent="0.2">
      <c r="E139" s="4"/>
      <c r="F139" s="4"/>
      <c r="G139" s="4"/>
      <c r="H139" s="4"/>
      <c r="I139" s="4"/>
      <c r="S139" s="12"/>
      <c r="T139" s="12"/>
      <c r="U139" s="12"/>
    </row>
    <row r="140" spans="5:21" x14ac:dyDescent="0.2">
      <c r="E140" s="4"/>
      <c r="F140" s="4"/>
      <c r="G140" s="4"/>
      <c r="H140" s="4"/>
      <c r="I140" s="4"/>
      <c r="S140" s="12"/>
      <c r="T140" s="12"/>
      <c r="U140" s="12"/>
    </row>
    <row r="141" spans="5:21" x14ac:dyDescent="0.2">
      <c r="E141" s="4"/>
      <c r="F141" s="4"/>
      <c r="G141" s="4"/>
      <c r="H141" s="4"/>
      <c r="I141" s="4"/>
      <c r="S141" s="12"/>
      <c r="T141" s="12"/>
      <c r="U141" s="12"/>
    </row>
    <row r="142" spans="5:21" x14ac:dyDescent="0.2">
      <c r="E142" s="4"/>
      <c r="F142" s="4"/>
      <c r="G142" s="4"/>
      <c r="H142" s="4"/>
      <c r="I142" s="4"/>
      <c r="S142" s="12"/>
      <c r="T142" s="12"/>
      <c r="U142" s="12"/>
    </row>
    <row r="143" spans="5:21" x14ac:dyDescent="0.2">
      <c r="E143" s="4"/>
      <c r="F143" s="4"/>
      <c r="G143" s="4"/>
      <c r="H143" s="4"/>
      <c r="I143" s="4"/>
      <c r="S143" s="12"/>
      <c r="T143" s="12"/>
      <c r="U143" s="12"/>
    </row>
    <row r="144" spans="5:21" x14ac:dyDescent="0.2">
      <c r="E144" s="4"/>
      <c r="F144" s="4"/>
      <c r="G144" s="4"/>
      <c r="H144" s="4"/>
      <c r="I144" s="4"/>
      <c r="S144" s="12"/>
      <c r="T144" s="12"/>
      <c r="U144" s="12"/>
    </row>
    <row r="145" spans="5:21" x14ac:dyDescent="0.2">
      <c r="E145" s="4"/>
      <c r="F145" s="4"/>
      <c r="G145" s="4"/>
      <c r="H145" s="4"/>
      <c r="I145" s="4"/>
      <c r="S145" s="12"/>
      <c r="T145" s="12"/>
      <c r="U145" s="12"/>
    </row>
    <row r="146" spans="5:21" x14ac:dyDescent="0.2">
      <c r="E146" s="4"/>
      <c r="F146" s="4"/>
      <c r="G146" s="4"/>
      <c r="H146" s="4"/>
      <c r="I146" s="4"/>
      <c r="S146" s="12"/>
      <c r="T146" s="12"/>
      <c r="U146" s="12"/>
    </row>
    <row r="147" spans="5:21" x14ac:dyDescent="0.2">
      <c r="E147" s="4"/>
      <c r="F147" s="4"/>
      <c r="G147" s="4"/>
      <c r="H147" s="4"/>
      <c r="I147" s="4"/>
      <c r="S147" s="12"/>
      <c r="T147" s="12"/>
      <c r="U147" s="12"/>
    </row>
    <row r="148" spans="5:21" x14ac:dyDescent="0.2">
      <c r="E148" s="4"/>
      <c r="F148" s="4"/>
      <c r="G148" s="4"/>
      <c r="H148" s="4"/>
      <c r="I148" s="4"/>
      <c r="S148" s="12"/>
      <c r="T148" s="12"/>
      <c r="U148" s="12"/>
    </row>
    <row r="149" spans="5:21" x14ac:dyDescent="0.2">
      <c r="E149" s="4"/>
      <c r="F149" s="4"/>
      <c r="G149" s="4"/>
      <c r="H149" s="4"/>
      <c r="I149" s="4"/>
      <c r="S149" s="12"/>
      <c r="T149" s="12"/>
      <c r="U149" s="12"/>
    </row>
    <row r="150" spans="5:21" x14ac:dyDescent="0.2">
      <c r="E150" s="4"/>
      <c r="F150" s="4"/>
      <c r="G150" s="4"/>
      <c r="H150" s="4"/>
      <c r="I150" s="4"/>
      <c r="S150" s="12"/>
      <c r="T150" s="12"/>
      <c r="U150" s="12"/>
    </row>
    <row r="151" spans="5:21" x14ac:dyDescent="0.2">
      <c r="E151" s="4"/>
      <c r="F151" s="4"/>
      <c r="G151" s="4"/>
      <c r="H151" s="4"/>
      <c r="I151" s="4"/>
      <c r="S151" s="12"/>
      <c r="T151" s="12"/>
      <c r="U151" s="12"/>
    </row>
    <row r="152" spans="5:21" x14ac:dyDescent="0.2">
      <c r="E152" s="4"/>
      <c r="F152" s="4"/>
      <c r="G152" s="4"/>
      <c r="H152" s="4"/>
      <c r="I152" s="4"/>
      <c r="S152" s="12"/>
      <c r="T152" s="12"/>
      <c r="U152" s="12"/>
    </row>
    <row r="153" spans="5:21" x14ac:dyDescent="0.2">
      <c r="E153" s="4"/>
      <c r="F153" s="4"/>
      <c r="G153" s="4"/>
      <c r="H153" s="4"/>
      <c r="I153" s="4"/>
      <c r="S153" s="12"/>
      <c r="T153" s="12"/>
      <c r="U153" s="12"/>
    </row>
    <row r="154" spans="5:21" x14ac:dyDescent="0.2">
      <c r="E154" s="4"/>
      <c r="F154" s="4"/>
      <c r="G154" s="4"/>
      <c r="H154" s="4"/>
      <c r="I154" s="4"/>
      <c r="S154" s="12"/>
      <c r="T154" s="12"/>
      <c r="U154" s="12"/>
    </row>
    <row r="155" spans="5:21" x14ac:dyDescent="0.2">
      <c r="E155" s="4"/>
      <c r="F155" s="4"/>
      <c r="G155" s="4"/>
      <c r="H155" s="4"/>
      <c r="I155" s="4"/>
      <c r="S155" s="12"/>
      <c r="T155" s="12"/>
      <c r="U155" s="12"/>
    </row>
    <row r="156" spans="5:21" x14ac:dyDescent="0.2">
      <c r="E156" s="4"/>
      <c r="F156" s="4"/>
      <c r="G156" s="4"/>
      <c r="H156" s="4"/>
      <c r="I156" s="4"/>
      <c r="S156" s="12"/>
      <c r="T156" s="12"/>
      <c r="U156" s="12"/>
    </row>
    <row r="157" spans="5:21" x14ac:dyDescent="0.2">
      <c r="E157" s="4"/>
      <c r="F157" s="4"/>
      <c r="G157" s="4"/>
      <c r="H157" s="4"/>
      <c r="I157" s="4"/>
      <c r="S157" s="12"/>
      <c r="T157" s="12"/>
      <c r="U157" s="12"/>
    </row>
    <row r="158" spans="5:21" x14ac:dyDescent="0.2">
      <c r="E158" s="4"/>
      <c r="F158" s="4"/>
      <c r="G158" s="4"/>
      <c r="H158" s="4"/>
      <c r="I158" s="4"/>
      <c r="S158" s="12"/>
      <c r="T158" s="12"/>
      <c r="U158" s="12"/>
    </row>
    <row r="159" spans="5:21" x14ac:dyDescent="0.2">
      <c r="E159" s="4"/>
      <c r="F159" s="4"/>
      <c r="G159" s="4"/>
      <c r="H159" s="4"/>
      <c r="I159" s="4"/>
      <c r="S159" s="12"/>
      <c r="T159" s="12"/>
      <c r="U159" s="12"/>
    </row>
    <row r="160" spans="5:21" x14ac:dyDescent="0.2">
      <c r="E160" s="4"/>
      <c r="F160" s="4"/>
      <c r="G160" s="4"/>
      <c r="H160" s="4"/>
      <c r="I160" s="4"/>
      <c r="S160" s="12"/>
      <c r="T160" s="12"/>
      <c r="U160" s="12"/>
    </row>
    <row r="161" spans="5:21" x14ac:dyDescent="0.2">
      <c r="E161" s="4"/>
      <c r="F161" s="4"/>
      <c r="G161" s="4"/>
      <c r="H161" s="4"/>
      <c r="I161" s="4"/>
      <c r="S161" s="12"/>
      <c r="T161" s="12"/>
      <c r="U161" s="12"/>
    </row>
    <row r="162" spans="5:21" x14ac:dyDescent="0.2">
      <c r="E162" s="4"/>
      <c r="F162" s="4"/>
      <c r="G162" s="4"/>
      <c r="H162" s="4"/>
      <c r="I162" s="4"/>
      <c r="S162" s="12"/>
      <c r="T162" s="12"/>
      <c r="U162" s="12"/>
    </row>
    <row r="163" spans="5:21" x14ac:dyDescent="0.2">
      <c r="E163" s="4"/>
      <c r="F163" s="4"/>
      <c r="G163" s="4"/>
      <c r="H163" s="4"/>
      <c r="I163" s="4"/>
      <c r="S163" s="12"/>
      <c r="T163" s="12"/>
      <c r="U163" s="12"/>
    </row>
    <row r="164" spans="5:21" x14ac:dyDescent="0.2">
      <c r="E164" s="4"/>
      <c r="F164" s="4"/>
      <c r="G164" s="4"/>
      <c r="H164" s="4"/>
      <c r="I164" s="4"/>
      <c r="S164" s="12"/>
      <c r="T164" s="12"/>
      <c r="U164" s="12"/>
    </row>
    <row r="165" spans="5:21" x14ac:dyDescent="0.2">
      <c r="E165" s="4"/>
      <c r="F165" s="4"/>
      <c r="G165" s="4"/>
      <c r="H165" s="4"/>
      <c r="I165" s="4"/>
      <c r="S165" s="12"/>
      <c r="T165" s="12"/>
      <c r="U165" s="12"/>
    </row>
    <row r="166" spans="5:21" x14ac:dyDescent="0.2">
      <c r="E166" s="4"/>
      <c r="F166" s="4"/>
      <c r="G166" s="4"/>
      <c r="H166" s="4"/>
      <c r="I166" s="4"/>
      <c r="S166" s="12"/>
      <c r="T166" s="12"/>
      <c r="U166" s="12"/>
    </row>
    <row r="167" spans="5:21" x14ac:dyDescent="0.2">
      <c r="E167" s="4"/>
      <c r="F167" s="4"/>
      <c r="G167" s="4"/>
      <c r="H167" s="4"/>
      <c r="I167" s="4"/>
      <c r="S167" s="12"/>
      <c r="T167" s="12"/>
      <c r="U167" s="12"/>
    </row>
    <row r="168" spans="5:21" x14ac:dyDescent="0.2">
      <c r="E168" s="4"/>
      <c r="F168" s="4"/>
      <c r="G168" s="4"/>
      <c r="H168" s="4"/>
      <c r="I168" s="4"/>
      <c r="S168" s="12"/>
      <c r="T168" s="12"/>
      <c r="U168" s="12"/>
    </row>
    <row r="169" spans="5:21" x14ac:dyDescent="0.2">
      <c r="E169" s="4"/>
      <c r="F169" s="4"/>
      <c r="G169" s="4"/>
      <c r="H169" s="4"/>
      <c r="I169" s="4"/>
      <c r="S169" s="12"/>
      <c r="T169" s="12"/>
      <c r="U169" s="12"/>
    </row>
    <row r="170" spans="5:21" x14ac:dyDescent="0.2">
      <c r="E170" s="4"/>
      <c r="F170" s="4"/>
      <c r="G170" s="4"/>
      <c r="H170" s="4"/>
      <c r="I170" s="4"/>
      <c r="S170" s="12"/>
      <c r="T170" s="12"/>
      <c r="U170" s="12"/>
    </row>
    <row r="171" spans="5:21" x14ac:dyDescent="0.2">
      <c r="E171" s="4"/>
      <c r="F171" s="4"/>
      <c r="G171" s="4"/>
      <c r="H171" s="4"/>
      <c r="I171" s="4"/>
      <c r="S171" s="12"/>
      <c r="T171" s="12"/>
      <c r="U171" s="12"/>
    </row>
    <row r="172" spans="5:21" x14ac:dyDescent="0.2">
      <c r="E172" s="4"/>
      <c r="F172" s="4"/>
      <c r="G172" s="4"/>
      <c r="H172" s="4"/>
      <c r="I172" s="4"/>
      <c r="S172" s="12"/>
      <c r="T172" s="12"/>
      <c r="U172" s="12"/>
    </row>
    <row r="173" spans="5:21" x14ac:dyDescent="0.2">
      <c r="E173" s="4"/>
      <c r="F173" s="4"/>
      <c r="G173" s="4"/>
      <c r="H173" s="4"/>
      <c r="I173" s="4"/>
      <c r="S173" s="12"/>
      <c r="T173" s="12"/>
      <c r="U173" s="12"/>
    </row>
    <row r="174" spans="5:21" x14ac:dyDescent="0.2">
      <c r="E174" s="4"/>
      <c r="F174" s="4"/>
      <c r="G174" s="4"/>
      <c r="H174" s="4"/>
      <c r="I174" s="4"/>
      <c r="S174" s="12"/>
      <c r="T174" s="12"/>
      <c r="U174" s="12"/>
    </row>
    <row r="175" spans="5:21" x14ac:dyDescent="0.2">
      <c r="E175" s="4"/>
      <c r="F175" s="4"/>
      <c r="G175" s="4"/>
      <c r="H175" s="4"/>
      <c r="I175" s="4"/>
      <c r="S175" s="12"/>
      <c r="T175" s="12"/>
      <c r="U175" s="12"/>
    </row>
    <row r="176" spans="5:21" x14ac:dyDescent="0.2">
      <c r="E176" s="4"/>
      <c r="F176" s="4"/>
      <c r="G176" s="4"/>
      <c r="H176" s="4"/>
      <c r="I176" s="4"/>
      <c r="S176" s="12"/>
      <c r="T176" s="12"/>
      <c r="U176" s="12"/>
    </row>
    <row r="177" spans="5:21" x14ac:dyDescent="0.2">
      <c r="E177" s="4"/>
      <c r="F177" s="4"/>
      <c r="G177" s="4"/>
      <c r="H177" s="4"/>
      <c r="I177" s="4"/>
      <c r="S177" s="12"/>
      <c r="T177" s="12"/>
      <c r="U177" s="12"/>
    </row>
    <row r="178" spans="5:21" x14ac:dyDescent="0.2">
      <c r="E178" s="4"/>
      <c r="F178" s="4"/>
      <c r="G178" s="4"/>
      <c r="H178" s="4"/>
      <c r="I178" s="4"/>
      <c r="S178" s="12"/>
      <c r="T178" s="12"/>
      <c r="U178" s="12"/>
    </row>
    <row r="179" spans="5:21" x14ac:dyDescent="0.2">
      <c r="E179" s="4"/>
      <c r="F179" s="4"/>
      <c r="G179" s="4"/>
      <c r="H179" s="4"/>
      <c r="I179" s="4"/>
      <c r="S179" s="12"/>
      <c r="T179" s="12"/>
      <c r="U179" s="12"/>
    </row>
    <row r="180" spans="5:21" x14ac:dyDescent="0.2">
      <c r="E180" s="4"/>
      <c r="F180" s="4"/>
      <c r="G180" s="4"/>
      <c r="H180" s="4"/>
      <c r="I180" s="4"/>
      <c r="S180" s="12"/>
      <c r="T180" s="12"/>
      <c r="U180" s="12"/>
    </row>
    <row r="181" spans="5:21" x14ac:dyDescent="0.2">
      <c r="E181" s="4"/>
      <c r="F181" s="4"/>
      <c r="G181" s="4"/>
      <c r="H181" s="4"/>
      <c r="I181" s="4"/>
      <c r="S181" s="12"/>
      <c r="T181" s="12"/>
      <c r="U181" s="12"/>
    </row>
    <row r="182" spans="5:21" x14ac:dyDescent="0.2">
      <c r="E182" s="4"/>
      <c r="F182" s="4"/>
      <c r="G182" s="4"/>
      <c r="H182" s="4"/>
      <c r="I182" s="4"/>
      <c r="S182" s="12"/>
      <c r="T182" s="12"/>
      <c r="U182" s="12"/>
    </row>
    <row r="183" spans="5:21" x14ac:dyDescent="0.2">
      <c r="E183" s="4"/>
      <c r="F183" s="4"/>
      <c r="G183" s="4"/>
      <c r="H183" s="4"/>
      <c r="I183" s="4"/>
      <c r="S183" s="12"/>
      <c r="T183" s="12"/>
      <c r="U183" s="12"/>
    </row>
    <row r="184" spans="5:21" x14ac:dyDescent="0.2">
      <c r="E184" s="4"/>
      <c r="F184" s="4"/>
      <c r="G184" s="4"/>
      <c r="H184" s="4"/>
      <c r="I184" s="4"/>
      <c r="S184" s="12"/>
      <c r="T184" s="12"/>
      <c r="U184" s="12"/>
    </row>
    <row r="185" spans="5:21" x14ac:dyDescent="0.2">
      <c r="E185" s="4"/>
      <c r="F185" s="4"/>
      <c r="G185" s="4"/>
      <c r="H185" s="4"/>
      <c r="I185" s="4"/>
      <c r="S185" s="12"/>
      <c r="T185" s="12"/>
      <c r="U185" s="12"/>
    </row>
    <row r="186" spans="5:21" x14ac:dyDescent="0.2">
      <c r="E186" s="4"/>
      <c r="F186" s="4"/>
      <c r="G186" s="4"/>
      <c r="H186" s="4"/>
      <c r="I186" s="4"/>
      <c r="S186" s="12"/>
      <c r="T186" s="12"/>
      <c r="U186" s="12"/>
    </row>
    <row r="187" spans="5:21" x14ac:dyDescent="0.2">
      <c r="E187" s="4"/>
      <c r="F187" s="4"/>
      <c r="G187" s="4"/>
      <c r="H187" s="4"/>
      <c r="I187" s="4"/>
      <c r="S187" s="12"/>
      <c r="T187" s="12"/>
      <c r="U187" s="12"/>
    </row>
    <row r="188" spans="5:21" x14ac:dyDescent="0.2">
      <c r="E188" s="4"/>
      <c r="F188" s="4"/>
      <c r="G188" s="4"/>
      <c r="H188" s="4"/>
      <c r="I188" s="4"/>
      <c r="S188" s="12"/>
      <c r="T188" s="12"/>
      <c r="U188" s="12"/>
    </row>
    <row r="189" spans="5:21" x14ac:dyDescent="0.2">
      <c r="E189" s="4"/>
      <c r="F189" s="4"/>
      <c r="G189" s="4"/>
      <c r="H189" s="4"/>
      <c r="I189" s="4"/>
      <c r="S189" s="12"/>
      <c r="T189" s="12"/>
      <c r="U189" s="12"/>
    </row>
    <row r="190" spans="5:21" x14ac:dyDescent="0.2">
      <c r="E190" s="4"/>
      <c r="F190" s="4"/>
      <c r="G190" s="4"/>
      <c r="H190" s="4"/>
      <c r="I190" s="4"/>
      <c r="S190" s="12"/>
      <c r="T190" s="12"/>
      <c r="U190" s="12"/>
    </row>
    <row r="191" spans="5:21" x14ac:dyDescent="0.2">
      <c r="E191" s="4"/>
      <c r="F191" s="4"/>
      <c r="G191" s="4"/>
      <c r="H191" s="4"/>
      <c r="I191" s="4"/>
      <c r="S191" s="12"/>
      <c r="T191" s="12"/>
      <c r="U191" s="12"/>
    </row>
    <row r="192" spans="5:21" x14ac:dyDescent="0.2">
      <c r="E192" s="4"/>
      <c r="F192" s="4"/>
      <c r="G192" s="4"/>
      <c r="H192" s="4"/>
      <c r="I192" s="4"/>
      <c r="S192" s="12"/>
      <c r="T192" s="12"/>
      <c r="U192" s="12"/>
    </row>
    <row r="193" spans="5:21" x14ac:dyDescent="0.2">
      <c r="E193" s="4"/>
      <c r="F193" s="4"/>
      <c r="G193" s="4"/>
      <c r="H193" s="4"/>
      <c r="I193" s="4"/>
      <c r="S193" s="12"/>
      <c r="T193" s="12"/>
      <c r="U193" s="12"/>
    </row>
    <row r="194" spans="5:21" x14ac:dyDescent="0.2">
      <c r="E194" s="4"/>
      <c r="F194" s="4"/>
      <c r="G194" s="4"/>
      <c r="H194" s="4"/>
      <c r="I194" s="4"/>
      <c r="S194" s="12"/>
      <c r="T194" s="12"/>
      <c r="U194" s="12"/>
    </row>
    <row r="195" spans="5:21" x14ac:dyDescent="0.2">
      <c r="E195" s="4"/>
      <c r="F195" s="4"/>
      <c r="G195" s="4"/>
      <c r="H195" s="4"/>
      <c r="I195" s="4"/>
      <c r="S195" s="12"/>
      <c r="T195" s="12"/>
      <c r="U195" s="12"/>
    </row>
    <row r="196" spans="5:21" x14ac:dyDescent="0.2">
      <c r="E196" s="4"/>
      <c r="F196" s="4"/>
      <c r="G196" s="4"/>
      <c r="H196" s="4"/>
      <c r="I196" s="4"/>
      <c r="S196" s="12"/>
      <c r="T196" s="12"/>
      <c r="U196" s="12"/>
    </row>
    <row r="197" spans="5:21" x14ac:dyDescent="0.2">
      <c r="E197" s="4"/>
      <c r="F197" s="4"/>
      <c r="G197" s="4"/>
      <c r="H197" s="4"/>
      <c r="I197" s="4"/>
      <c r="S197" s="12"/>
      <c r="T197" s="12"/>
      <c r="U197" s="12"/>
    </row>
    <row r="198" spans="5:21" x14ac:dyDescent="0.2">
      <c r="E198" s="4"/>
      <c r="F198" s="4"/>
      <c r="G198" s="4"/>
      <c r="H198" s="4"/>
      <c r="I198" s="4"/>
      <c r="S198" s="12"/>
      <c r="T198" s="12"/>
      <c r="U198" s="12"/>
    </row>
    <row r="199" spans="5:21" x14ac:dyDescent="0.2">
      <c r="E199" s="4"/>
      <c r="F199" s="4"/>
      <c r="G199" s="4"/>
      <c r="H199" s="4"/>
      <c r="I199" s="4"/>
      <c r="S199" s="12"/>
      <c r="T199" s="12"/>
      <c r="U199" s="12"/>
    </row>
    <row r="200" spans="5:21" x14ac:dyDescent="0.2">
      <c r="E200" s="4"/>
      <c r="F200" s="4"/>
      <c r="G200" s="4"/>
      <c r="H200" s="4"/>
      <c r="I200" s="4"/>
      <c r="S200" s="12"/>
      <c r="T200" s="12"/>
      <c r="U200" s="12"/>
    </row>
    <row r="201" spans="5:21" x14ac:dyDescent="0.2">
      <c r="E201" s="4"/>
      <c r="F201" s="4"/>
      <c r="G201" s="4"/>
      <c r="H201" s="4"/>
      <c r="I201" s="4"/>
      <c r="S201" s="12"/>
      <c r="T201" s="12"/>
      <c r="U201" s="12"/>
    </row>
    <row r="202" spans="5:21" x14ac:dyDescent="0.2">
      <c r="E202" s="4"/>
      <c r="F202" s="4"/>
      <c r="G202" s="4"/>
      <c r="H202" s="4"/>
      <c r="I202" s="4"/>
      <c r="S202" s="12"/>
      <c r="T202" s="12"/>
      <c r="U202" s="12"/>
    </row>
    <row r="203" spans="5:21" x14ac:dyDescent="0.2">
      <c r="E203" s="4"/>
      <c r="F203" s="4"/>
      <c r="G203" s="4"/>
      <c r="H203" s="4"/>
      <c r="I203" s="4"/>
      <c r="S203" s="12"/>
      <c r="T203" s="12"/>
      <c r="U203" s="12"/>
    </row>
    <row r="204" spans="5:21" x14ac:dyDescent="0.2">
      <c r="E204" s="4"/>
      <c r="F204" s="4"/>
      <c r="G204" s="4"/>
      <c r="H204" s="4"/>
      <c r="I204" s="4"/>
      <c r="S204" s="12"/>
      <c r="T204" s="12"/>
      <c r="U204" s="12"/>
    </row>
    <row r="205" spans="5:21" x14ac:dyDescent="0.2">
      <c r="E205" s="4"/>
      <c r="F205" s="4"/>
      <c r="G205" s="4"/>
      <c r="H205" s="4"/>
      <c r="I205" s="4"/>
      <c r="S205" s="12"/>
      <c r="T205" s="12"/>
      <c r="U205" s="12"/>
    </row>
    <row r="206" spans="5:21" x14ac:dyDescent="0.2">
      <c r="E206" s="4"/>
      <c r="F206" s="4"/>
      <c r="G206" s="4"/>
      <c r="H206" s="4"/>
      <c r="I206" s="4"/>
      <c r="S206" s="12"/>
      <c r="T206" s="12"/>
      <c r="U206" s="12"/>
    </row>
    <row r="207" spans="5:21" x14ac:dyDescent="0.2">
      <c r="E207" s="4"/>
      <c r="F207" s="4"/>
      <c r="G207" s="4"/>
      <c r="H207" s="4"/>
      <c r="I207" s="4"/>
      <c r="S207" s="12"/>
      <c r="T207" s="12"/>
      <c r="U207" s="12"/>
    </row>
    <row r="208" spans="5:21" x14ac:dyDescent="0.2">
      <c r="E208" s="4"/>
      <c r="F208" s="4"/>
      <c r="G208" s="4"/>
      <c r="H208" s="4"/>
      <c r="I208" s="4"/>
      <c r="S208" s="12"/>
      <c r="T208" s="12"/>
      <c r="U208" s="12"/>
    </row>
    <row r="209" spans="5:21" x14ac:dyDescent="0.2">
      <c r="E209" s="4"/>
      <c r="F209" s="4"/>
      <c r="G209" s="4"/>
      <c r="H209" s="4"/>
      <c r="I209" s="4"/>
      <c r="S209" s="12"/>
      <c r="T209" s="12"/>
      <c r="U209" s="12"/>
    </row>
    <row r="210" spans="5:21" x14ac:dyDescent="0.2">
      <c r="E210" s="4"/>
      <c r="F210" s="4"/>
      <c r="G210" s="4"/>
      <c r="H210" s="4"/>
      <c r="I210" s="4"/>
      <c r="S210" s="12"/>
      <c r="T210" s="12"/>
      <c r="U210" s="12"/>
    </row>
    <row r="211" spans="5:21" x14ac:dyDescent="0.2">
      <c r="E211" s="4"/>
      <c r="F211" s="4"/>
      <c r="G211" s="4"/>
      <c r="H211" s="4"/>
      <c r="I211" s="4"/>
      <c r="S211" s="12"/>
      <c r="T211" s="12"/>
      <c r="U211" s="12"/>
    </row>
    <row r="212" spans="5:21" x14ac:dyDescent="0.2">
      <c r="E212" s="4"/>
      <c r="F212" s="4"/>
      <c r="G212" s="4"/>
      <c r="H212" s="4"/>
      <c r="I212" s="4"/>
      <c r="S212" s="12"/>
      <c r="T212" s="12"/>
      <c r="U212" s="12"/>
    </row>
    <row r="213" spans="5:21" x14ac:dyDescent="0.2">
      <c r="E213" s="4"/>
      <c r="F213" s="4"/>
      <c r="G213" s="4"/>
      <c r="H213" s="4"/>
      <c r="I213" s="4"/>
      <c r="S213" s="12"/>
      <c r="T213" s="12"/>
      <c r="U213" s="12"/>
    </row>
    <row r="214" spans="5:21" x14ac:dyDescent="0.2">
      <c r="E214" s="4"/>
      <c r="F214" s="4"/>
      <c r="G214" s="4"/>
      <c r="H214" s="4"/>
      <c r="I214" s="4"/>
      <c r="S214" s="12"/>
      <c r="T214" s="12"/>
      <c r="U214" s="12"/>
    </row>
    <row r="215" spans="5:21" x14ac:dyDescent="0.2">
      <c r="E215" s="4"/>
      <c r="F215" s="4"/>
      <c r="G215" s="4"/>
      <c r="H215" s="4"/>
      <c r="I215" s="4"/>
      <c r="S215" s="12"/>
      <c r="T215" s="12"/>
      <c r="U215" s="12"/>
    </row>
    <row r="216" spans="5:21" x14ac:dyDescent="0.2">
      <c r="E216" s="4"/>
      <c r="F216" s="4"/>
      <c r="G216" s="4"/>
      <c r="H216" s="4"/>
      <c r="I216" s="4"/>
      <c r="S216" s="12"/>
      <c r="T216" s="12"/>
      <c r="U216" s="12"/>
    </row>
    <row r="217" spans="5:21" x14ac:dyDescent="0.2">
      <c r="E217" s="4"/>
      <c r="F217" s="4"/>
      <c r="G217" s="4"/>
      <c r="H217" s="4"/>
      <c r="I217" s="4"/>
      <c r="S217" s="12"/>
      <c r="T217" s="12"/>
      <c r="U217" s="12"/>
    </row>
    <row r="218" spans="5:21" x14ac:dyDescent="0.2">
      <c r="E218" s="4"/>
      <c r="F218" s="4"/>
      <c r="G218" s="4"/>
      <c r="H218" s="4"/>
      <c r="I218" s="4"/>
      <c r="S218" s="12"/>
      <c r="T218" s="12"/>
      <c r="U218" s="12"/>
    </row>
    <row r="219" spans="5:21" x14ac:dyDescent="0.2">
      <c r="E219" s="4"/>
      <c r="F219" s="4"/>
      <c r="G219" s="4"/>
      <c r="H219" s="4"/>
      <c r="I219" s="4"/>
      <c r="S219" s="12"/>
      <c r="T219" s="12"/>
      <c r="U219" s="12"/>
    </row>
    <row r="220" spans="5:21" x14ac:dyDescent="0.2">
      <c r="E220" s="4"/>
      <c r="F220" s="4"/>
      <c r="G220" s="4"/>
      <c r="H220" s="4"/>
      <c r="I220" s="4"/>
      <c r="S220" s="12"/>
      <c r="T220" s="12"/>
      <c r="U220" s="12"/>
    </row>
    <row r="221" spans="5:21" x14ac:dyDescent="0.2">
      <c r="E221" s="4"/>
      <c r="F221" s="4"/>
      <c r="G221" s="4"/>
      <c r="H221" s="4"/>
      <c r="I221" s="4"/>
      <c r="S221" s="12"/>
      <c r="T221" s="12"/>
      <c r="U221" s="12"/>
    </row>
    <row r="222" spans="5:21" x14ac:dyDescent="0.2">
      <c r="E222" s="4"/>
      <c r="F222" s="4"/>
      <c r="G222" s="4"/>
      <c r="H222" s="4"/>
      <c r="I222" s="4"/>
      <c r="S222" s="12"/>
      <c r="T222" s="12"/>
      <c r="U222" s="12"/>
    </row>
    <row r="223" spans="5:21" x14ac:dyDescent="0.2">
      <c r="E223" s="4"/>
      <c r="F223" s="4"/>
      <c r="G223" s="4"/>
      <c r="H223" s="4"/>
      <c r="I223" s="4"/>
      <c r="S223" s="12"/>
      <c r="T223" s="12"/>
      <c r="U223" s="12"/>
    </row>
    <row r="224" spans="5:21" x14ac:dyDescent="0.2">
      <c r="E224" s="4"/>
      <c r="F224" s="4"/>
      <c r="G224" s="4"/>
      <c r="H224" s="4"/>
      <c r="I224" s="4"/>
      <c r="S224" s="12"/>
      <c r="T224" s="12"/>
      <c r="U224" s="12"/>
    </row>
    <row r="225" spans="5:21" x14ac:dyDescent="0.2">
      <c r="E225" s="4"/>
      <c r="F225" s="4"/>
      <c r="G225" s="4"/>
      <c r="H225" s="4"/>
      <c r="I225" s="4"/>
      <c r="S225" s="12"/>
      <c r="T225" s="12"/>
      <c r="U225" s="12"/>
    </row>
    <row r="226" spans="5:21" x14ac:dyDescent="0.2">
      <c r="E226" s="4"/>
      <c r="F226" s="4"/>
      <c r="G226" s="4"/>
      <c r="H226" s="4"/>
      <c r="I226" s="4"/>
      <c r="S226" s="12"/>
      <c r="T226" s="12"/>
      <c r="U226" s="12"/>
    </row>
    <row r="227" spans="5:21" x14ac:dyDescent="0.2">
      <c r="E227" s="4"/>
      <c r="F227" s="4"/>
      <c r="G227" s="4"/>
      <c r="H227" s="4"/>
      <c r="I227" s="4"/>
      <c r="S227" s="12"/>
      <c r="T227" s="12"/>
      <c r="U227" s="12"/>
    </row>
    <row r="228" spans="5:21" x14ac:dyDescent="0.2">
      <c r="E228" s="4"/>
      <c r="F228" s="4"/>
      <c r="G228" s="4"/>
      <c r="H228" s="4"/>
      <c r="I228" s="4"/>
      <c r="S228" s="12"/>
      <c r="T228" s="12"/>
      <c r="U228" s="12"/>
    </row>
    <row r="229" spans="5:21" x14ac:dyDescent="0.2">
      <c r="E229" s="4"/>
      <c r="F229" s="4"/>
      <c r="G229" s="4"/>
      <c r="H229" s="4"/>
      <c r="I229" s="4"/>
      <c r="S229" s="12"/>
      <c r="T229" s="12"/>
      <c r="U229" s="12"/>
    </row>
    <row r="230" spans="5:21" x14ac:dyDescent="0.2">
      <c r="E230" s="4"/>
      <c r="F230" s="4"/>
      <c r="G230" s="4"/>
      <c r="H230" s="4"/>
      <c r="I230" s="4"/>
      <c r="S230" s="12"/>
      <c r="T230" s="12"/>
      <c r="U230" s="12"/>
    </row>
    <row r="231" spans="5:21" x14ac:dyDescent="0.2">
      <c r="E231" s="4"/>
      <c r="F231" s="4"/>
      <c r="G231" s="4"/>
      <c r="H231" s="4"/>
      <c r="I231" s="4"/>
      <c r="S231" s="12"/>
      <c r="T231" s="12"/>
      <c r="U231" s="12"/>
    </row>
    <row r="232" spans="5:21" x14ac:dyDescent="0.2">
      <c r="E232" s="4"/>
      <c r="F232" s="4"/>
      <c r="G232" s="4"/>
      <c r="H232" s="4"/>
      <c r="I232" s="4"/>
      <c r="S232" s="12"/>
      <c r="T232" s="12"/>
      <c r="U232" s="12"/>
    </row>
    <row r="233" spans="5:21" x14ac:dyDescent="0.2">
      <c r="E233" s="4"/>
      <c r="F233" s="4"/>
      <c r="G233" s="4"/>
      <c r="H233" s="4"/>
      <c r="I233" s="4"/>
      <c r="S233" s="12"/>
      <c r="T233" s="12"/>
      <c r="U233" s="12"/>
    </row>
    <row r="234" spans="5:21" x14ac:dyDescent="0.2">
      <c r="E234" s="4"/>
      <c r="F234" s="4"/>
      <c r="G234" s="4"/>
      <c r="H234" s="4"/>
      <c r="I234" s="4"/>
      <c r="S234" s="12"/>
      <c r="T234" s="12"/>
      <c r="U234" s="12"/>
    </row>
    <row r="235" spans="5:21" x14ac:dyDescent="0.2">
      <c r="E235" s="4"/>
      <c r="F235" s="4"/>
      <c r="G235" s="4"/>
      <c r="H235" s="4"/>
      <c r="I235" s="4"/>
      <c r="S235" s="12"/>
      <c r="T235" s="12"/>
      <c r="U235" s="12"/>
    </row>
    <row r="236" spans="5:21" x14ac:dyDescent="0.2">
      <c r="E236" s="4"/>
      <c r="F236" s="4"/>
      <c r="G236" s="4"/>
      <c r="H236" s="4"/>
      <c r="I236" s="4"/>
      <c r="S236" s="12"/>
      <c r="T236" s="12"/>
      <c r="U236" s="12"/>
    </row>
    <row r="237" spans="5:21" x14ac:dyDescent="0.2">
      <c r="E237" s="4"/>
      <c r="F237" s="4"/>
      <c r="G237" s="4"/>
      <c r="H237" s="4"/>
      <c r="I237" s="4"/>
      <c r="S237" s="12"/>
      <c r="T237" s="12"/>
      <c r="U237" s="12"/>
    </row>
    <row r="238" spans="5:21" x14ac:dyDescent="0.2">
      <c r="E238" s="4"/>
      <c r="F238" s="4"/>
      <c r="G238" s="4"/>
      <c r="H238" s="4"/>
      <c r="I238" s="4"/>
      <c r="S238" s="12"/>
      <c r="T238" s="12"/>
      <c r="U238" s="12"/>
    </row>
    <row r="239" spans="5:21" x14ac:dyDescent="0.2">
      <c r="E239" s="4"/>
      <c r="F239" s="4"/>
      <c r="G239" s="4"/>
      <c r="H239" s="4"/>
      <c r="I239" s="4"/>
      <c r="S239" s="12"/>
      <c r="T239" s="12"/>
      <c r="U239" s="12"/>
    </row>
    <row r="240" spans="5:21" x14ac:dyDescent="0.2">
      <c r="E240" s="4"/>
      <c r="F240" s="4"/>
      <c r="G240" s="4"/>
      <c r="H240" s="4"/>
      <c r="I240" s="4"/>
      <c r="S240" s="12"/>
      <c r="T240" s="12"/>
      <c r="U240" s="12"/>
    </row>
    <row r="241" spans="5:21" x14ac:dyDescent="0.2">
      <c r="E241" s="4"/>
      <c r="F241" s="4"/>
      <c r="G241" s="4"/>
      <c r="H241" s="4"/>
      <c r="I241" s="4"/>
      <c r="S241" s="12"/>
      <c r="T241" s="12"/>
      <c r="U241" s="12"/>
    </row>
    <row r="242" spans="5:21" x14ac:dyDescent="0.2">
      <c r="E242" s="4"/>
      <c r="F242" s="4"/>
      <c r="G242" s="4"/>
      <c r="H242" s="4"/>
      <c r="I242" s="4"/>
      <c r="S242" s="12"/>
      <c r="T242" s="12"/>
      <c r="U242" s="12"/>
    </row>
    <row r="243" spans="5:21" x14ac:dyDescent="0.2">
      <c r="E243" s="4"/>
      <c r="F243" s="4"/>
      <c r="G243" s="4"/>
      <c r="H243" s="4"/>
      <c r="I243" s="4"/>
      <c r="S243" s="12"/>
      <c r="T243" s="12"/>
      <c r="U243" s="12"/>
    </row>
    <row r="244" spans="5:21" x14ac:dyDescent="0.2">
      <c r="E244" s="4"/>
      <c r="F244" s="4"/>
      <c r="G244" s="4"/>
      <c r="H244" s="4"/>
      <c r="I244" s="4"/>
      <c r="S244" s="12"/>
      <c r="T244" s="12"/>
      <c r="U244" s="12"/>
    </row>
    <row r="245" spans="5:21" x14ac:dyDescent="0.2">
      <c r="E245" s="4"/>
      <c r="F245" s="4"/>
      <c r="G245" s="4"/>
      <c r="H245" s="4"/>
      <c r="I245" s="4"/>
      <c r="S245" s="12"/>
      <c r="T245" s="12"/>
      <c r="U245" s="12"/>
    </row>
    <row r="246" spans="5:21" x14ac:dyDescent="0.2">
      <c r="E246" s="4"/>
      <c r="F246" s="4"/>
      <c r="G246" s="4"/>
      <c r="H246" s="4"/>
      <c r="I246" s="4"/>
      <c r="S246" s="12"/>
      <c r="T246" s="12"/>
      <c r="U246" s="12"/>
    </row>
    <row r="247" spans="5:21" x14ac:dyDescent="0.2">
      <c r="E247" s="4"/>
      <c r="F247" s="4"/>
      <c r="G247" s="4"/>
      <c r="H247" s="4"/>
      <c r="I247" s="4"/>
      <c r="S247" s="12"/>
      <c r="T247" s="12"/>
      <c r="U247" s="12"/>
    </row>
    <row r="248" spans="5:21" x14ac:dyDescent="0.2">
      <c r="E248" s="4"/>
      <c r="F248" s="4"/>
      <c r="G248" s="4"/>
      <c r="H248" s="4"/>
      <c r="I248" s="4"/>
      <c r="S248" s="12"/>
      <c r="T248" s="12"/>
      <c r="U248" s="12"/>
    </row>
    <row r="249" spans="5:21" x14ac:dyDescent="0.2">
      <c r="E249" s="4"/>
      <c r="F249" s="4"/>
      <c r="G249" s="4"/>
      <c r="H249" s="4"/>
      <c r="I249" s="4"/>
      <c r="S249" s="12"/>
      <c r="T249" s="12"/>
      <c r="U249" s="12"/>
    </row>
    <row r="250" spans="5:21" x14ac:dyDescent="0.2">
      <c r="E250" s="4"/>
      <c r="F250" s="4"/>
      <c r="G250" s="4"/>
      <c r="H250" s="4"/>
      <c r="I250" s="4"/>
      <c r="S250" s="12"/>
      <c r="T250" s="12"/>
      <c r="U250" s="12"/>
    </row>
    <row r="251" spans="5:21" x14ac:dyDescent="0.2">
      <c r="E251" s="4"/>
      <c r="F251" s="4"/>
      <c r="G251" s="4"/>
      <c r="H251" s="4"/>
      <c r="I251" s="4"/>
      <c r="S251" s="12"/>
      <c r="T251" s="12"/>
      <c r="U251" s="12"/>
    </row>
    <row r="252" spans="5:21" x14ac:dyDescent="0.2">
      <c r="E252" s="4"/>
      <c r="F252" s="4"/>
      <c r="G252" s="4"/>
      <c r="H252" s="4"/>
      <c r="I252" s="4"/>
      <c r="S252" s="12"/>
      <c r="T252" s="12"/>
      <c r="U252" s="12"/>
    </row>
    <row r="253" spans="5:21" x14ac:dyDescent="0.2">
      <c r="E253" s="4"/>
      <c r="F253" s="4"/>
      <c r="G253" s="4"/>
      <c r="H253" s="4"/>
      <c r="I253" s="4"/>
      <c r="S253" s="12"/>
      <c r="T253" s="12"/>
      <c r="U253" s="12"/>
    </row>
    <row r="254" spans="5:21" x14ac:dyDescent="0.2">
      <c r="E254" s="4"/>
      <c r="F254" s="4"/>
      <c r="G254" s="4"/>
      <c r="H254" s="4"/>
      <c r="I254" s="4"/>
      <c r="S254" s="12"/>
      <c r="T254" s="12"/>
      <c r="U254" s="12"/>
    </row>
    <row r="255" spans="5:21" x14ac:dyDescent="0.2">
      <c r="E255" s="4"/>
      <c r="F255" s="4"/>
      <c r="G255" s="4"/>
      <c r="H255" s="4"/>
      <c r="I255" s="4"/>
      <c r="S255" s="12"/>
      <c r="T255" s="12"/>
      <c r="U255" s="12"/>
    </row>
    <row r="256" spans="5:21" x14ac:dyDescent="0.2">
      <c r="E256" s="4"/>
      <c r="F256" s="4"/>
      <c r="G256" s="4"/>
      <c r="H256" s="4"/>
      <c r="I256" s="4"/>
      <c r="S256" s="12"/>
      <c r="T256" s="12"/>
      <c r="U256" s="12"/>
    </row>
    <row r="257" spans="5:21" x14ac:dyDescent="0.2">
      <c r="E257" s="4"/>
      <c r="F257" s="4"/>
      <c r="G257" s="4"/>
      <c r="H257" s="4"/>
      <c r="I257" s="4"/>
      <c r="S257" s="12"/>
      <c r="T257" s="12"/>
      <c r="U257" s="12"/>
    </row>
    <row r="258" spans="5:21" x14ac:dyDescent="0.2">
      <c r="E258" s="4"/>
      <c r="F258" s="4"/>
      <c r="G258" s="4"/>
      <c r="H258" s="4"/>
      <c r="I258" s="4"/>
      <c r="S258" s="12"/>
      <c r="T258" s="12"/>
      <c r="U258" s="12"/>
    </row>
    <row r="259" spans="5:21" x14ac:dyDescent="0.2">
      <c r="E259" s="4"/>
      <c r="F259" s="4"/>
      <c r="G259" s="4"/>
      <c r="H259" s="4"/>
      <c r="I259" s="4"/>
      <c r="S259" s="12"/>
      <c r="T259" s="12"/>
      <c r="U259" s="12"/>
    </row>
    <row r="260" spans="5:21" x14ac:dyDescent="0.2">
      <c r="E260" s="4"/>
      <c r="F260" s="4"/>
      <c r="G260" s="4"/>
      <c r="H260" s="4"/>
      <c r="I260" s="4"/>
      <c r="S260" s="12"/>
      <c r="T260" s="12"/>
      <c r="U260" s="12"/>
    </row>
    <row r="261" spans="5:21" x14ac:dyDescent="0.2">
      <c r="E261" s="4"/>
      <c r="F261" s="4"/>
      <c r="G261" s="4"/>
      <c r="H261" s="4"/>
      <c r="I261" s="4"/>
      <c r="S261" s="12"/>
      <c r="T261" s="12"/>
      <c r="U261" s="12"/>
    </row>
    <row r="262" spans="5:21" x14ac:dyDescent="0.2">
      <c r="E262" s="4"/>
      <c r="F262" s="4"/>
      <c r="G262" s="4"/>
      <c r="H262" s="4"/>
      <c r="I262" s="4"/>
      <c r="S262" s="12"/>
      <c r="T262" s="12"/>
      <c r="U262" s="12"/>
    </row>
    <row r="263" spans="5:21" x14ac:dyDescent="0.2">
      <c r="E263" s="4"/>
      <c r="F263" s="4"/>
      <c r="G263" s="4"/>
      <c r="H263" s="4"/>
      <c r="I263" s="4"/>
      <c r="S263" s="12"/>
      <c r="T263" s="12"/>
      <c r="U263" s="12"/>
    </row>
    <row r="264" spans="5:21" x14ac:dyDescent="0.2">
      <c r="E264" s="4"/>
      <c r="F264" s="4"/>
      <c r="G264" s="4"/>
      <c r="H264" s="4"/>
      <c r="I264" s="4"/>
      <c r="S264" s="12"/>
      <c r="T264" s="12"/>
      <c r="U264" s="12"/>
    </row>
    <row r="265" spans="5:21" x14ac:dyDescent="0.2">
      <c r="E265" s="4"/>
      <c r="F265" s="4"/>
      <c r="G265" s="4"/>
      <c r="H265" s="4"/>
      <c r="I265" s="4"/>
      <c r="S265" s="12"/>
      <c r="T265" s="12"/>
      <c r="U265" s="12"/>
    </row>
    <row r="266" spans="5:21" x14ac:dyDescent="0.2">
      <c r="E266" s="4"/>
      <c r="F266" s="4"/>
      <c r="G266" s="4"/>
      <c r="H266" s="4"/>
      <c r="I266" s="4"/>
      <c r="S266" s="12"/>
      <c r="T266" s="12"/>
      <c r="U266" s="12"/>
    </row>
    <row r="267" spans="5:21" x14ac:dyDescent="0.2">
      <c r="E267" s="4"/>
      <c r="F267" s="4"/>
      <c r="G267" s="4"/>
      <c r="H267" s="4"/>
      <c r="I267" s="4"/>
      <c r="S267" s="12"/>
      <c r="T267" s="12"/>
      <c r="U267" s="12"/>
    </row>
    <row r="268" spans="5:21" x14ac:dyDescent="0.2">
      <c r="E268" s="4"/>
      <c r="F268" s="4"/>
      <c r="G268" s="4"/>
      <c r="H268" s="4"/>
      <c r="I268" s="4"/>
      <c r="S268" s="12"/>
      <c r="T268" s="12"/>
      <c r="U268" s="12"/>
    </row>
    <row r="269" spans="5:21" x14ac:dyDescent="0.2">
      <c r="E269" s="4"/>
      <c r="F269" s="4"/>
      <c r="G269" s="4"/>
      <c r="H269" s="4"/>
      <c r="I269" s="4"/>
      <c r="S269" s="12"/>
      <c r="T269" s="12"/>
      <c r="U269" s="12"/>
    </row>
    <row r="270" spans="5:21" x14ac:dyDescent="0.2">
      <c r="E270" s="4"/>
      <c r="F270" s="4"/>
      <c r="G270" s="4"/>
      <c r="H270" s="4"/>
      <c r="I270" s="4"/>
      <c r="S270" s="12"/>
      <c r="T270" s="12"/>
      <c r="U270" s="12"/>
    </row>
    <row r="271" spans="5:21" x14ac:dyDescent="0.2">
      <c r="E271" s="4"/>
      <c r="F271" s="4"/>
      <c r="G271" s="4"/>
      <c r="H271" s="4"/>
      <c r="I271" s="4"/>
      <c r="S271" s="12"/>
      <c r="T271" s="12"/>
      <c r="U271" s="12"/>
    </row>
    <row r="272" spans="5:21" x14ac:dyDescent="0.2">
      <c r="E272" s="4"/>
      <c r="F272" s="4"/>
      <c r="G272" s="4"/>
      <c r="H272" s="4"/>
      <c r="I272" s="4"/>
      <c r="S272" s="12"/>
      <c r="T272" s="12"/>
      <c r="U272" s="12"/>
    </row>
    <row r="273" spans="5:21" x14ac:dyDescent="0.2">
      <c r="E273" s="4"/>
      <c r="F273" s="4"/>
      <c r="G273" s="4"/>
      <c r="H273" s="4"/>
      <c r="I273" s="4"/>
      <c r="S273" s="12"/>
      <c r="T273" s="12"/>
      <c r="U273" s="12"/>
    </row>
    <row r="274" spans="5:21" x14ac:dyDescent="0.2">
      <c r="E274" s="4"/>
      <c r="F274" s="4"/>
      <c r="G274" s="4"/>
      <c r="H274" s="4"/>
      <c r="I274" s="4"/>
      <c r="S274" s="12"/>
      <c r="T274" s="12"/>
      <c r="U274" s="12"/>
    </row>
    <row r="275" spans="5:21" x14ac:dyDescent="0.2">
      <c r="E275" s="4"/>
      <c r="F275" s="4"/>
      <c r="G275" s="4"/>
      <c r="H275" s="4"/>
      <c r="I275" s="4"/>
      <c r="S275" s="12"/>
      <c r="T275" s="12"/>
      <c r="U275" s="12"/>
    </row>
    <row r="276" spans="5:21" x14ac:dyDescent="0.2">
      <c r="E276" s="4"/>
      <c r="F276" s="4"/>
      <c r="G276" s="4"/>
      <c r="H276" s="4"/>
      <c r="I276" s="4"/>
      <c r="S276" s="12"/>
      <c r="T276" s="12"/>
      <c r="U276" s="12"/>
    </row>
    <row r="277" spans="5:21" x14ac:dyDescent="0.2">
      <c r="E277" s="4"/>
      <c r="F277" s="4"/>
      <c r="G277" s="4"/>
      <c r="H277" s="4"/>
      <c r="I277" s="4"/>
      <c r="S277" s="12"/>
      <c r="T277" s="12"/>
      <c r="U277" s="12"/>
    </row>
    <row r="278" spans="5:21" x14ac:dyDescent="0.2">
      <c r="S278" s="13"/>
      <c r="T278" s="13"/>
      <c r="U278" s="13"/>
    </row>
    <row r="279" spans="5:21" x14ac:dyDescent="0.2">
      <c r="S279" s="13"/>
      <c r="T279" s="13"/>
      <c r="U279" s="13"/>
    </row>
    <row r="280" spans="5:21" x14ac:dyDescent="0.2">
      <c r="S280" s="13"/>
      <c r="T280" s="13"/>
      <c r="U280" s="13"/>
    </row>
    <row r="281" spans="5:21" x14ac:dyDescent="0.2">
      <c r="S281" s="13"/>
      <c r="T281" s="13"/>
      <c r="U281" s="13"/>
    </row>
    <row r="282" spans="5:21" x14ac:dyDescent="0.2">
      <c r="S282" s="13"/>
      <c r="T282" s="13"/>
      <c r="U282" s="13"/>
    </row>
    <row r="283" spans="5:21" x14ac:dyDescent="0.2">
      <c r="S283" s="13"/>
      <c r="T283" s="13"/>
      <c r="U283" s="13"/>
    </row>
    <row r="284" spans="5:21" x14ac:dyDescent="0.2">
      <c r="S284" s="13"/>
      <c r="T284" s="13"/>
      <c r="U284" s="13"/>
    </row>
    <row r="285" spans="5:21" x14ac:dyDescent="0.2">
      <c r="S285" s="13"/>
      <c r="T285" s="13"/>
      <c r="U285" s="13"/>
    </row>
    <row r="286" spans="5:21" x14ac:dyDescent="0.2">
      <c r="S286" s="13"/>
      <c r="T286" s="13"/>
      <c r="U286" s="13"/>
    </row>
    <row r="287" spans="5:21" x14ac:dyDescent="0.2">
      <c r="S287" s="13"/>
      <c r="T287" s="13"/>
      <c r="U287" s="13"/>
    </row>
    <row r="288" spans="5:21" x14ac:dyDescent="0.2">
      <c r="S288" s="13"/>
      <c r="T288" s="13"/>
      <c r="U288" s="13"/>
    </row>
    <row r="289" spans="19:21" x14ac:dyDescent="0.2">
      <c r="S289" s="13"/>
      <c r="T289" s="13"/>
      <c r="U289" s="13"/>
    </row>
    <row r="290" spans="19:21" x14ac:dyDescent="0.2">
      <c r="S290" s="13"/>
      <c r="T290" s="13"/>
      <c r="U290" s="13"/>
    </row>
    <row r="291" spans="19:21" x14ac:dyDescent="0.2">
      <c r="S291" s="13"/>
      <c r="T291" s="13"/>
      <c r="U291" s="13"/>
    </row>
    <row r="292" spans="19:21" x14ac:dyDescent="0.2">
      <c r="S292" s="13"/>
      <c r="T292" s="13"/>
      <c r="U292" s="13"/>
    </row>
    <row r="293" spans="19:21" x14ac:dyDescent="0.2">
      <c r="S293" s="13"/>
      <c r="T293" s="13"/>
      <c r="U293" s="13"/>
    </row>
    <row r="294" spans="19:21" x14ac:dyDescent="0.2">
      <c r="S294" s="13"/>
      <c r="T294" s="13"/>
      <c r="U294" s="13"/>
    </row>
    <row r="295" spans="19:21" x14ac:dyDescent="0.2">
      <c r="S295" s="13"/>
      <c r="T295" s="13"/>
      <c r="U295" s="13"/>
    </row>
    <row r="296" spans="19:21" x14ac:dyDescent="0.2">
      <c r="S296" s="13"/>
      <c r="T296" s="13"/>
      <c r="U296" s="13"/>
    </row>
    <row r="297" spans="19:21" x14ac:dyDescent="0.2">
      <c r="S297" s="13"/>
      <c r="T297" s="13"/>
      <c r="U297" s="13"/>
    </row>
    <row r="298" spans="19:21" x14ac:dyDescent="0.2">
      <c r="S298" s="13"/>
      <c r="T298" s="13"/>
      <c r="U298" s="13"/>
    </row>
    <row r="299" spans="19:21" x14ac:dyDescent="0.2">
      <c r="S299" s="13"/>
      <c r="T299" s="13"/>
      <c r="U299" s="13"/>
    </row>
    <row r="300" spans="19:21" x14ac:dyDescent="0.2">
      <c r="S300" s="13"/>
      <c r="T300" s="13"/>
      <c r="U300" s="13"/>
    </row>
    <row r="301" spans="19:21" x14ac:dyDescent="0.2">
      <c r="S301" s="13"/>
      <c r="T301" s="13"/>
      <c r="U301" s="13"/>
    </row>
    <row r="302" spans="19:21" x14ac:dyDescent="0.2">
      <c r="S302" s="13"/>
      <c r="T302" s="13"/>
      <c r="U302" s="13"/>
    </row>
    <row r="303" spans="19:21" x14ac:dyDescent="0.2">
      <c r="S303" s="13"/>
      <c r="T303" s="13"/>
      <c r="U303" s="13"/>
    </row>
    <row r="304" spans="19:21" x14ac:dyDescent="0.2">
      <c r="S304" s="13"/>
      <c r="T304" s="13"/>
      <c r="U304" s="13"/>
    </row>
    <row r="305" spans="19:21" x14ac:dyDescent="0.2">
      <c r="S305" s="13"/>
      <c r="T305" s="13"/>
      <c r="U305" s="13"/>
    </row>
    <row r="306" spans="19:21" x14ac:dyDescent="0.2">
      <c r="S306" s="13"/>
      <c r="T306" s="13"/>
      <c r="U306" s="13"/>
    </row>
    <row r="307" spans="19:21" x14ac:dyDescent="0.2">
      <c r="S307" s="13"/>
      <c r="T307" s="13"/>
      <c r="U307" s="13"/>
    </row>
    <row r="308" spans="19:21" x14ac:dyDescent="0.2">
      <c r="S308" s="13"/>
      <c r="T308" s="13"/>
      <c r="U308" s="13"/>
    </row>
    <row r="309" spans="19:21" x14ac:dyDescent="0.2">
      <c r="S309" s="13"/>
      <c r="T309" s="13"/>
      <c r="U309" s="13"/>
    </row>
    <row r="310" spans="19:21" x14ac:dyDescent="0.2">
      <c r="S310" s="13"/>
      <c r="T310" s="13"/>
      <c r="U310" s="13"/>
    </row>
    <row r="311" spans="19:21" x14ac:dyDescent="0.2">
      <c r="S311" s="13"/>
      <c r="T311" s="13"/>
      <c r="U311" s="13"/>
    </row>
    <row r="312" spans="19:21" x14ac:dyDescent="0.2">
      <c r="S312" s="13"/>
      <c r="T312" s="13"/>
      <c r="U312" s="13"/>
    </row>
    <row r="313" spans="19:21" x14ac:dyDescent="0.2">
      <c r="S313" s="13"/>
      <c r="T313" s="13"/>
      <c r="U313" s="13"/>
    </row>
    <row r="314" spans="19:21" x14ac:dyDescent="0.2">
      <c r="S314" s="13"/>
      <c r="T314" s="13"/>
      <c r="U314" s="13"/>
    </row>
    <row r="315" spans="19:21" x14ac:dyDescent="0.2">
      <c r="S315" s="13"/>
      <c r="T315" s="13"/>
      <c r="U315" s="13"/>
    </row>
    <row r="316" spans="19:21" x14ac:dyDescent="0.2">
      <c r="S316" s="13"/>
      <c r="T316" s="13"/>
      <c r="U316" s="13"/>
    </row>
    <row r="317" spans="19:21" x14ac:dyDescent="0.2">
      <c r="S317" s="13"/>
      <c r="T317" s="13"/>
      <c r="U317" s="13"/>
    </row>
    <row r="318" spans="19:21" x14ac:dyDescent="0.2">
      <c r="S318" s="13"/>
      <c r="T318" s="13"/>
      <c r="U318" s="13"/>
    </row>
    <row r="319" spans="19:21" x14ac:dyDescent="0.2">
      <c r="S319" s="13"/>
      <c r="T319" s="13"/>
      <c r="U319" s="13"/>
    </row>
    <row r="320" spans="19:21" x14ac:dyDescent="0.2">
      <c r="S320" s="13"/>
      <c r="T320" s="13"/>
      <c r="U320" s="13"/>
    </row>
    <row r="321" spans="19:21" x14ac:dyDescent="0.2">
      <c r="S321" s="13"/>
      <c r="T321" s="13"/>
      <c r="U321" s="13"/>
    </row>
    <row r="322" spans="19:21" x14ac:dyDescent="0.2">
      <c r="S322" s="13"/>
      <c r="T322" s="13"/>
      <c r="U322" s="13"/>
    </row>
    <row r="323" spans="19:21" x14ac:dyDescent="0.2">
      <c r="S323" s="13"/>
      <c r="T323" s="13"/>
      <c r="U323" s="13"/>
    </row>
    <row r="324" spans="19:21" x14ac:dyDescent="0.2">
      <c r="S324" s="13"/>
      <c r="T324" s="13"/>
      <c r="U324" s="13"/>
    </row>
    <row r="325" spans="19:21" x14ac:dyDescent="0.2">
      <c r="S325" s="13"/>
      <c r="T325" s="13"/>
      <c r="U325" s="13"/>
    </row>
    <row r="326" spans="19:21" x14ac:dyDescent="0.2">
      <c r="S326" s="13"/>
      <c r="T326" s="13"/>
      <c r="U326" s="13"/>
    </row>
    <row r="327" spans="19:21" x14ac:dyDescent="0.2">
      <c r="S327" s="13"/>
      <c r="T327" s="13"/>
      <c r="U327" s="13"/>
    </row>
    <row r="328" spans="19:21" x14ac:dyDescent="0.2">
      <c r="S328" s="13"/>
      <c r="T328" s="13"/>
      <c r="U328" s="13"/>
    </row>
    <row r="329" spans="19:21" x14ac:dyDescent="0.2">
      <c r="S329" s="13"/>
      <c r="T329" s="13"/>
      <c r="U329" s="13"/>
    </row>
    <row r="330" spans="19:21" x14ac:dyDescent="0.2">
      <c r="S330" s="13"/>
      <c r="T330" s="13"/>
      <c r="U330" s="13"/>
    </row>
    <row r="331" spans="19:21" x14ac:dyDescent="0.2">
      <c r="S331" s="13"/>
      <c r="T331" s="13"/>
      <c r="U331" s="13"/>
    </row>
    <row r="332" spans="19:21" x14ac:dyDescent="0.2">
      <c r="S332" s="13"/>
      <c r="T332" s="13"/>
      <c r="U332" s="13"/>
    </row>
    <row r="333" spans="19:21" x14ac:dyDescent="0.2">
      <c r="S333" s="13"/>
      <c r="T333" s="13"/>
      <c r="U333" s="13"/>
    </row>
    <row r="334" spans="19:21" x14ac:dyDescent="0.2">
      <c r="S334" s="13"/>
      <c r="T334" s="13"/>
      <c r="U334" s="13"/>
    </row>
    <row r="335" spans="19:21" x14ac:dyDescent="0.2">
      <c r="S335" s="13"/>
      <c r="T335" s="13"/>
      <c r="U335" s="13"/>
    </row>
    <row r="336" spans="19:21" x14ac:dyDescent="0.2">
      <c r="S336" s="13"/>
      <c r="T336" s="13"/>
      <c r="U336" s="13"/>
    </row>
    <row r="337" spans="19:21" x14ac:dyDescent="0.2">
      <c r="S337" s="13"/>
      <c r="T337" s="13"/>
      <c r="U337" s="13"/>
    </row>
    <row r="338" spans="19:21" x14ac:dyDescent="0.2">
      <c r="S338" s="13"/>
      <c r="T338" s="13"/>
      <c r="U338" s="13"/>
    </row>
    <row r="339" spans="19:21" x14ac:dyDescent="0.2">
      <c r="S339" s="13"/>
      <c r="T339" s="13"/>
      <c r="U339" s="13"/>
    </row>
    <row r="340" spans="19:21" x14ac:dyDescent="0.2">
      <c r="S340" s="13"/>
      <c r="T340" s="13"/>
      <c r="U340" s="13"/>
    </row>
    <row r="341" spans="19:21" x14ac:dyDescent="0.2">
      <c r="S341" s="13"/>
      <c r="T341" s="13"/>
      <c r="U341" s="13"/>
    </row>
    <row r="342" spans="19:21" x14ac:dyDescent="0.2">
      <c r="S342" s="13"/>
      <c r="T342" s="13"/>
      <c r="U342" s="13"/>
    </row>
    <row r="343" spans="19:21" x14ac:dyDescent="0.2">
      <c r="S343" s="13"/>
      <c r="T343" s="13"/>
      <c r="U343" s="13"/>
    </row>
    <row r="344" spans="19:21" x14ac:dyDescent="0.2">
      <c r="S344" s="13"/>
      <c r="T344" s="13"/>
      <c r="U344" s="13"/>
    </row>
    <row r="345" spans="19:21" x14ac:dyDescent="0.2">
      <c r="S345" s="13"/>
      <c r="T345" s="13"/>
      <c r="U345" s="13"/>
    </row>
    <row r="346" spans="19:21" x14ac:dyDescent="0.2">
      <c r="S346" s="13"/>
      <c r="T346" s="13"/>
      <c r="U346" s="13"/>
    </row>
    <row r="347" spans="19:21" x14ac:dyDescent="0.2">
      <c r="S347" s="13"/>
      <c r="T347" s="13"/>
      <c r="U347" s="13"/>
    </row>
    <row r="348" spans="19:21" x14ac:dyDescent="0.2">
      <c r="S348" s="13"/>
      <c r="T348" s="13"/>
      <c r="U348" s="13"/>
    </row>
    <row r="349" spans="19:21" x14ac:dyDescent="0.2">
      <c r="S349" s="13"/>
      <c r="T349" s="13"/>
      <c r="U349" s="13"/>
    </row>
    <row r="350" spans="19:21" x14ac:dyDescent="0.2">
      <c r="S350" s="13"/>
      <c r="T350" s="13"/>
      <c r="U350" s="13"/>
    </row>
    <row r="351" spans="19:21" x14ac:dyDescent="0.2">
      <c r="S351" s="13"/>
      <c r="T351" s="13"/>
      <c r="U351" s="13"/>
    </row>
    <row r="352" spans="19:21" x14ac:dyDescent="0.2">
      <c r="S352" s="13"/>
      <c r="T352" s="13"/>
      <c r="U352" s="13"/>
    </row>
    <row r="353" spans="19:21" x14ac:dyDescent="0.2">
      <c r="S353" s="13"/>
      <c r="T353" s="13"/>
      <c r="U353" s="13"/>
    </row>
  </sheetData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57"/>
  <sheetViews>
    <sheetView workbookViewId="0"/>
    <sheetView workbookViewId="1"/>
    <sheetView topLeftCell="F37" workbookViewId="2">
      <selection activeCell="H1" sqref="H1"/>
    </sheetView>
  </sheetViews>
  <sheetFormatPr defaultRowHeight="12.75" x14ac:dyDescent="0.2"/>
  <cols>
    <col min="6" max="6" width="29.42578125" customWidth="1"/>
    <col min="7" max="7" width="18.28515625" style="4" customWidth="1"/>
    <col min="8" max="8" width="17.140625" style="4" customWidth="1"/>
    <col min="9" max="9" width="15.85546875" style="4" bestFit="1" customWidth="1"/>
    <col min="10" max="10" width="16.42578125" style="4" bestFit="1" customWidth="1"/>
    <col min="11" max="11" width="15.85546875" bestFit="1" customWidth="1"/>
  </cols>
  <sheetData>
    <row r="3" spans="5:11" x14ac:dyDescent="0.2">
      <c r="E3" s="2" t="s">
        <v>391</v>
      </c>
    </row>
    <row r="5" spans="5:11" ht="15" x14ac:dyDescent="0.35">
      <c r="G5" s="15" t="s">
        <v>414</v>
      </c>
      <c r="H5" s="17" t="s">
        <v>415</v>
      </c>
      <c r="I5" s="15" t="s">
        <v>392</v>
      </c>
      <c r="J5" s="15" t="s">
        <v>21</v>
      </c>
      <c r="K5" s="8" t="s">
        <v>6</v>
      </c>
    </row>
    <row r="6" spans="5:11" x14ac:dyDescent="0.2">
      <c r="E6" t="s">
        <v>393</v>
      </c>
      <c r="G6" s="4">
        <v>0</v>
      </c>
      <c r="H6" s="4">
        <f>+G6*0.5</f>
        <v>0</v>
      </c>
      <c r="I6" s="4">
        <v>0</v>
      </c>
      <c r="J6" s="4">
        <f>+I6+H6</f>
        <v>0</v>
      </c>
    </row>
    <row r="7" spans="5:11" x14ac:dyDescent="0.2">
      <c r="E7" t="s">
        <v>3</v>
      </c>
      <c r="G7" s="4">
        <v>0</v>
      </c>
      <c r="H7" s="4">
        <f t="shared" ref="H7:H39" si="0">+G7*0.5</f>
        <v>0</v>
      </c>
      <c r="I7" s="4">
        <v>0</v>
      </c>
      <c r="J7" s="4">
        <f t="shared" ref="J7:J38" si="1">+I7+H7</f>
        <v>0</v>
      </c>
    </row>
    <row r="8" spans="5:11" x14ac:dyDescent="0.2">
      <c r="E8" t="s">
        <v>394</v>
      </c>
      <c r="G8" s="4">
        <v>0</v>
      </c>
      <c r="H8" s="4">
        <f t="shared" si="0"/>
        <v>0</v>
      </c>
      <c r="I8" s="4">
        <v>0</v>
      </c>
      <c r="J8" s="4">
        <f t="shared" si="1"/>
        <v>0</v>
      </c>
    </row>
    <row r="9" spans="5:11" x14ac:dyDescent="0.2">
      <c r="E9" t="s">
        <v>395</v>
      </c>
      <c r="G9" s="4">
        <v>30000000</v>
      </c>
      <c r="H9" s="4">
        <f t="shared" si="0"/>
        <v>15000000</v>
      </c>
      <c r="I9" s="4">
        <v>0</v>
      </c>
      <c r="J9" s="4">
        <f t="shared" si="1"/>
        <v>15000000</v>
      </c>
    </row>
    <row r="10" spans="5:11" ht="15" x14ac:dyDescent="0.35">
      <c r="E10" t="s">
        <v>397</v>
      </c>
      <c r="G10" s="7">
        <v>0</v>
      </c>
      <c r="H10" s="10">
        <f t="shared" si="0"/>
        <v>0</v>
      </c>
      <c r="I10" s="7">
        <f>25500000*0.5</f>
        <v>12750000</v>
      </c>
      <c r="J10" s="10">
        <f t="shared" si="1"/>
        <v>12750000</v>
      </c>
      <c r="K10" s="1"/>
    </row>
    <row r="11" spans="5:11" x14ac:dyDescent="0.2">
      <c r="E11" s="3" t="s">
        <v>396</v>
      </c>
      <c r="G11" s="4">
        <f>SUM(G6:G10)</f>
        <v>30000000</v>
      </c>
      <c r="H11" s="4">
        <f t="shared" si="0"/>
        <v>15000000</v>
      </c>
      <c r="I11" s="4">
        <f>SUM(I6:I10)</f>
        <v>12750000</v>
      </c>
      <c r="J11" s="4">
        <f t="shared" si="1"/>
        <v>27750000</v>
      </c>
    </row>
    <row r="12" spans="5:11" x14ac:dyDescent="0.2">
      <c r="H12" s="4" t="s">
        <v>6</v>
      </c>
      <c r="J12" s="4" t="s">
        <v>6</v>
      </c>
    </row>
    <row r="13" spans="5:11" x14ac:dyDescent="0.2">
      <c r="E13" t="s">
        <v>410</v>
      </c>
      <c r="G13" s="4">
        <v>75867000</v>
      </c>
      <c r="H13" s="4">
        <f t="shared" si="0"/>
        <v>37933500</v>
      </c>
      <c r="I13" s="4">
        <v>0</v>
      </c>
      <c r="J13" s="4">
        <f t="shared" si="1"/>
        <v>37933500</v>
      </c>
    </row>
    <row r="14" spans="5:11" x14ac:dyDescent="0.2">
      <c r="E14" t="s">
        <v>398</v>
      </c>
      <c r="G14" s="4">
        <v>5600000</v>
      </c>
      <c r="H14" s="4">
        <f t="shared" si="0"/>
        <v>2800000</v>
      </c>
      <c r="I14" s="4">
        <v>0</v>
      </c>
      <c r="J14" s="4">
        <f t="shared" si="1"/>
        <v>2800000</v>
      </c>
    </row>
    <row r="15" spans="5:11" x14ac:dyDescent="0.2">
      <c r="E15" t="s">
        <v>399</v>
      </c>
      <c r="G15" s="4">
        <v>0</v>
      </c>
      <c r="H15" s="4">
        <f t="shared" si="0"/>
        <v>0</v>
      </c>
      <c r="I15" s="4">
        <v>0</v>
      </c>
      <c r="J15" s="4">
        <f t="shared" si="1"/>
        <v>0</v>
      </c>
    </row>
    <row r="16" spans="5:11" x14ac:dyDescent="0.2">
      <c r="E16" t="s">
        <v>400</v>
      </c>
      <c r="G16" s="4">
        <v>0</v>
      </c>
      <c r="H16" s="4">
        <f t="shared" si="0"/>
        <v>0</v>
      </c>
      <c r="I16" s="4">
        <v>0</v>
      </c>
      <c r="J16" s="4">
        <f t="shared" si="1"/>
        <v>0</v>
      </c>
    </row>
    <row r="17" spans="5:11" ht="15" x14ac:dyDescent="0.35">
      <c r="E17" t="s">
        <v>411</v>
      </c>
      <c r="G17" s="10">
        <v>43233000</v>
      </c>
      <c r="H17" s="10">
        <f t="shared" si="0"/>
        <v>21616500</v>
      </c>
      <c r="I17" s="10">
        <v>0</v>
      </c>
      <c r="J17" s="10">
        <f t="shared" si="1"/>
        <v>21616500</v>
      </c>
    </row>
    <row r="18" spans="5:11" x14ac:dyDescent="0.2">
      <c r="E18" t="s">
        <v>7</v>
      </c>
      <c r="G18" s="5">
        <f>SUM(G13:G17)</f>
        <v>124700000</v>
      </c>
      <c r="H18" s="4">
        <f t="shared" si="0"/>
        <v>62350000</v>
      </c>
      <c r="I18" s="5">
        <f>SUM(I13:I17)</f>
        <v>0</v>
      </c>
      <c r="J18" s="4">
        <f t="shared" si="1"/>
        <v>62350000</v>
      </c>
      <c r="K18" s="1"/>
    </row>
    <row r="19" spans="5:11" x14ac:dyDescent="0.2">
      <c r="G19" s="7"/>
      <c r="H19" s="4" t="s">
        <v>6</v>
      </c>
      <c r="I19" s="7"/>
      <c r="J19" s="4" t="s">
        <v>6</v>
      </c>
      <c r="K19" s="1"/>
    </row>
    <row r="20" spans="5:11" x14ac:dyDescent="0.2">
      <c r="E20" s="3" t="s">
        <v>401</v>
      </c>
      <c r="G20" s="4">
        <f>+G11-G18</f>
        <v>-94700000</v>
      </c>
      <c r="H20" s="4">
        <f t="shared" si="0"/>
        <v>-47350000</v>
      </c>
      <c r="I20" s="4">
        <f>+I11-I18</f>
        <v>12750000</v>
      </c>
      <c r="J20" s="4">
        <f t="shared" si="1"/>
        <v>-34600000</v>
      </c>
    </row>
    <row r="21" spans="5:11" x14ac:dyDescent="0.2">
      <c r="H21" s="4" t="s">
        <v>6</v>
      </c>
      <c r="J21" s="4" t="s">
        <v>6</v>
      </c>
    </row>
    <row r="22" spans="5:11" x14ac:dyDescent="0.2">
      <c r="E22" t="s">
        <v>109</v>
      </c>
      <c r="G22" s="4">
        <v>9257000</v>
      </c>
      <c r="H22" s="4">
        <f t="shared" si="0"/>
        <v>4628500</v>
      </c>
      <c r="I22" s="4">
        <v>0</v>
      </c>
      <c r="J22" s="4">
        <f t="shared" si="1"/>
        <v>4628500</v>
      </c>
    </row>
    <row r="23" spans="5:11" x14ac:dyDescent="0.2">
      <c r="E23" t="s">
        <v>402</v>
      </c>
      <c r="G23" s="4">
        <v>704000</v>
      </c>
      <c r="H23" s="4">
        <f t="shared" si="0"/>
        <v>352000</v>
      </c>
      <c r="I23" s="4">
        <v>0</v>
      </c>
      <c r="J23" s="4">
        <f t="shared" si="1"/>
        <v>352000</v>
      </c>
    </row>
    <row r="24" spans="5:11" x14ac:dyDescent="0.2">
      <c r="E24" t="s">
        <v>403</v>
      </c>
      <c r="G24" s="4">
        <v>1464000</v>
      </c>
      <c r="H24" s="4">
        <f t="shared" si="0"/>
        <v>732000</v>
      </c>
      <c r="I24" s="4">
        <v>0</v>
      </c>
      <c r="J24" s="4">
        <f t="shared" si="1"/>
        <v>732000</v>
      </c>
    </row>
    <row r="25" spans="5:11" x14ac:dyDescent="0.2">
      <c r="E25" t="s">
        <v>110</v>
      </c>
      <c r="G25" s="4">
        <v>1546000</v>
      </c>
      <c r="H25" s="4">
        <f t="shared" si="0"/>
        <v>773000</v>
      </c>
      <c r="I25" s="4">
        <v>0</v>
      </c>
      <c r="J25" s="4">
        <f t="shared" si="1"/>
        <v>773000</v>
      </c>
    </row>
    <row r="26" spans="5:11" x14ac:dyDescent="0.2">
      <c r="E26" t="s">
        <v>404</v>
      </c>
      <c r="G26" s="4">
        <v>884000</v>
      </c>
      <c r="H26" s="4">
        <f t="shared" si="0"/>
        <v>442000</v>
      </c>
      <c r="I26" s="4">
        <v>0</v>
      </c>
      <c r="J26" s="4">
        <f t="shared" si="1"/>
        <v>442000</v>
      </c>
    </row>
    <row r="27" spans="5:11" x14ac:dyDescent="0.2">
      <c r="E27" t="s">
        <v>181</v>
      </c>
      <c r="G27" s="4">
        <v>842000</v>
      </c>
      <c r="H27" s="4">
        <f t="shared" si="0"/>
        <v>421000</v>
      </c>
      <c r="I27" s="4">
        <v>0</v>
      </c>
      <c r="J27" s="4">
        <f t="shared" si="1"/>
        <v>421000</v>
      </c>
    </row>
    <row r="28" spans="5:11" x14ac:dyDescent="0.2">
      <c r="E28" t="s">
        <v>405</v>
      </c>
      <c r="G28" s="4">
        <v>283000</v>
      </c>
      <c r="H28" s="4">
        <f t="shared" si="0"/>
        <v>141500</v>
      </c>
      <c r="I28" s="4">
        <v>0</v>
      </c>
      <c r="J28" s="4">
        <f t="shared" si="1"/>
        <v>141500</v>
      </c>
    </row>
    <row r="29" spans="5:11" x14ac:dyDescent="0.2">
      <c r="E29" t="s">
        <v>406</v>
      </c>
      <c r="G29" s="4">
        <v>17000</v>
      </c>
      <c r="H29" s="4">
        <f t="shared" si="0"/>
        <v>8500</v>
      </c>
      <c r="I29" s="4">
        <v>0</v>
      </c>
      <c r="J29" s="4">
        <f t="shared" si="1"/>
        <v>8500</v>
      </c>
    </row>
    <row r="30" spans="5:11" x14ac:dyDescent="0.2">
      <c r="E30" t="s">
        <v>407</v>
      </c>
      <c r="G30" s="4">
        <v>2438000</v>
      </c>
      <c r="H30" s="4">
        <f t="shared" si="0"/>
        <v>1219000</v>
      </c>
      <c r="I30" s="4">
        <v>0</v>
      </c>
      <c r="J30" s="4">
        <f t="shared" si="1"/>
        <v>1219000</v>
      </c>
    </row>
    <row r="31" spans="5:11" ht="15" x14ac:dyDescent="0.35">
      <c r="E31" t="s">
        <v>408</v>
      </c>
      <c r="G31" s="10">
        <v>108000</v>
      </c>
      <c r="H31" s="10">
        <f t="shared" si="0"/>
        <v>54000</v>
      </c>
      <c r="I31" s="10">
        <v>0</v>
      </c>
      <c r="J31" s="10">
        <f t="shared" si="1"/>
        <v>54000</v>
      </c>
    </row>
    <row r="32" spans="5:11" x14ac:dyDescent="0.2">
      <c r="E32" s="3" t="s">
        <v>409</v>
      </c>
      <c r="G32" s="4">
        <f>SUM(G22:G31)</f>
        <v>17543000</v>
      </c>
      <c r="H32" s="4">
        <f t="shared" si="0"/>
        <v>8771500</v>
      </c>
      <c r="I32" s="4">
        <f>SUM(I22:I31)</f>
        <v>0</v>
      </c>
      <c r="J32" s="4">
        <f t="shared" si="1"/>
        <v>8771500</v>
      </c>
    </row>
    <row r="33" spans="5:11" x14ac:dyDescent="0.2">
      <c r="H33" s="4" t="s">
        <v>6</v>
      </c>
      <c r="J33" s="4" t="s">
        <v>6</v>
      </c>
    </row>
    <row r="34" spans="5:11" x14ac:dyDescent="0.2">
      <c r="E34" t="s">
        <v>381</v>
      </c>
      <c r="G34" s="4">
        <f>+G20-G32</f>
        <v>-112243000</v>
      </c>
      <c r="H34" s="4">
        <f t="shared" si="0"/>
        <v>-56121500</v>
      </c>
      <c r="I34" s="4">
        <f>+I20-I32</f>
        <v>12750000</v>
      </c>
      <c r="J34" s="4">
        <f t="shared" si="1"/>
        <v>-43371500</v>
      </c>
    </row>
    <row r="35" spans="5:11" x14ac:dyDescent="0.2">
      <c r="H35" s="4">
        <f t="shared" si="0"/>
        <v>0</v>
      </c>
      <c r="J35" s="4">
        <f t="shared" si="1"/>
        <v>0</v>
      </c>
    </row>
    <row r="36" spans="5:11" x14ac:dyDescent="0.2">
      <c r="E36" t="s">
        <v>242</v>
      </c>
      <c r="G36" s="4">
        <f>+H36*2</f>
        <v>101262000</v>
      </c>
      <c r="H36" s="4">
        <f>+H57</f>
        <v>50631000</v>
      </c>
      <c r="I36" s="4">
        <f>+J57</f>
        <v>18827500</v>
      </c>
      <c r="J36" s="4">
        <f>+I36+H36</f>
        <v>69458500</v>
      </c>
      <c r="K36" s="18" t="s">
        <v>6</v>
      </c>
    </row>
    <row r="37" spans="5:11" ht="12" customHeight="1" x14ac:dyDescent="0.2">
      <c r="E37" t="s">
        <v>412</v>
      </c>
      <c r="G37" s="4">
        <v>19400000</v>
      </c>
      <c r="H37" s="4">
        <f t="shared" si="0"/>
        <v>9700000</v>
      </c>
      <c r="I37" s="4">
        <f>30300000*0.5</f>
        <v>15150000</v>
      </c>
      <c r="J37" s="4">
        <f t="shared" si="1"/>
        <v>24850000</v>
      </c>
      <c r="K37" s="18" t="s">
        <v>6</v>
      </c>
    </row>
    <row r="38" spans="5:11" ht="15" x14ac:dyDescent="0.35">
      <c r="E38" t="s">
        <v>413</v>
      </c>
      <c r="G38" s="10">
        <v>12800000</v>
      </c>
      <c r="H38" s="10">
        <f t="shared" si="0"/>
        <v>6400000</v>
      </c>
      <c r="I38" s="10">
        <f>10800000*0.5</f>
        <v>5400000</v>
      </c>
      <c r="J38" s="10">
        <f t="shared" si="1"/>
        <v>11800000</v>
      </c>
      <c r="K38" s="18" t="s">
        <v>6</v>
      </c>
    </row>
    <row r="39" spans="5:11" x14ac:dyDescent="0.2">
      <c r="H39" s="4">
        <f t="shared" si="0"/>
        <v>0</v>
      </c>
      <c r="J39" s="4" t="s">
        <v>6</v>
      </c>
    </row>
    <row r="40" spans="5:11" x14ac:dyDescent="0.2">
      <c r="G40" s="4">
        <f>+G34-G36-G37-G38</f>
        <v>-245705000</v>
      </c>
      <c r="H40" s="4">
        <f>+H34-H36-H37-H38</f>
        <v>-122852500</v>
      </c>
      <c r="I40" s="4">
        <f>+I34-I38-I37-I36</f>
        <v>-26627500</v>
      </c>
      <c r="J40" s="4">
        <f>+J34-J36-J37-J38</f>
        <v>-149480000</v>
      </c>
    </row>
    <row r="42" spans="5:11" x14ac:dyDescent="0.2">
      <c r="I42" s="4" t="s">
        <v>6</v>
      </c>
      <c r="J42" s="4" t="s">
        <v>6</v>
      </c>
    </row>
    <row r="43" spans="5:11" x14ac:dyDescent="0.2">
      <c r="E43" s="2" t="s">
        <v>283</v>
      </c>
    </row>
    <row r="44" spans="5:11" ht="15" x14ac:dyDescent="0.35">
      <c r="G44" s="17" t="s">
        <v>430</v>
      </c>
      <c r="H44" s="17" t="s">
        <v>242</v>
      </c>
      <c r="I44" s="17" t="s">
        <v>392</v>
      </c>
      <c r="J44" s="17" t="s">
        <v>242</v>
      </c>
    </row>
    <row r="45" spans="5:11" x14ac:dyDescent="0.2">
      <c r="F45" t="s">
        <v>326</v>
      </c>
      <c r="G45" s="4">
        <f>+'balance sheet'!H85</f>
        <v>411000000</v>
      </c>
      <c r="H45" s="4">
        <f>+G45*'balance sheet'!$I$5*0.5</f>
        <v>30825000</v>
      </c>
      <c r="I45" s="4">
        <v>443000000</v>
      </c>
      <c r="J45" s="4">
        <f>+I45*'balance sheet'!$L$5*0.5</f>
        <v>18827500</v>
      </c>
    </row>
    <row r="46" spans="5:11" x14ac:dyDescent="0.2">
      <c r="F46" t="s">
        <v>327</v>
      </c>
      <c r="G46" s="4">
        <f>+'balance sheet'!H86</f>
        <v>25000000</v>
      </c>
      <c r="H46" s="4">
        <f>+G46*'balance sheet'!$I$5*0.5</f>
        <v>1875000</v>
      </c>
      <c r="I46" s="4">
        <v>0</v>
      </c>
      <c r="J46" s="4">
        <f>+I46*'balance sheet'!$L$5*0.5</f>
        <v>0</v>
      </c>
    </row>
    <row r="47" spans="5:11" x14ac:dyDescent="0.2">
      <c r="F47" t="s">
        <v>328</v>
      </c>
      <c r="G47" s="4">
        <f>+'balance sheet'!H87</f>
        <v>5000000</v>
      </c>
      <c r="H47" s="4">
        <f>+G47*'balance sheet'!$I$5*0.5</f>
        <v>375000</v>
      </c>
      <c r="I47" s="4">
        <v>0</v>
      </c>
      <c r="J47" s="4">
        <f>+I47*'balance sheet'!$L$5*0.5</f>
        <v>0</v>
      </c>
    </row>
    <row r="48" spans="5:11" x14ac:dyDescent="0.2">
      <c r="F48" t="s">
        <v>329</v>
      </c>
      <c r="G48" s="4">
        <f>+'balance sheet'!H88</f>
        <v>2000000</v>
      </c>
      <c r="H48" s="4">
        <f>+G48*'balance sheet'!$I$5*0.5</f>
        <v>150000</v>
      </c>
      <c r="I48" s="4">
        <v>0</v>
      </c>
      <c r="J48" s="4">
        <f>+I48*'balance sheet'!$L$5*0.5</f>
        <v>0</v>
      </c>
    </row>
    <row r="49" spans="6:10" x14ac:dyDescent="0.2">
      <c r="F49" t="s">
        <v>427</v>
      </c>
      <c r="G49" s="4">
        <f>+'balance sheet'!I89</f>
        <v>44000000</v>
      </c>
      <c r="H49" s="4">
        <f>+G49*'balance sheet'!$I$5*0.5</f>
        <v>3300000</v>
      </c>
      <c r="I49" s="4">
        <v>0</v>
      </c>
      <c r="J49" s="4">
        <f>+I49*'balance sheet'!$L$5*0.5</f>
        <v>0</v>
      </c>
    </row>
    <row r="50" spans="6:10" x14ac:dyDescent="0.2">
      <c r="F50" t="s">
        <v>331</v>
      </c>
      <c r="G50" s="4">
        <f>+'balance sheet'!I90</f>
        <v>157000000</v>
      </c>
      <c r="H50" s="4">
        <v>0</v>
      </c>
      <c r="I50" s="4">
        <v>0</v>
      </c>
      <c r="J50" s="4">
        <f>+I50*'balance sheet'!$L$5*0.5</f>
        <v>0</v>
      </c>
    </row>
    <row r="51" spans="6:10" x14ac:dyDescent="0.2">
      <c r="F51" t="s">
        <v>428</v>
      </c>
      <c r="G51" s="4">
        <f>+'balance sheet'!H91</f>
        <v>5000000</v>
      </c>
      <c r="H51" s="4">
        <f>+G51*'balance sheet'!$I$5*0.5</f>
        <v>375000</v>
      </c>
      <c r="I51" s="4">
        <v>0</v>
      </c>
      <c r="J51" s="4">
        <f>+I51*'balance sheet'!$L$5*0.5</f>
        <v>0</v>
      </c>
    </row>
    <row r="52" spans="6:10" x14ac:dyDescent="0.2">
      <c r="F52" t="s">
        <v>429</v>
      </c>
      <c r="G52" s="4">
        <f>+'balance sheet'!H92</f>
        <v>5000000</v>
      </c>
      <c r="H52" s="4">
        <f>+G52*'balance sheet'!$I$5*0.5</f>
        <v>375000</v>
      </c>
      <c r="I52" s="4">
        <v>0</v>
      </c>
      <c r="J52" s="4">
        <f>+I52*'balance sheet'!$L$5*0.5</f>
        <v>0</v>
      </c>
    </row>
    <row r="53" spans="6:10" x14ac:dyDescent="0.2">
      <c r="F53" t="s">
        <v>334</v>
      </c>
      <c r="G53" s="4">
        <f>+'balance sheet'!H93</f>
        <v>3000000</v>
      </c>
      <c r="H53" s="4">
        <f>+G53*'balance sheet'!$I$5*0.5</f>
        <v>225000</v>
      </c>
      <c r="I53" s="4">
        <v>0</v>
      </c>
      <c r="J53" s="4">
        <f>+I53*'balance sheet'!$L$5*0.5</f>
        <v>0</v>
      </c>
    </row>
    <row r="54" spans="6:10" x14ac:dyDescent="0.2">
      <c r="F54" t="s">
        <v>337</v>
      </c>
      <c r="G54" s="4">
        <f>+'balance sheet'!H98</f>
        <v>15080000</v>
      </c>
      <c r="H54" s="4">
        <f>+G54*'balance sheet'!$I$5*0.5</f>
        <v>1131000</v>
      </c>
      <c r="I54" s="4">
        <v>0</v>
      </c>
      <c r="J54" s="4">
        <f>+I54*'balance sheet'!$L$5*0.5</f>
        <v>0</v>
      </c>
    </row>
    <row r="55" spans="6:10" x14ac:dyDescent="0.2">
      <c r="F55" t="s">
        <v>374</v>
      </c>
      <c r="G55" s="4">
        <f>+'balance sheet'!I161</f>
        <v>85000000</v>
      </c>
      <c r="H55" s="4">
        <f>+G55*'balance sheet'!$I$5*0.5</f>
        <v>6375000</v>
      </c>
      <c r="I55" s="4">
        <v>0</v>
      </c>
      <c r="J55" s="4">
        <f>+I55*'balance sheet'!$L$5*0.5</f>
        <v>0</v>
      </c>
    </row>
    <row r="56" spans="6:10" ht="15" x14ac:dyDescent="0.35">
      <c r="F56" t="s">
        <v>375</v>
      </c>
      <c r="G56" s="10">
        <f>+'balance sheet'!I162</f>
        <v>75000000</v>
      </c>
      <c r="H56" s="10">
        <f>+G56*'balance sheet'!$I$5*0.5</f>
        <v>5625000</v>
      </c>
      <c r="I56" s="10">
        <v>0</v>
      </c>
      <c r="J56" s="10">
        <f>+I56*'balance sheet'!$L$5*0.5</f>
        <v>0</v>
      </c>
    </row>
    <row r="57" spans="6:10" x14ac:dyDescent="0.2">
      <c r="F57" t="s">
        <v>21</v>
      </c>
      <c r="G57" s="4">
        <f>SUM(G45:G56)</f>
        <v>832080000</v>
      </c>
      <c r="H57" s="4">
        <f>SUM(H45:H56)</f>
        <v>50631000</v>
      </c>
      <c r="I57" s="4">
        <f>SUM(I45:I56)</f>
        <v>443000000</v>
      </c>
      <c r="J57" s="4">
        <f>SUM(J45:J56)</f>
        <v>18827500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17"/>
  <sheetViews>
    <sheetView workbookViewId="0"/>
    <sheetView workbookViewId="1"/>
    <sheetView topLeftCell="D226" workbookViewId="2">
      <selection activeCell="H244" sqref="H244"/>
    </sheetView>
  </sheetViews>
  <sheetFormatPr defaultRowHeight="12.75" x14ac:dyDescent="0.2"/>
  <cols>
    <col min="2" max="2" width="24.28515625" customWidth="1"/>
    <col min="3" max="3" width="24.42578125" customWidth="1"/>
    <col min="4" max="4" width="33" customWidth="1"/>
    <col min="5" max="5" width="18.28515625" style="4" customWidth="1"/>
    <col min="6" max="6" width="18.42578125" style="4" customWidth="1"/>
    <col min="7" max="7" width="16.5703125" style="4" customWidth="1"/>
  </cols>
  <sheetData>
    <row r="2" spans="2:9" x14ac:dyDescent="0.2">
      <c r="D2" s="2" t="s">
        <v>439</v>
      </c>
    </row>
    <row r="5" spans="2:9" x14ac:dyDescent="0.2">
      <c r="B5" s="2" t="s">
        <v>38</v>
      </c>
      <c r="D5" s="2" t="s">
        <v>437</v>
      </c>
      <c r="E5" s="15" t="s">
        <v>438</v>
      </c>
      <c r="F5" s="15" t="s">
        <v>242</v>
      </c>
      <c r="G5" s="15" t="s">
        <v>10</v>
      </c>
      <c r="H5" t="s">
        <v>6</v>
      </c>
    </row>
    <row r="6" spans="2:9" x14ac:dyDescent="0.2">
      <c r="B6" s="3" t="s">
        <v>58</v>
      </c>
      <c r="C6" s="8" t="s">
        <v>27</v>
      </c>
      <c r="D6" s="20" t="str">
        <f>+'balance sheet'!C17</f>
        <v>New Albany</v>
      </c>
      <c r="E6" s="5">
        <f>+'balance sheet'!H17</f>
        <v>154000000</v>
      </c>
      <c r="F6" s="4">
        <f>+'balance sheet'!K17</f>
        <v>13089999.999999998</v>
      </c>
      <c r="G6" s="4">
        <f>+'balance sheet'!J17</f>
        <v>4600000</v>
      </c>
    </row>
    <row r="7" spans="2:9" x14ac:dyDescent="0.2">
      <c r="B7" s="8"/>
      <c r="C7" s="8"/>
      <c r="D7" s="31"/>
      <c r="E7" s="5"/>
    </row>
    <row r="8" spans="2:9" x14ac:dyDescent="0.2">
      <c r="B8" s="3" t="str">
        <f>+'commercial income'!A14</f>
        <v>* East Development</v>
      </c>
      <c r="C8" s="8" t="s">
        <v>31</v>
      </c>
      <c r="D8" s="31" t="str">
        <f>+'balance sheet'!C27</f>
        <v>2001 Development Sites</v>
      </c>
      <c r="E8" s="5">
        <f>+'balance sheet'!H27</f>
        <v>2000000</v>
      </c>
      <c r="F8" s="4">
        <f>+'balance sheet'!K27</f>
        <v>169999.99999999997</v>
      </c>
      <c r="G8" s="4">
        <v>0</v>
      </c>
    </row>
    <row r="9" spans="2:9" x14ac:dyDescent="0.2">
      <c r="B9" s="8"/>
      <c r="C9" s="8"/>
      <c r="D9" s="31" t="str">
        <f>+'balance sheet'!C30</f>
        <v>Unassigned Turbine</v>
      </c>
      <c r="E9" s="5">
        <f>+'balance sheet'!I30*0.5</f>
        <v>20000000</v>
      </c>
      <c r="F9" s="4">
        <f>+'balance sheet'!L30*0.5</f>
        <v>147058.82352941178</v>
      </c>
      <c r="G9" s="4">
        <v>0</v>
      </c>
      <c r="H9" t="s">
        <v>388</v>
      </c>
      <c r="I9" t="s">
        <v>450</v>
      </c>
    </row>
    <row r="10" spans="2:9" x14ac:dyDescent="0.2">
      <c r="B10" s="8"/>
      <c r="C10" s="8"/>
      <c r="D10" s="8" t="str">
        <f>+'balance sheet'!C31</f>
        <v>Unassigned Turbine</v>
      </c>
      <c r="E10" s="5">
        <f>+'balance sheet'!I31*0.5</f>
        <v>12500000</v>
      </c>
      <c r="F10" s="4">
        <f>+'balance sheet'!L31*0.5</f>
        <v>91911.76470588235</v>
      </c>
      <c r="G10" s="4">
        <v>0</v>
      </c>
      <c r="H10" t="s">
        <v>388</v>
      </c>
      <c r="I10" t="s">
        <v>450</v>
      </c>
    </row>
    <row r="11" spans="2:9" ht="15" x14ac:dyDescent="0.35">
      <c r="B11" s="8"/>
      <c r="C11" s="8"/>
      <c r="D11" s="8" t="str">
        <f>+'balance sheet'!C32</f>
        <v>Unassigned Turbine</v>
      </c>
      <c r="E11" s="17">
        <f>+'balance sheet'!I32</f>
        <v>0</v>
      </c>
      <c r="F11" s="10">
        <v>0</v>
      </c>
      <c r="G11" s="10">
        <v>0</v>
      </c>
      <c r="H11" t="str">
        <f>+H10</f>
        <v>IDC</v>
      </c>
      <c r="I11" t="s">
        <v>450</v>
      </c>
    </row>
    <row r="12" spans="2:9" ht="15" x14ac:dyDescent="0.35">
      <c r="B12" s="8" t="s">
        <v>452</v>
      </c>
      <c r="C12" s="8"/>
      <c r="D12" s="3"/>
      <c r="E12" s="10">
        <f>SUM(E8:E11)</f>
        <v>34500000</v>
      </c>
      <c r="F12" s="10">
        <f>SUM(F8:F11)</f>
        <v>408970.5882352941</v>
      </c>
      <c r="G12" s="10">
        <f>SUM(G8:G11)</f>
        <v>0</v>
      </c>
      <c r="I12" t="s">
        <v>450</v>
      </c>
    </row>
    <row r="13" spans="2:9" x14ac:dyDescent="0.2">
      <c r="B13" s="8"/>
      <c r="C13" s="8"/>
      <c r="D13" s="8" t="s">
        <v>448</v>
      </c>
      <c r="E13" s="5">
        <v>-34500000</v>
      </c>
      <c r="F13" s="4">
        <v>0</v>
      </c>
      <c r="G13" s="4">
        <v>0</v>
      </c>
      <c r="H13" t="s">
        <v>388</v>
      </c>
    </row>
    <row r="14" spans="2:9" ht="15" x14ac:dyDescent="0.35">
      <c r="B14" s="8" t="s">
        <v>6</v>
      </c>
      <c r="C14" s="8"/>
      <c r="D14" s="8" t="s">
        <v>444</v>
      </c>
      <c r="E14" s="10">
        <v>116000000</v>
      </c>
      <c r="F14" s="10">
        <v>0</v>
      </c>
      <c r="G14" s="10">
        <v>0</v>
      </c>
      <c r="H14" t="s">
        <v>388</v>
      </c>
      <c r="I14" t="s">
        <v>6</v>
      </c>
    </row>
    <row r="15" spans="2:9" ht="15" x14ac:dyDescent="0.35">
      <c r="B15" s="8" t="s">
        <v>451</v>
      </c>
      <c r="C15" s="8"/>
      <c r="D15" s="8"/>
      <c r="E15" s="10">
        <f>SUM(E13:E14)</f>
        <v>81500000</v>
      </c>
      <c r="F15" s="10">
        <f>SUM(F13:F14)</f>
        <v>0</v>
      </c>
      <c r="G15" s="10">
        <f>SUM(G13:G14)</f>
        <v>0</v>
      </c>
    </row>
    <row r="16" spans="2:9" x14ac:dyDescent="0.2">
      <c r="B16" s="8" t="s">
        <v>21</v>
      </c>
      <c r="C16" s="8"/>
      <c r="D16" s="3"/>
      <c r="E16" s="5">
        <f>+E15+E12</f>
        <v>116000000</v>
      </c>
      <c r="F16" s="4">
        <f>+F15+F12</f>
        <v>408970.5882352941</v>
      </c>
      <c r="G16" s="4">
        <f>+G15+G12</f>
        <v>0</v>
      </c>
      <c r="I16" t="s">
        <v>450</v>
      </c>
    </row>
    <row r="18" spans="2:7" x14ac:dyDescent="0.2">
      <c r="B18" s="2" t="s">
        <v>40</v>
      </c>
    </row>
    <row r="19" spans="2:7" x14ac:dyDescent="0.2">
      <c r="B19" s="3" t="s">
        <v>47</v>
      </c>
      <c r="C19" t="s">
        <v>41</v>
      </c>
      <c r="D19" t="str">
        <f>+'balance sheet'!C112</f>
        <v>Alpine Preferred Stock</v>
      </c>
      <c r="E19" s="4">
        <f>+'balance sheet'!H112</f>
        <v>2850000</v>
      </c>
      <c r="F19" s="4">
        <f>+'balance sheet'!K112</f>
        <v>427500</v>
      </c>
      <c r="G19" s="4">
        <v>0</v>
      </c>
    </row>
    <row r="20" spans="2:7" ht="15" x14ac:dyDescent="0.35">
      <c r="B20" s="8"/>
      <c r="D20" t="str">
        <f>+'balance sheet'!C113</f>
        <v>Alpine Warrants</v>
      </c>
      <c r="E20" s="10">
        <f>+'balance sheet'!H113</f>
        <v>100000</v>
      </c>
      <c r="F20" s="10">
        <f>+'balance sheet'!K113</f>
        <v>15000</v>
      </c>
      <c r="G20" s="10">
        <v>0</v>
      </c>
    </row>
    <row r="21" spans="2:7" x14ac:dyDescent="0.2">
      <c r="B21" s="8" t="s">
        <v>452</v>
      </c>
      <c r="E21" s="4">
        <f>SUM(E19:E20)</f>
        <v>2950000</v>
      </c>
      <c r="F21" s="4">
        <f>SUM(F19:F20)</f>
        <v>442500</v>
      </c>
      <c r="G21" s="4">
        <f>SUM(G19:G20)</f>
        <v>0</v>
      </c>
    </row>
    <row r="22" spans="2:7" x14ac:dyDescent="0.2">
      <c r="B22" s="8" t="s">
        <v>6</v>
      </c>
    </row>
    <row r="23" spans="2:7" x14ac:dyDescent="0.2">
      <c r="B23" s="8"/>
      <c r="F23" s="4" t="s">
        <v>6</v>
      </c>
    </row>
    <row r="24" spans="2:7" x14ac:dyDescent="0.2">
      <c r="B24" s="8"/>
    </row>
    <row r="25" spans="2:7" x14ac:dyDescent="0.2">
      <c r="B25" s="3" t="s">
        <v>42</v>
      </c>
      <c r="C25" t="s">
        <v>41</v>
      </c>
      <c r="D25" t="str">
        <f>+'balance sheet'!C57</f>
        <v>Las Vegas Cogen Debt Equity</v>
      </c>
      <c r="E25" s="4">
        <f>+'balance sheet'!I57</f>
        <v>3850000</v>
      </c>
      <c r="F25" s="4">
        <f>+'balance sheet'!K57</f>
        <v>577500</v>
      </c>
      <c r="G25" s="4">
        <v>0</v>
      </c>
    </row>
    <row r="26" spans="2:7" x14ac:dyDescent="0.2">
      <c r="D26" t="str">
        <f>+'balance sheet'!C58</f>
        <v>Las Vegas Cogen Equity</v>
      </c>
      <c r="E26" s="4">
        <f>+'balance sheet'!I58</f>
        <v>3930000</v>
      </c>
      <c r="F26" s="4">
        <f>+'balance sheet'!K58</f>
        <v>589500</v>
      </c>
      <c r="G26" s="4">
        <v>0</v>
      </c>
    </row>
    <row r="27" spans="2:7" x14ac:dyDescent="0.2">
      <c r="D27" t="str">
        <f>+'balance sheet'!C60</f>
        <v>Pioneer Chlor (Cactus) Debt Equity</v>
      </c>
      <c r="E27" s="4">
        <f>+'balance sheet'!I60</f>
        <v>6010000</v>
      </c>
      <c r="F27" s="4">
        <f>+'balance sheet'!K60</f>
        <v>901500</v>
      </c>
      <c r="G27" s="4">
        <v>0</v>
      </c>
    </row>
    <row r="28" spans="2:7" x14ac:dyDescent="0.2">
      <c r="D28" t="str">
        <f>+'balance sheet'!C99</f>
        <v>Big Horn</v>
      </c>
      <c r="E28" s="4">
        <f>+'balance sheet'!H99</f>
        <v>31940000</v>
      </c>
      <c r="F28" s="4">
        <f>+'balance sheet'!K99</f>
        <v>4791000</v>
      </c>
      <c r="G28" s="4">
        <v>0</v>
      </c>
    </row>
    <row r="29" spans="2:7" x14ac:dyDescent="0.2">
      <c r="D29" t="str">
        <f>+'balance sheet'!C124</f>
        <v>Las Vegas Cogen Debt Equity</v>
      </c>
      <c r="E29" s="4">
        <f>+'balance sheet'!H124</f>
        <v>8720000</v>
      </c>
      <c r="F29" s="4">
        <f>+'balance sheet'!K124</f>
        <v>1308000</v>
      </c>
      <c r="G29" s="4">
        <v>0</v>
      </c>
    </row>
    <row r="30" spans="2:7" x14ac:dyDescent="0.2">
      <c r="D30" t="str">
        <f>+'balance sheet'!C125</f>
        <v>Las Vegas Cogen Equity &amp; Commodity</v>
      </c>
      <c r="E30" s="4">
        <f>+'balance sheet'!H125</f>
        <v>8890000</v>
      </c>
      <c r="F30" s="4">
        <f>+'balance sheet'!K125</f>
        <v>1333500</v>
      </c>
      <c r="G30" s="4">
        <v>0</v>
      </c>
    </row>
    <row r="31" spans="2:7" ht="15" x14ac:dyDescent="0.35">
      <c r="D31" t="str">
        <f>+'balance sheet'!C131</f>
        <v>Pioneer Chlor (Cactus)</v>
      </c>
      <c r="E31" s="10">
        <f>+'balance sheet'!H131</f>
        <v>13590000</v>
      </c>
      <c r="F31" s="10">
        <f>+'balance sheet'!K131</f>
        <v>2038500</v>
      </c>
      <c r="G31" s="10">
        <v>0</v>
      </c>
    </row>
    <row r="32" spans="2:7" ht="15" x14ac:dyDescent="0.35">
      <c r="B32" t="s">
        <v>452</v>
      </c>
      <c r="E32" s="10">
        <f>SUM(E25:E31)</f>
        <v>76930000</v>
      </c>
      <c r="F32" s="10">
        <f>SUM(F25:F31)</f>
        <v>11539500</v>
      </c>
      <c r="G32" s="10">
        <f>SUM(G25:G31)</f>
        <v>0</v>
      </c>
    </row>
    <row r="33" spans="2:9" x14ac:dyDescent="0.2">
      <c r="D33" t="s">
        <v>445</v>
      </c>
      <c r="E33" s="4">
        <f>+(E25+E26+E29+E30)*-1</f>
        <v>-25390000</v>
      </c>
      <c r="F33" s="4">
        <f>+E33*'balance sheet'!I5*0.75</f>
        <v>-2856375</v>
      </c>
      <c r="G33" s="4">
        <v>0</v>
      </c>
    </row>
    <row r="34" spans="2:9" x14ac:dyDescent="0.2">
      <c r="D34" t="s">
        <v>446</v>
      </c>
      <c r="E34" s="4">
        <v>45000000</v>
      </c>
      <c r="F34" s="4">
        <f>+E34*'balance sheet'!I5</f>
        <v>6750000</v>
      </c>
      <c r="G34" s="4">
        <v>0</v>
      </c>
    </row>
    <row r="35" spans="2:9" x14ac:dyDescent="0.2">
      <c r="D35" t="s">
        <v>447</v>
      </c>
      <c r="E35" s="4">
        <f>+E34*0.5*-1</f>
        <v>-22500000</v>
      </c>
      <c r="F35" s="4">
        <f>+E35*'balance sheet'!I5</f>
        <v>-3375000</v>
      </c>
      <c r="G35" s="4">
        <v>0</v>
      </c>
    </row>
    <row r="36" spans="2:9" ht="15" x14ac:dyDescent="0.35">
      <c r="D36" t="s">
        <v>449</v>
      </c>
      <c r="E36" s="10">
        <v>30000000</v>
      </c>
      <c r="F36" s="10">
        <f>+E36*'balance sheet'!I5</f>
        <v>4500000</v>
      </c>
      <c r="G36" s="10">
        <v>0</v>
      </c>
    </row>
    <row r="37" spans="2:9" ht="15" x14ac:dyDescent="0.35">
      <c r="B37" t="s">
        <v>441</v>
      </c>
      <c r="E37" s="10">
        <f>SUM(E33:E36)</f>
        <v>27110000</v>
      </c>
      <c r="F37" s="10">
        <f>SUM(F33:F36)</f>
        <v>5018625</v>
      </c>
      <c r="G37" s="10">
        <f>SUM(G33:G36)</f>
        <v>0</v>
      </c>
    </row>
    <row r="38" spans="2:9" x14ac:dyDescent="0.2">
      <c r="B38" t="s">
        <v>21</v>
      </c>
      <c r="E38" s="4">
        <f>+E37+E32</f>
        <v>104040000</v>
      </c>
      <c r="F38" s="4">
        <f>+F37+F32</f>
        <v>16558125</v>
      </c>
      <c r="G38" s="4">
        <f>+G37+G32</f>
        <v>0</v>
      </c>
    </row>
    <row r="41" spans="2:9" x14ac:dyDescent="0.2">
      <c r="B41" s="3" t="s">
        <v>43</v>
      </c>
      <c r="C41" t="s">
        <v>44</v>
      </c>
      <c r="D41" t="str">
        <f>+'balance sheet'!C24</f>
        <v>Psco</v>
      </c>
      <c r="E41" s="4">
        <f>+'balance sheet'!I24</f>
        <v>88000000</v>
      </c>
      <c r="F41" s="4">
        <f>+'balance sheet'!L24</f>
        <v>647058.82352941181</v>
      </c>
      <c r="G41" s="4">
        <v>0</v>
      </c>
      <c r="H41" t="s">
        <v>388</v>
      </c>
      <c r="I41" t="s">
        <v>450</v>
      </c>
    </row>
    <row r="42" spans="2:9" x14ac:dyDescent="0.2">
      <c r="D42" t="str">
        <f>+'balance sheet'!C25</f>
        <v>LV II</v>
      </c>
      <c r="E42" s="4">
        <f>+'balance sheet'!H25+'balance sheet'!I25</f>
        <v>58000000</v>
      </c>
      <c r="F42" s="4">
        <f>+'balance sheet'!L25</f>
        <v>419117.64705882355</v>
      </c>
      <c r="G42" s="4">
        <v>0</v>
      </c>
      <c r="H42" t="s">
        <v>388</v>
      </c>
      <c r="I42" t="s">
        <v>450</v>
      </c>
    </row>
    <row r="43" spans="2:9" x14ac:dyDescent="0.2">
      <c r="D43" t="str">
        <f>+'balance sheet'!C26</f>
        <v>Pastoria</v>
      </c>
      <c r="E43" s="4">
        <f>+'balance sheet'!H26+'balance sheet'!I26</f>
        <v>251000000</v>
      </c>
      <c r="F43" s="4">
        <f>+'balance sheet'!L26</f>
        <v>1455882.3529411764</v>
      </c>
      <c r="G43" s="4">
        <v>0</v>
      </c>
      <c r="H43" t="s">
        <v>388</v>
      </c>
      <c r="I43" t="s">
        <v>450</v>
      </c>
    </row>
    <row r="44" spans="2:9" x14ac:dyDescent="0.2">
      <c r="D44" t="str">
        <f>+'balance sheet'!C30</f>
        <v>Unassigned Turbine</v>
      </c>
      <c r="E44" s="4">
        <f>+'balance sheet'!I30*0.5</f>
        <v>20000000</v>
      </c>
      <c r="F44" s="4">
        <f>+'balance sheet'!L30*0.5</f>
        <v>147058.82352941178</v>
      </c>
      <c r="G44" s="4">
        <v>0</v>
      </c>
      <c r="H44" t="s">
        <v>388</v>
      </c>
      <c r="I44" t="s">
        <v>450</v>
      </c>
    </row>
    <row r="45" spans="2:9" ht="15" x14ac:dyDescent="0.35">
      <c r="D45" t="str">
        <f>+'balance sheet'!C31</f>
        <v>Unassigned Turbine</v>
      </c>
      <c r="E45" s="10">
        <f>+'balance sheet'!I31*0.5</f>
        <v>12500000</v>
      </c>
      <c r="F45" s="10">
        <f>+'balance sheet'!L31*0.5</f>
        <v>91911.76470588235</v>
      </c>
      <c r="G45" s="10">
        <v>0</v>
      </c>
      <c r="H45" t="s">
        <v>388</v>
      </c>
      <c r="I45" t="s">
        <v>450</v>
      </c>
    </row>
    <row r="46" spans="2:9" ht="15" x14ac:dyDescent="0.35">
      <c r="B46" t="s">
        <v>452</v>
      </c>
      <c r="E46" s="10">
        <f>SUM(E41:E45)</f>
        <v>429500000</v>
      </c>
      <c r="F46" s="10">
        <f>SUM(F41:F45)</f>
        <v>2761029.411764706</v>
      </c>
      <c r="G46" s="10">
        <f>SUM(G41:G45)</f>
        <v>0</v>
      </c>
      <c r="I46" t="s">
        <v>450</v>
      </c>
    </row>
    <row r="47" spans="2:9" x14ac:dyDescent="0.2">
      <c r="D47" t="s">
        <v>201</v>
      </c>
      <c r="E47" s="4">
        <f>+E41*-1</f>
        <v>-88000000</v>
      </c>
      <c r="F47" s="4">
        <v>0</v>
      </c>
      <c r="G47" s="4">
        <v>0</v>
      </c>
      <c r="H47" t="s">
        <v>388</v>
      </c>
    </row>
    <row r="48" spans="2:9" x14ac:dyDescent="0.2">
      <c r="D48" t="s">
        <v>203</v>
      </c>
      <c r="E48" s="4">
        <f>+E42*-1</f>
        <v>-58000000</v>
      </c>
      <c r="F48" s="4">
        <v>0</v>
      </c>
      <c r="G48" s="4">
        <v>0</v>
      </c>
      <c r="H48" t="s">
        <v>388</v>
      </c>
    </row>
    <row r="49" spans="2:9" x14ac:dyDescent="0.2">
      <c r="D49" t="s">
        <v>279</v>
      </c>
      <c r="E49" s="4">
        <f>+E43*-1</f>
        <v>-251000000</v>
      </c>
      <c r="F49" s="4">
        <v>0</v>
      </c>
      <c r="G49" s="4">
        <v>0</v>
      </c>
      <c r="H49" t="s">
        <v>388</v>
      </c>
    </row>
    <row r="50" spans="2:9" x14ac:dyDescent="0.2">
      <c r="D50" t="s">
        <v>440</v>
      </c>
      <c r="E50" s="4">
        <f>+(E44+E45)*-1</f>
        <v>-32500000</v>
      </c>
      <c r="F50" s="4">
        <v>0</v>
      </c>
      <c r="G50" s="4">
        <v>0</v>
      </c>
      <c r="H50" t="s">
        <v>388</v>
      </c>
    </row>
    <row r="51" spans="2:9" ht="15" x14ac:dyDescent="0.35">
      <c r="B51" t="s">
        <v>6</v>
      </c>
      <c r="D51" t="s">
        <v>444</v>
      </c>
      <c r="E51" s="10">
        <v>116000000</v>
      </c>
      <c r="F51" s="10">
        <v>0</v>
      </c>
      <c r="G51" s="10">
        <v>0</v>
      </c>
      <c r="H51" t="s">
        <v>388</v>
      </c>
      <c r="I51" t="s">
        <v>6</v>
      </c>
    </row>
    <row r="52" spans="2:9" ht="15" x14ac:dyDescent="0.35">
      <c r="B52" t="s">
        <v>441</v>
      </c>
      <c r="E52" s="10">
        <f>SUM(E47:E51)</f>
        <v>-313500000</v>
      </c>
      <c r="F52" s="10">
        <f>SUM(F47:F51)</f>
        <v>0</v>
      </c>
      <c r="G52" s="10">
        <f>SUM(G47:G51)</f>
        <v>0</v>
      </c>
    </row>
    <row r="53" spans="2:9" x14ac:dyDescent="0.2">
      <c r="B53" t="s">
        <v>21</v>
      </c>
      <c r="E53" s="4">
        <f>+E52+E46</f>
        <v>116000000</v>
      </c>
      <c r="F53" s="4">
        <f>+F52+F46</f>
        <v>2761029.411764706</v>
      </c>
      <c r="G53" s="4">
        <f>+G52+G46</f>
        <v>0</v>
      </c>
      <c r="H53" t="s">
        <v>388</v>
      </c>
      <c r="I53" t="s">
        <v>450</v>
      </c>
    </row>
    <row r="55" spans="2:9" x14ac:dyDescent="0.2">
      <c r="B55" s="2" t="s">
        <v>56</v>
      </c>
    </row>
    <row r="56" spans="2:9" x14ac:dyDescent="0.2">
      <c r="B56" s="3" t="s">
        <v>187</v>
      </c>
      <c r="C56" s="8" t="s">
        <v>63</v>
      </c>
      <c r="D56" s="8" t="str">
        <f>+'balance sheet'!C157</f>
        <v>Enovate</v>
      </c>
      <c r="E56" s="5">
        <f>+'balance sheet'!H157</f>
        <v>1000000</v>
      </c>
      <c r="F56" s="4">
        <f>+'balance sheet'!K157</f>
        <v>150000</v>
      </c>
      <c r="G56" s="4">
        <v>0</v>
      </c>
    </row>
    <row r="57" spans="2:9" ht="15" x14ac:dyDescent="0.35">
      <c r="B57" s="8"/>
      <c r="C57" s="8"/>
      <c r="D57" s="8" t="str">
        <f>+'balance sheet'!C176</f>
        <v>Enovate Gas Storage</v>
      </c>
      <c r="E57" s="10">
        <f>+'balance sheet'!H176</f>
        <v>5000000</v>
      </c>
      <c r="F57" s="10">
        <f>+'balance sheet'!K176</f>
        <v>424999.99999999994</v>
      </c>
      <c r="G57" s="10">
        <v>0</v>
      </c>
    </row>
    <row r="58" spans="2:9" x14ac:dyDescent="0.2">
      <c r="B58" s="8" t="s">
        <v>452</v>
      </c>
      <c r="C58" s="8"/>
      <c r="D58" s="8"/>
      <c r="E58" s="5">
        <f>SUM(E56:E57)</f>
        <v>6000000</v>
      </c>
      <c r="F58" s="4">
        <f>SUM(F56:F57)</f>
        <v>575000</v>
      </c>
      <c r="G58" s="4">
        <f>SUM(G56:G57)</f>
        <v>0</v>
      </c>
    </row>
    <row r="59" spans="2:9" x14ac:dyDescent="0.2">
      <c r="B59" s="8"/>
      <c r="C59" s="8"/>
      <c r="D59" s="8"/>
      <c r="E59" s="5"/>
    </row>
    <row r="60" spans="2:9" x14ac:dyDescent="0.2">
      <c r="B60" s="3" t="s">
        <v>64</v>
      </c>
      <c r="C60" t="s">
        <v>65</v>
      </c>
      <c r="D60" t="str">
        <f>+'balance sheet'!C179</f>
        <v>BUG Gas Storage</v>
      </c>
      <c r="E60" s="4">
        <f>+'balance sheet'!H179</f>
        <v>74000000</v>
      </c>
      <c r="F60" s="4">
        <f>+'balance sheet'!K179</f>
        <v>6289999.9999999991</v>
      </c>
      <c r="G60" s="4">
        <v>0</v>
      </c>
    </row>
    <row r="62" spans="2:9" x14ac:dyDescent="0.2">
      <c r="B62" s="3" t="s">
        <v>72</v>
      </c>
      <c r="C62" t="s">
        <v>73</v>
      </c>
      <c r="D62" t="str">
        <f>+'balance sheet'!C71</f>
        <v>Crescendo Energy LLC</v>
      </c>
      <c r="E62" s="4">
        <f>+'balance sheet'!I71</f>
        <v>1250000</v>
      </c>
      <c r="F62" s="4">
        <f>+'balance sheet'!K71</f>
        <v>187500</v>
      </c>
      <c r="G62" s="4">
        <v>0</v>
      </c>
    </row>
    <row r="63" spans="2:9" x14ac:dyDescent="0.2">
      <c r="D63" t="str">
        <f>+'balance sheet'!C154</f>
        <v>Crescendo VPP</v>
      </c>
      <c r="E63" s="4">
        <f>+'balance sheet'!H154</f>
        <v>530000</v>
      </c>
      <c r="F63" s="4">
        <f>+'balance sheet'!K154</f>
        <v>79500</v>
      </c>
      <c r="G63" s="4">
        <v>0</v>
      </c>
    </row>
    <row r="64" spans="2:9" ht="15" x14ac:dyDescent="0.35">
      <c r="D64" t="str">
        <f>+'balance sheet'!C155</f>
        <v>Crescendo Energy LLC</v>
      </c>
      <c r="E64" s="10">
        <f>+'balance sheet'!H155</f>
        <v>2300000</v>
      </c>
      <c r="F64" s="10">
        <f>+'balance sheet'!K155</f>
        <v>345000</v>
      </c>
      <c r="G64" s="10">
        <v>0</v>
      </c>
    </row>
    <row r="65" spans="2:7" ht="15" x14ac:dyDescent="0.35">
      <c r="B65" t="s">
        <v>452</v>
      </c>
      <c r="E65" s="10">
        <f>SUM(E62:E64)</f>
        <v>4080000</v>
      </c>
      <c r="F65" s="10">
        <f>SUM(F62:F64)</f>
        <v>612000</v>
      </c>
      <c r="G65" s="10">
        <f>SUM(G62:G64)</f>
        <v>0</v>
      </c>
    </row>
    <row r="66" spans="2:7" ht="15" x14ac:dyDescent="0.35">
      <c r="B66" t="s">
        <v>441</v>
      </c>
      <c r="D66" t="s">
        <v>442</v>
      </c>
      <c r="E66" s="10">
        <v>20000000</v>
      </c>
      <c r="F66" s="10">
        <f>+E66*'balance sheet'!I5</f>
        <v>3000000</v>
      </c>
      <c r="G66" s="10">
        <v>0</v>
      </c>
    </row>
    <row r="67" spans="2:7" x14ac:dyDescent="0.2">
      <c r="B67" t="s">
        <v>21</v>
      </c>
      <c r="E67" s="4">
        <f>+E66+E65</f>
        <v>24080000</v>
      </c>
      <c r="F67" s="4">
        <f>+F66+F65</f>
        <v>3612000</v>
      </c>
      <c r="G67" s="4">
        <f>+G66+G65</f>
        <v>0</v>
      </c>
    </row>
    <row r="69" spans="2:7" x14ac:dyDescent="0.2">
      <c r="B69" s="3" t="s">
        <v>74</v>
      </c>
      <c r="C69" t="s">
        <v>73</v>
      </c>
      <c r="D69" t="str">
        <f>+'balance sheet'!C94</f>
        <v>Bridgeline Holdings</v>
      </c>
      <c r="E69" s="4">
        <f>+'balance sheet'!H94</f>
        <v>237000000</v>
      </c>
      <c r="F69" s="4">
        <f>+'balance sheet'!K94</f>
        <v>35550000</v>
      </c>
      <c r="G69" s="4">
        <v>0</v>
      </c>
    </row>
    <row r="70" spans="2:7" ht="15" x14ac:dyDescent="0.35">
      <c r="D70" t="str">
        <f>+'balance sheet'!C178</f>
        <v>Napoleonville Gas Storage</v>
      </c>
      <c r="E70" s="10">
        <f>+'balance sheet'!H178</f>
        <v>4000000</v>
      </c>
      <c r="F70" s="10">
        <f>+'balance sheet'!K178</f>
        <v>339999.99999999994</v>
      </c>
      <c r="G70" s="10">
        <v>0</v>
      </c>
    </row>
    <row r="71" spans="2:7" x14ac:dyDescent="0.2">
      <c r="B71" t="s">
        <v>452</v>
      </c>
      <c r="E71" s="4">
        <f>SUM(E69:E70)</f>
        <v>241000000</v>
      </c>
      <c r="F71" s="4">
        <f>SUM(F69:F70)</f>
        <v>35890000</v>
      </c>
      <c r="G71" s="4">
        <f>SUM(G69:G70)</f>
        <v>0</v>
      </c>
    </row>
    <row r="73" spans="2:7" x14ac:dyDescent="0.2">
      <c r="B73" s="2" t="s">
        <v>81</v>
      </c>
    </row>
    <row r="74" spans="2:7" x14ac:dyDescent="0.2">
      <c r="B74" s="3" t="s">
        <v>84</v>
      </c>
      <c r="C74" t="s">
        <v>85</v>
      </c>
      <c r="D74" t="str">
        <f>+'balance sheet'!C62</f>
        <v>StarTech Common</v>
      </c>
      <c r="E74" s="4">
        <f>+'balance sheet'!I62</f>
        <v>2860000</v>
      </c>
      <c r="F74" s="4">
        <f>+'balance sheet'!K62</f>
        <v>429000</v>
      </c>
      <c r="G74" s="4">
        <v>0</v>
      </c>
    </row>
    <row r="75" spans="2:7" x14ac:dyDescent="0.2">
      <c r="D75" t="str">
        <f>+'balance sheet'!C105</f>
        <v>Invasion Debt</v>
      </c>
      <c r="E75" s="4">
        <f>+'balance sheet'!H105</f>
        <v>16390000</v>
      </c>
      <c r="F75" s="4">
        <f>+'balance sheet'!K105</f>
        <v>2458500</v>
      </c>
      <c r="G75" s="4">
        <v>0</v>
      </c>
    </row>
    <row r="76" spans="2:7" x14ac:dyDescent="0.2">
      <c r="D76" t="str">
        <f>+'balance sheet'!C107</f>
        <v>Papier Masson (Canada)</v>
      </c>
      <c r="E76" s="4">
        <f>+'balance sheet'!H107</f>
        <v>11920000</v>
      </c>
      <c r="F76" s="4">
        <f>+'balance sheet'!K107</f>
        <v>1788000</v>
      </c>
      <c r="G76" s="4">
        <v>0</v>
      </c>
    </row>
    <row r="77" spans="2:7" x14ac:dyDescent="0.2">
      <c r="D77" t="str">
        <f>+'balance sheet'!C108</f>
        <v>StarTech Common Flow Through</v>
      </c>
      <c r="E77" s="4">
        <f>+'balance sheet'!H108</f>
        <v>3050000</v>
      </c>
      <c r="F77" s="4">
        <f>+'balance sheet'!K108</f>
        <v>457500</v>
      </c>
      <c r="G77" s="4">
        <v>0</v>
      </c>
    </row>
    <row r="78" spans="2:7" ht="15" x14ac:dyDescent="0.35">
      <c r="B78" t="s">
        <v>6</v>
      </c>
      <c r="D78" t="str">
        <f>+'balance sheet'!C152</f>
        <v>Invasion (R)</v>
      </c>
      <c r="E78" s="10">
        <f>+'balance sheet'!H152</f>
        <v>5920000</v>
      </c>
      <c r="F78" s="10">
        <f>+'balance sheet'!K152</f>
        <v>888000</v>
      </c>
      <c r="G78" s="10">
        <v>0</v>
      </c>
    </row>
    <row r="79" spans="2:7" x14ac:dyDescent="0.2">
      <c r="B79" t="s">
        <v>452</v>
      </c>
      <c r="E79" s="4">
        <f>SUM(E74:E78)</f>
        <v>40140000</v>
      </c>
      <c r="F79" s="4">
        <f>SUM(F74:F78)</f>
        <v>6021000</v>
      </c>
      <c r="G79" s="4">
        <f>SUM(G74:G78)</f>
        <v>0</v>
      </c>
    </row>
    <row r="80" spans="2:7" ht="15" x14ac:dyDescent="0.35">
      <c r="D80" t="s">
        <v>453</v>
      </c>
      <c r="E80" s="10">
        <f>+E79*-1</f>
        <v>-40140000</v>
      </c>
      <c r="F80" s="10">
        <f>+E80*'balance sheet'!I5*0.5</f>
        <v>-3010500</v>
      </c>
      <c r="G80" s="10">
        <v>0</v>
      </c>
    </row>
    <row r="81" spans="2:8" x14ac:dyDescent="0.2">
      <c r="B81" t="s">
        <v>21</v>
      </c>
      <c r="E81" s="4">
        <f>+E79+E80</f>
        <v>0</v>
      </c>
      <c r="F81" s="4">
        <f>+F79+F80</f>
        <v>3010500</v>
      </c>
      <c r="G81" s="4">
        <f>+G79+G80</f>
        <v>0</v>
      </c>
    </row>
    <row r="84" spans="2:8" x14ac:dyDescent="0.2">
      <c r="B84" s="3" t="s">
        <v>250</v>
      </c>
      <c r="C84" s="8" t="s">
        <v>91</v>
      </c>
      <c r="D84" s="8" t="str">
        <f>+'balance sheet'!C29</f>
        <v>Unassigned Turbine</v>
      </c>
      <c r="E84" s="5">
        <f>+'balance sheet'!I29</f>
        <v>35000000</v>
      </c>
      <c r="F84" s="4">
        <v>0</v>
      </c>
      <c r="G84" s="4">
        <v>0</v>
      </c>
      <c r="H84" t="s">
        <v>388</v>
      </c>
    </row>
    <row r="85" spans="2:8" ht="15" x14ac:dyDescent="0.35">
      <c r="B85" s="8"/>
      <c r="C85" s="8"/>
      <c r="D85" s="8" t="str">
        <f>+'balance sheet'!C177</f>
        <v>Canadian Gas Storage</v>
      </c>
      <c r="E85" s="10">
        <f>+'balance sheet'!H177</f>
        <v>3000000</v>
      </c>
      <c r="F85" s="10">
        <f>+'balance sheet'!K177</f>
        <v>254999.99999999997</v>
      </c>
      <c r="G85" s="10">
        <v>0</v>
      </c>
    </row>
    <row r="86" spans="2:8" x14ac:dyDescent="0.2">
      <c r="B86" s="8" t="s">
        <v>452</v>
      </c>
      <c r="C86" s="8"/>
      <c r="D86" s="8"/>
      <c r="E86" s="5">
        <f>SUM(E84:E85)</f>
        <v>38000000</v>
      </c>
      <c r="F86" s="4">
        <f>SUM(F84:F85)</f>
        <v>254999.99999999997</v>
      </c>
      <c r="G86" s="4">
        <f>SUM(G84:G85)</f>
        <v>0</v>
      </c>
    </row>
    <row r="87" spans="2:8" ht="15" x14ac:dyDescent="0.35">
      <c r="B87" s="8"/>
      <c r="C87" s="8"/>
      <c r="D87" s="8" t="s">
        <v>454</v>
      </c>
      <c r="E87" s="10">
        <f>+E84*-1</f>
        <v>-35000000</v>
      </c>
      <c r="F87" s="10">
        <v>0</v>
      </c>
      <c r="G87" s="10">
        <v>0</v>
      </c>
      <c r="H87" t="s">
        <v>388</v>
      </c>
    </row>
    <row r="88" spans="2:8" x14ac:dyDescent="0.2">
      <c r="B88" s="8" t="s">
        <v>21</v>
      </c>
      <c r="C88" s="8"/>
      <c r="D88" s="8"/>
      <c r="E88" s="5">
        <f>+E87+E86</f>
        <v>3000000</v>
      </c>
      <c r="F88" s="4">
        <f>+F86+F87</f>
        <v>254999.99999999997</v>
      </c>
      <c r="G88" s="4">
        <f>+G87+G86</f>
        <v>0</v>
      </c>
    </row>
    <row r="90" spans="2:8" x14ac:dyDescent="0.2">
      <c r="B90" s="2" t="s">
        <v>94</v>
      </c>
      <c r="C90" s="8" t="s">
        <v>95</v>
      </c>
      <c r="D90" s="8" t="str">
        <f>+'balance sheet'!C53</f>
        <v>East Coast Power Common (Class A)</v>
      </c>
      <c r="E90" s="5">
        <f>+'balance sheet'!I53</f>
        <v>90470000</v>
      </c>
      <c r="F90" s="4">
        <f>+'balance sheet'!K53</f>
        <v>13570500</v>
      </c>
      <c r="G90" s="4">
        <v>0</v>
      </c>
    </row>
    <row r="91" spans="2:8" x14ac:dyDescent="0.2">
      <c r="B91" s="1"/>
      <c r="C91" s="8"/>
      <c r="D91" s="8" t="str">
        <f>+'balance sheet'!C54</f>
        <v>East Coast Power Incentive Pmt</v>
      </c>
      <c r="E91" s="5">
        <f>+'balance sheet'!I54</f>
        <v>5680000</v>
      </c>
      <c r="F91" s="4">
        <f>+'balance sheet'!K54</f>
        <v>852000</v>
      </c>
      <c r="G91" s="4">
        <v>0</v>
      </c>
    </row>
    <row r="92" spans="2:8" x14ac:dyDescent="0.2">
      <c r="B92" s="1"/>
      <c r="C92" s="8"/>
      <c r="D92" s="8" t="str">
        <f>+'balance sheet'!C103</f>
        <v>East Coast Power Loan (Sub Debt)</v>
      </c>
      <c r="E92" s="5">
        <f>+'balance sheet'!H103</f>
        <v>157900000</v>
      </c>
      <c r="F92" s="4">
        <f>+'balance sheet'!K103</f>
        <v>23685000</v>
      </c>
      <c r="G92" s="4">
        <v>0</v>
      </c>
    </row>
    <row r="93" spans="2:8" x14ac:dyDescent="0.2">
      <c r="B93" s="1"/>
      <c r="C93" s="8"/>
      <c r="D93" s="8" t="str">
        <f>+'balance sheet'!C109</f>
        <v>Tenaska Equity</v>
      </c>
      <c r="E93" s="5">
        <f>+'balance sheet'!H109</f>
        <v>4530000</v>
      </c>
      <c r="F93" s="4">
        <f>+'balance sheet'!K109</f>
        <v>679500</v>
      </c>
      <c r="G93" s="4">
        <v>0</v>
      </c>
    </row>
    <row r="94" spans="2:8" x14ac:dyDescent="0.2">
      <c r="B94" s="1"/>
      <c r="C94" s="8"/>
      <c r="D94" s="8" t="str">
        <f>+'balance sheet'!C110</f>
        <v>Tenaska TRS Step II</v>
      </c>
      <c r="E94" s="5">
        <f>+'balance sheet'!H110</f>
        <v>20340000</v>
      </c>
      <c r="F94" s="4">
        <f>+'balance sheet'!K110</f>
        <v>3051000</v>
      </c>
      <c r="G94" s="4">
        <v>0</v>
      </c>
    </row>
    <row r="95" spans="2:8" x14ac:dyDescent="0.2">
      <c r="B95" s="1"/>
      <c r="C95" s="8"/>
      <c r="D95" s="8" t="str">
        <f>+'balance sheet'!C129</f>
        <v>MCN TRS</v>
      </c>
      <c r="E95" s="5">
        <f>+'balance sheet'!H129</f>
        <v>12710000</v>
      </c>
      <c r="F95" s="4">
        <f>+'balance sheet'!K129</f>
        <v>1906500</v>
      </c>
      <c r="G95" s="4">
        <v>0</v>
      </c>
    </row>
    <row r="96" spans="2:8" x14ac:dyDescent="0.2">
      <c r="B96" s="1"/>
      <c r="C96" s="8"/>
      <c r="D96" s="8" t="str">
        <f>+'balance sheet'!C163</f>
        <v>Motown</v>
      </c>
      <c r="E96" s="5">
        <f>+'balance sheet'!I163</f>
        <v>57000000</v>
      </c>
      <c r="F96" s="4">
        <f>+'balance sheet'!K163</f>
        <v>8550000</v>
      </c>
      <c r="G96" s="4">
        <v>0</v>
      </c>
    </row>
    <row r="97" spans="2:7" x14ac:dyDescent="0.2">
      <c r="B97" s="1"/>
      <c r="C97" s="8"/>
      <c r="D97" s="8" t="str">
        <f>+'balance sheet'!C164</f>
        <v>Tenaska/Cornhusker</v>
      </c>
      <c r="E97" s="5">
        <f>+'balance sheet'!I164</f>
        <v>207000000</v>
      </c>
      <c r="F97" s="5">
        <f>+'balance sheet'!K164</f>
        <v>31050000</v>
      </c>
      <c r="G97" s="5">
        <v>0</v>
      </c>
    </row>
    <row r="98" spans="2:7" ht="15" x14ac:dyDescent="0.35">
      <c r="B98" s="1"/>
      <c r="C98" s="8"/>
      <c r="D98" s="8" t="s">
        <v>443</v>
      </c>
      <c r="E98" s="10">
        <f>+(E97+E96)*0.5*-1</f>
        <v>-132000000</v>
      </c>
      <c r="F98" s="10">
        <f>+E98*'balance sheet'!I5</f>
        <v>-19800000</v>
      </c>
      <c r="G98" s="10">
        <v>0</v>
      </c>
    </row>
    <row r="99" spans="2:7" ht="15" x14ac:dyDescent="0.35">
      <c r="B99" s="8" t="s">
        <v>452</v>
      </c>
      <c r="C99" s="8"/>
      <c r="D99" s="8"/>
      <c r="E99" s="10">
        <f>SUM(E90:E98)</f>
        <v>423630000</v>
      </c>
      <c r="F99" s="10">
        <f>SUM(F90:F98)</f>
        <v>63544500</v>
      </c>
      <c r="G99" s="10">
        <f>SUM(G90:G98)</f>
        <v>0</v>
      </c>
    </row>
    <row r="100" spans="2:7" x14ac:dyDescent="0.2">
      <c r="B100" s="8"/>
      <c r="C100" s="8"/>
      <c r="D100" s="8" t="s">
        <v>455</v>
      </c>
      <c r="E100" s="5">
        <f>+(E90+E91+E92)*-1</f>
        <v>-254050000</v>
      </c>
      <c r="F100" s="4">
        <f>+E100*'balance sheet'!I5*0.75</f>
        <v>-28580625</v>
      </c>
      <c r="G100" s="4">
        <v>0</v>
      </c>
    </row>
    <row r="101" spans="2:7" x14ac:dyDescent="0.2">
      <c r="B101" s="8"/>
      <c r="C101" s="8"/>
      <c r="D101" s="8" t="s">
        <v>446</v>
      </c>
      <c r="E101" s="5">
        <v>45000000</v>
      </c>
      <c r="F101" s="4">
        <f>+E101*'balance sheet'!I5</f>
        <v>6750000</v>
      </c>
      <c r="G101" s="4">
        <v>0</v>
      </c>
    </row>
    <row r="102" spans="2:7" x14ac:dyDescent="0.2">
      <c r="B102" s="8"/>
      <c r="C102" s="8"/>
      <c r="D102" s="8" t="s">
        <v>456</v>
      </c>
      <c r="E102" s="5">
        <f>+E101*0.5*-1</f>
        <v>-22500000</v>
      </c>
      <c r="F102" s="4">
        <f>+E102*'balance sheet'!I5</f>
        <v>-3375000</v>
      </c>
      <c r="G102" s="4">
        <v>0</v>
      </c>
    </row>
    <row r="103" spans="2:7" ht="15" x14ac:dyDescent="0.35">
      <c r="B103" s="8"/>
      <c r="C103" s="8"/>
      <c r="D103" s="8" t="s">
        <v>457</v>
      </c>
      <c r="E103" s="10">
        <v>150000000</v>
      </c>
      <c r="F103" s="10">
        <f>+E103*'balance sheet'!I5</f>
        <v>22500000</v>
      </c>
      <c r="G103" s="10">
        <v>0</v>
      </c>
    </row>
    <row r="104" spans="2:7" ht="15" x14ac:dyDescent="0.35">
      <c r="B104" s="8" t="s">
        <v>441</v>
      </c>
      <c r="C104" s="8"/>
      <c r="D104" s="8" t="s">
        <v>6</v>
      </c>
      <c r="E104" s="10">
        <f>SUM(E100:E103)</f>
        <v>-81550000</v>
      </c>
      <c r="F104" s="10">
        <f>SUM(F100:F103)</f>
        <v>-2705625</v>
      </c>
      <c r="G104" s="10">
        <f>SUM(G100:G103)</f>
        <v>0</v>
      </c>
    </row>
    <row r="105" spans="2:7" x14ac:dyDescent="0.2">
      <c r="B105" s="8" t="s">
        <v>21</v>
      </c>
      <c r="C105" s="8"/>
      <c r="D105" s="8"/>
      <c r="E105" s="5">
        <f>+E104+E99</f>
        <v>342080000</v>
      </c>
      <c r="F105" s="4">
        <f>+F104+F99</f>
        <v>60838875</v>
      </c>
      <c r="G105" s="4">
        <f>+G104+G99</f>
        <v>0</v>
      </c>
    </row>
    <row r="106" spans="2:7" x14ac:dyDescent="0.2">
      <c r="B106" s="1"/>
      <c r="C106" s="8"/>
      <c r="D106" s="8"/>
      <c r="E106" s="5"/>
    </row>
    <row r="107" spans="2:7" x14ac:dyDescent="0.2">
      <c r="B107" s="2" t="s">
        <v>96</v>
      </c>
      <c r="C107" s="8" t="s">
        <v>97</v>
      </c>
      <c r="D107" s="8" t="str">
        <f>+'balance sheet'!C51</f>
        <v>Byers Locate Services</v>
      </c>
      <c r="E107" s="5">
        <f>+'balance sheet'!I51</f>
        <v>9130000</v>
      </c>
      <c r="F107" s="4">
        <f>+'balance sheet'!K51</f>
        <v>1369500</v>
      </c>
      <c r="G107" s="4">
        <v>0</v>
      </c>
    </row>
    <row r="108" spans="2:7" x14ac:dyDescent="0.2">
      <c r="B108" s="1"/>
      <c r="C108" s="8"/>
      <c r="D108" s="8" t="str">
        <f>+'balance sheet'!C102</f>
        <v>Destec</v>
      </c>
      <c r="E108" s="5">
        <f>+'balance sheet'!H102</f>
        <v>15500000</v>
      </c>
      <c r="F108" s="4">
        <f>+'balance sheet'!K102</f>
        <v>2325000</v>
      </c>
      <c r="G108" s="4">
        <v>0</v>
      </c>
    </row>
    <row r="109" spans="2:7" x14ac:dyDescent="0.2">
      <c r="B109" s="1"/>
      <c r="C109" s="8"/>
      <c r="D109" s="8" t="str">
        <f>+'balance sheet'!C104</f>
        <v xml:space="preserve">First World </v>
      </c>
      <c r="E109" s="5">
        <f>+'balance sheet'!H104</f>
        <v>670000</v>
      </c>
      <c r="F109" s="4">
        <f>+'balance sheet'!K104</f>
        <v>100500</v>
      </c>
      <c r="G109" s="4">
        <v>0</v>
      </c>
    </row>
    <row r="110" spans="2:7" x14ac:dyDescent="0.2">
      <c r="B110" s="1"/>
      <c r="C110" s="8"/>
      <c r="D110" s="8" t="str">
        <f>+'balance sheet'!C114</f>
        <v>Byers Locate Service</v>
      </c>
      <c r="E110" s="5">
        <f>+'balance sheet'!H114</f>
        <v>6880000</v>
      </c>
      <c r="F110" s="4">
        <f>+'balance sheet'!K114</f>
        <v>1032000</v>
      </c>
      <c r="G110" s="4">
        <v>0</v>
      </c>
    </row>
    <row r="111" spans="2:7" x14ac:dyDescent="0.2">
      <c r="B111" s="1"/>
      <c r="C111" s="8"/>
      <c r="D111" s="8" t="str">
        <f>+'balance sheet'!C115</f>
        <v>CanGen</v>
      </c>
      <c r="E111" s="5">
        <f>+'balance sheet'!H115</f>
        <v>17000000</v>
      </c>
      <c r="F111" s="4">
        <f>+'balance sheet'!K115</f>
        <v>2550000</v>
      </c>
      <c r="G111" s="4">
        <v>0</v>
      </c>
    </row>
    <row r="112" spans="2:7" x14ac:dyDescent="0.2">
      <c r="B112" s="1"/>
      <c r="C112" s="8"/>
      <c r="D112" s="8" t="str">
        <f>+'balance sheet'!C118</f>
        <v>Dais Analytics</v>
      </c>
      <c r="E112" s="5">
        <f>+'balance sheet'!H118</f>
        <v>3000000</v>
      </c>
      <c r="F112" s="4">
        <f>+'balance sheet'!K119</f>
        <v>450000</v>
      </c>
      <c r="G112" s="4">
        <v>0</v>
      </c>
    </row>
    <row r="113" spans="2:7" x14ac:dyDescent="0.2">
      <c r="B113" s="1"/>
      <c r="C113" s="8"/>
      <c r="D113" s="8" t="str">
        <f>+'balance sheet'!C119</f>
        <v>ENCorp</v>
      </c>
      <c r="E113" s="5">
        <f>+'balance sheet'!H119</f>
        <v>3000000</v>
      </c>
      <c r="F113" s="4">
        <f>+'balance sheet'!K119</f>
        <v>450000</v>
      </c>
      <c r="G113" s="4">
        <v>0</v>
      </c>
    </row>
    <row r="114" spans="2:7" x14ac:dyDescent="0.2">
      <c r="B114" s="1"/>
      <c r="C114" s="8"/>
      <c r="D114" s="8" t="str">
        <f>+'balance sheet'!C120</f>
        <v>Fuel Cell Energy</v>
      </c>
      <c r="E114" s="5">
        <f>+'balance sheet'!H120</f>
        <v>7730000</v>
      </c>
      <c r="F114" s="4">
        <f>+'balance sheet'!K120</f>
        <v>1159500</v>
      </c>
      <c r="G114" s="4">
        <v>0</v>
      </c>
    </row>
    <row r="115" spans="2:7" x14ac:dyDescent="0.2">
      <c r="B115" s="1"/>
      <c r="C115" s="8"/>
      <c r="D115" s="8" t="str">
        <f>+'balance sheet'!C123</f>
        <v>iMedion</v>
      </c>
      <c r="E115" s="5">
        <f>+'balance sheet'!H123</f>
        <v>4600000</v>
      </c>
      <c r="F115" s="4">
        <f>+'balance sheet'!K123</f>
        <v>690000</v>
      </c>
      <c r="G115" s="4">
        <v>0</v>
      </c>
    </row>
    <row r="116" spans="2:7" x14ac:dyDescent="0.2">
      <c r="B116" s="1"/>
      <c r="C116" s="8"/>
      <c r="D116" s="8" t="str">
        <f>+'balance sheet'!C130</f>
        <v>MTC Metering  Corp</v>
      </c>
      <c r="E116" s="5">
        <f>+'balance sheet'!H130</f>
        <v>5000000</v>
      </c>
      <c r="F116" s="4">
        <f>+'balance sheet'!K130</f>
        <v>750000</v>
      </c>
      <c r="G116" s="4">
        <v>0</v>
      </c>
    </row>
    <row r="117" spans="2:7" x14ac:dyDescent="0.2">
      <c r="B117" s="1"/>
      <c r="C117" s="8"/>
      <c r="D117" s="8" t="str">
        <f>+'balance sheet'!C132</f>
        <v>Power Systems Mfg</v>
      </c>
      <c r="E117" s="5">
        <f>+'balance sheet'!H132</f>
        <v>1000000</v>
      </c>
      <c r="F117" s="4">
        <f>+'balance sheet'!K132</f>
        <v>150000</v>
      </c>
      <c r="G117" s="4">
        <v>0</v>
      </c>
    </row>
    <row r="118" spans="2:7" x14ac:dyDescent="0.2">
      <c r="B118" s="1"/>
      <c r="C118" s="8"/>
      <c r="D118" s="8" t="str">
        <f>+'balance sheet'!C134</f>
        <v>Solo Energy Corporation</v>
      </c>
      <c r="E118" s="5">
        <f>+'balance sheet'!H134</f>
        <v>7490000</v>
      </c>
      <c r="F118" s="4">
        <f>+'balance sheet'!K134</f>
        <v>1123500</v>
      </c>
      <c r="G118" s="4">
        <v>0</v>
      </c>
    </row>
    <row r="119" spans="2:7" x14ac:dyDescent="0.2">
      <c r="B119" s="1"/>
      <c r="C119" s="8"/>
      <c r="D119" s="8" t="str">
        <f>+'balance sheet'!C135</f>
        <v>Syntroleum Membership Interest</v>
      </c>
      <c r="E119" s="5">
        <f>+'balance sheet'!H135</f>
        <v>4080000</v>
      </c>
      <c r="F119" s="4">
        <f>+'balance sheet'!K135</f>
        <v>612000</v>
      </c>
      <c r="G119" s="4">
        <v>0</v>
      </c>
    </row>
    <row r="120" spans="2:7" x14ac:dyDescent="0.2">
      <c r="B120" s="1"/>
      <c r="C120" s="8"/>
      <c r="D120" s="8" t="str">
        <f>+'balance sheet'!C136</f>
        <v>Tridium Loan</v>
      </c>
      <c r="E120" s="5">
        <f>+'balance sheet'!H136</f>
        <v>1280000</v>
      </c>
      <c r="F120" s="4">
        <f>+'balance sheet'!K136</f>
        <v>192000</v>
      </c>
      <c r="G120" s="4">
        <v>0</v>
      </c>
    </row>
    <row r="121" spans="2:7" x14ac:dyDescent="0.2">
      <c r="B121" s="1"/>
      <c r="C121" s="8"/>
      <c r="D121" s="8" t="str">
        <f>+'balance sheet'!C137</f>
        <v>Tridium Equity</v>
      </c>
      <c r="E121" s="5">
        <f>+'balance sheet'!H137</f>
        <v>3750000</v>
      </c>
      <c r="F121" s="4">
        <f>+'balance sheet'!K137</f>
        <v>562500</v>
      </c>
      <c r="G121" s="4">
        <v>0</v>
      </c>
    </row>
    <row r="122" spans="2:7" ht="15" x14ac:dyDescent="0.35">
      <c r="B122" s="1"/>
      <c r="C122" s="8"/>
      <c r="D122" s="8" t="str">
        <f>+'balance sheet'!C138</f>
        <v>Active Power (R)</v>
      </c>
      <c r="E122" s="10">
        <f>+'balance sheet'!H138</f>
        <v>21300000</v>
      </c>
      <c r="F122" s="10">
        <f>+'balance sheet'!K138</f>
        <v>3195000</v>
      </c>
      <c r="G122" s="10">
        <v>0</v>
      </c>
    </row>
    <row r="123" spans="2:7" ht="15" x14ac:dyDescent="0.35">
      <c r="B123" s="8" t="s">
        <v>452</v>
      </c>
      <c r="C123" s="8"/>
      <c r="D123" s="8"/>
      <c r="E123" s="10">
        <f>SUM(E107:E122)</f>
        <v>111410000</v>
      </c>
      <c r="F123" s="10">
        <f>SUM(F107:F122)</f>
        <v>16711500</v>
      </c>
      <c r="G123" s="10">
        <f>SUM(G107:G122)</f>
        <v>0</v>
      </c>
    </row>
    <row r="124" spans="2:7" x14ac:dyDescent="0.2">
      <c r="B124" s="1"/>
      <c r="C124" s="8"/>
      <c r="D124" s="8" t="s">
        <v>458</v>
      </c>
      <c r="E124" s="5">
        <f>+(E107+E110)*-1</f>
        <v>-16010000</v>
      </c>
      <c r="F124" s="5">
        <f>+E124*'balance sheet'!I5*0.5</f>
        <v>-1200750</v>
      </c>
      <c r="G124" s="5">
        <v>0</v>
      </c>
    </row>
    <row r="125" spans="2:7" x14ac:dyDescent="0.2">
      <c r="B125" s="1"/>
      <c r="C125" s="8"/>
      <c r="D125" s="8" t="s">
        <v>459</v>
      </c>
      <c r="E125" s="5">
        <f>+E108*-1</f>
        <v>-15500000</v>
      </c>
      <c r="F125" s="5">
        <f>+E125*'balance sheet'!I5*0.5</f>
        <v>-1162500</v>
      </c>
      <c r="G125" s="5">
        <v>0</v>
      </c>
    </row>
    <row r="126" spans="2:7" x14ac:dyDescent="0.2">
      <c r="B126" s="1"/>
      <c r="C126" s="8"/>
      <c r="D126" s="8" t="s">
        <v>460</v>
      </c>
      <c r="E126" s="5">
        <f>+E117*-1</f>
        <v>-1000000</v>
      </c>
      <c r="F126" s="5">
        <f>+E126*'balance sheet'!I5*0.75</f>
        <v>-112500</v>
      </c>
      <c r="G126" s="5">
        <v>0</v>
      </c>
    </row>
    <row r="127" spans="2:7" x14ac:dyDescent="0.2">
      <c r="B127" s="1"/>
      <c r="C127" s="8"/>
      <c r="D127" s="8" t="s">
        <v>461</v>
      </c>
      <c r="E127" s="5">
        <f>+E122*-1</f>
        <v>-21300000</v>
      </c>
      <c r="F127" s="5">
        <f>+E127*'balance sheet'!I5*0.25</f>
        <v>-798750</v>
      </c>
      <c r="G127" s="5">
        <v>0</v>
      </c>
    </row>
    <row r="128" spans="2:7" ht="15" x14ac:dyDescent="0.35">
      <c r="B128" s="1"/>
      <c r="C128" s="8"/>
      <c r="D128" s="8" t="s">
        <v>462</v>
      </c>
      <c r="E128" s="10">
        <v>100000000</v>
      </c>
      <c r="F128" s="10">
        <f>+E128*'balance sheet'!I5</f>
        <v>15000000</v>
      </c>
      <c r="G128" s="10">
        <v>0</v>
      </c>
    </row>
    <row r="129" spans="2:7" ht="15" x14ac:dyDescent="0.35">
      <c r="B129" s="8" t="s">
        <v>451</v>
      </c>
      <c r="C129" s="8"/>
      <c r="D129" s="8"/>
      <c r="E129" s="10">
        <f>SUM(E124:E128)</f>
        <v>46190000</v>
      </c>
      <c r="F129" s="10">
        <f>SUM(F124:F128)</f>
        <v>11725500</v>
      </c>
      <c r="G129" s="10">
        <f>SUM(G124:G128)</f>
        <v>0</v>
      </c>
    </row>
    <row r="130" spans="2:7" x14ac:dyDescent="0.2">
      <c r="B130" s="8" t="s">
        <v>21</v>
      </c>
      <c r="C130" s="8"/>
      <c r="D130" s="8"/>
      <c r="E130" s="5">
        <f>+E129+E123</f>
        <v>157600000</v>
      </c>
      <c r="F130" s="5">
        <f>+F129+F123</f>
        <v>28437000</v>
      </c>
      <c r="G130" s="5">
        <f>+G129+G123</f>
        <v>0</v>
      </c>
    </row>
    <row r="132" spans="2:7" x14ac:dyDescent="0.2">
      <c r="B132" s="2" t="s">
        <v>98</v>
      </c>
      <c r="C132" s="8" t="s">
        <v>99</v>
      </c>
      <c r="D132" s="8" t="str">
        <f>+'balance sheet'!C38</f>
        <v>CGAS</v>
      </c>
      <c r="E132" s="5">
        <f>+'balance sheet'!I38</f>
        <v>13380000</v>
      </c>
      <c r="F132" s="4">
        <f>+'balance sheet'!K38</f>
        <v>2007000</v>
      </c>
      <c r="G132" s="4">
        <v>0</v>
      </c>
    </row>
    <row r="133" spans="2:7" x14ac:dyDescent="0.2">
      <c r="B133" s="1"/>
      <c r="C133" s="8"/>
      <c r="D133" s="8" t="str">
        <f>+'balance sheet'!C43</f>
        <v>Ameritex (R)</v>
      </c>
      <c r="E133" s="5">
        <f>+'balance sheet'!I43</f>
        <v>3550000</v>
      </c>
      <c r="F133" s="4">
        <f>+'balance sheet'!K43</f>
        <v>532500</v>
      </c>
      <c r="G133" s="4">
        <v>0</v>
      </c>
    </row>
    <row r="134" spans="2:7" x14ac:dyDescent="0.2">
      <c r="B134" s="1"/>
      <c r="C134" s="8"/>
      <c r="D134" s="8" t="str">
        <f>+'balance sheet'!C52</f>
        <v>Crescendo Energy LLC</v>
      </c>
      <c r="E134" s="5">
        <f>+'balance sheet'!I52</f>
        <v>2320000</v>
      </c>
      <c r="F134" s="4">
        <f>+'balance sheet'!K52</f>
        <v>348000</v>
      </c>
      <c r="G134" s="4">
        <v>0</v>
      </c>
    </row>
    <row r="135" spans="2:7" x14ac:dyDescent="0.2">
      <c r="B135" s="1"/>
      <c r="C135" s="8"/>
      <c r="D135" s="8" t="str">
        <f>+'balance sheet'!C61</f>
        <v>Bonne Terre</v>
      </c>
      <c r="E135" s="5">
        <f>+'balance sheet'!I61</f>
        <v>6240000</v>
      </c>
      <c r="F135" s="4">
        <f>+'balance sheet'!K61</f>
        <v>936000</v>
      </c>
      <c r="G135" s="4">
        <v>0</v>
      </c>
    </row>
    <row r="136" spans="2:7" x14ac:dyDescent="0.2">
      <c r="B136" s="1"/>
      <c r="C136" s="8"/>
      <c r="D136" s="8" t="str">
        <f>+'balance sheet'!C63</f>
        <v>Westwin Energy</v>
      </c>
      <c r="E136" s="5">
        <f>+'balance sheet'!I63</f>
        <v>400000</v>
      </c>
      <c r="F136" s="4">
        <f>+'balance sheet'!K63</f>
        <v>60000</v>
      </c>
      <c r="G136" s="4">
        <v>0</v>
      </c>
    </row>
    <row r="137" spans="2:7" x14ac:dyDescent="0.2">
      <c r="B137" s="1"/>
      <c r="C137" s="8"/>
      <c r="D137" s="8" t="str">
        <f>+'balance sheet'!C66</f>
        <v>Juniper Exploration (R)</v>
      </c>
      <c r="E137" s="5">
        <f>+'balance sheet'!I66</f>
        <v>11420000</v>
      </c>
      <c r="F137" s="4">
        <f>+'balance sheet'!K66</f>
        <v>1713000</v>
      </c>
      <c r="G137" s="4">
        <v>0</v>
      </c>
    </row>
    <row r="138" spans="2:7" x14ac:dyDescent="0.2">
      <c r="B138" s="1"/>
      <c r="C138" s="8"/>
      <c r="D138" s="8" t="str">
        <f>+'balance sheet'!C69</f>
        <v>Texland (R)</v>
      </c>
      <c r="E138" s="5">
        <f>+'balance sheet'!I69</f>
        <v>4330000</v>
      </c>
      <c r="F138" s="4">
        <f>+'balance sheet'!K69</f>
        <v>649500</v>
      </c>
      <c r="G138" s="4">
        <v>0</v>
      </c>
    </row>
    <row r="139" spans="2:7" x14ac:dyDescent="0.2">
      <c r="B139" s="1"/>
      <c r="C139" s="8"/>
      <c r="D139" s="8" t="str">
        <f>+'balance sheet'!C70</f>
        <v>Vastar (R)</v>
      </c>
      <c r="E139" s="5">
        <f>+'balance sheet'!I70</f>
        <v>11490000</v>
      </c>
      <c r="F139" s="4">
        <f>+'balance sheet'!K70</f>
        <v>1723500</v>
      </c>
      <c r="G139" s="4">
        <v>0</v>
      </c>
    </row>
    <row r="140" spans="2:7" x14ac:dyDescent="0.2">
      <c r="B140" s="1"/>
      <c r="C140" s="8"/>
      <c r="D140" s="8" t="str">
        <f>+'balance sheet'!C101</f>
        <v>Crescendo VPP</v>
      </c>
      <c r="E140" s="5">
        <f>+'balance sheet'!H101</f>
        <v>980000</v>
      </c>
      <c r="F140" s="4">
        <f>+'balance sheet'!K101</f>
        <v>147000</v>
      </c>
      <c r="G140" s="4">
        <v>0</v>
      </c>
    </row>
    <row r="141" spans="2:7" x14ac:dyDescent="0.2">
      <c r="B141" s="1"/>
      <c r="C141" s="8"/>
      <c r="D141" s="8" t="str">
        <f>+'balance sheet'!C111</f>
        <v>Westwin Energy</v>
      </c>
      <c r="E141" s="5">
        <f>+'balance sheet'!H111</f>
        <v>900000</v>
      </c>
      <c r="F141" s="4">
        <f>+'balance sheet'!K111</f>
        <v>135000</v>
      </c>
      <c r="G141" s="4">
        <v>0</v>
      </c>
    </row>
    <row r="142" spans="2:7" x14ac:dyDescent="0.2">
      <c r="B142" s="1"/>
      <c r="C142" s="8"/>
      <c r="D142" s="8" t="str">
        <f>+'balance sheet'!C116</f>
        <v>Crescendo Energy LLC</v>
      </c>
      <c r="E142" s="5">
        <f>+'balance sheet'!H116</f>
        <v>4270000</v>
      </c>
      <c r="F142" s="4">
        <f>+'balance sheet'!K116</f>
        <v>640500</v>
      </c>
      <c r="G142" s="4">
        <v>0</v>
      </c>
    </row>
    <row r="143" spans="2:7" x14ac:dyDescent="0.2">
      <c r="B143" s="1"/>
      <c r="C143" s="8"/>
      <c r="D143" s="8" t="str">
        <f>+'balance sheet'!C117</f>
        <v>Cypress Exploration</v>
      </c>
      <c r="E143" s="5">
        <f>+'balance sheet'!H117</f>
        <v>25140000</v>
      </c>
      <c r="F143" s="4">
        <f>+'balance sheet'!K117</f>
        <v>3771000</v>
      </c>
      <c r="G143" s="4">
        <v>0</v>
      </c>
    </row>
    <row r="144" spans="2:7" x14ac:dyDescent="0.2">
      <c r="D144" t="str">
        <f>+'balance sheet'!C122</f>
        <v>Hanson Production Co.</v>
      </c>
      <c r="E144" s="4">
        <f>+'balance sheet'!H122</f>
        <v>1810000</v>
      </c>
      <c r="F144" s="4">
        <f>+'balance sheet'!K122</f>
        <v>271500</v>
      </c>
      <c r="G144" s="4">
        <v>0</v>
      </c>
    </row>
    <row r="145" spans="2:7" x14ac:dyDescent="0.2">
      <c r="D145" t="str">
        <f>+'balance sheet'!C133</f>
        <v>Bonne Terre</v>
      </c>
      <c r="E145" s="4">
        <f>+'balance sheet'!H133</f>
        <v>4700000</v>
      </c>
      <c r="F145" s="4">
        <f>+'balance sheet'!K133</f>
        <v>705000</v>
      </c>
      <c r="G145" s="4">
        <v>0</v>
      </c>
    </row>
    <row r="146" spans="2:7" x14ac:dyDescent="0.2">
      <c r="D146" t="str">
        <f>+'balance sheet'!C141</f>
        <v>Juniper (R)</v>
      </c>
      <c r="E146" s="4">
        <f>+'balance sheet'!H141</f>
        <v>8610000</v>
      </c>
      <c r="F146" s="4">
        <f>+'balance sheet'!K141</f>
        <v>1291500</v>
      </c>
      <c r="G146" s="4">
        <v>0</v>
      </c>
    </row>
    <row r="147" spans="2:7" ht="15" x14ac:dyDescent="0.35">
      <c r="D147" t="str">
        <f>+'balance sheet'!C142</f>
        <v>Texland (R)</v>
      </c>
      <c r="E147" s="10">
        <f>+'balance sheet'!H142</f>
        <v>3270000</v>
      </c>
      <c r="F147" s="10">
        <f>+'balance sheet'!K142</f>
        <v>490500</v>
      </c>
      <c r="G147" s="10">
        <v>0</v>
      </c>
    </row>
    <row r="148" spans="2:7" x14ac:dyDescent="0.2">
      <c r="B148" t="s">
        <v>452</v>
      </c>
      <c r="E148" s="4">
        <f>SUM(E132:E147)</f>
        <v>102810000</v>
      </c>
      <c r="F148" s="4">
        <f>SUM(F132:F147)</f>
        <v>15421500</v>
      </c>
      <c r="G148" s="4">
        <f>SUM(G132:G147)</f>
        <v>0</v>
      </c>
    </row>
    <row r="149" spans="2:7" ht="15" x14ac:dyDescent="0.35">
      <c r="D149" t="s">
        <v>462</v>
      </c>
      <c r="E149" s="10">
        <v>100000000</v>
      </c>
      <c r="F149" s="10">
        <f>+E149*'balance sheet'!I5</f>
        <v>15000000</v>
      </c>
      <c r="G149" s="10">
        <v>0</v>
      </c>
    </row>
    <row r="150" spans="2:7" x14ac:dyDescent="0.2">
      <c r="B150" t="s">
        <v>21</v>
      </c>
      <c r="D150" t="s">
        <v>6</v>
      </c>
      <c r="E150" s="4">
        <f>+E148+E149</f>
        <v>202810000</v>
      </c>
      <c r="F150" s="4">
        <f>+F149+F148</f>
        <v>30421500</v>
      </c>
      <c r="G150" s="4">
        <f>+G149+G148</f>
        <v>0</v>
      </c>
    </row>
    <row r="152" spans="2:7" x14ac:dyDescent="0.2">
      <c r="B152" s="2" t="s">
        <v>101</v>
      </c>
      <c r="C152" s="8" t="s">
        <v>100</v>
      </c>
      <c r="D152" s="8" t="str">
        <f>+'balance sheet'!C41</f>
        <v>Mariner Common</v>
      </c>
      <c r="E152" s="5">
        <f>+'balance sheet'!I41</f>
        <v>208940000</v>
      </c>
      <c r="F152" s="4">
        <f>+'balance sheet'!K41</f>
        <v>31341000</v>
      </c>
      <c r="G152" s="4">
        <v>0</v>
      </c>
    </row>
    <row r="153" spans="2:7" x14ac:dyDescent="0.2">
      <c r="B153" s="1"/>
      <c r="C153" s="8"/>
      <c r="D153" s="8" t="str">
        <f>+'balance sheet'!C106</f>
        <v>Mariner Combined Debt</v>
      </c>
      <c r="E153" s="5">
        <f>+'balance sheet'!H106</f>
        <v>120910000</v>
      </c>
      <c r="F153" s="4">
        <f>+'balance sheet'!K106</f>
        <v>3022750</v>
      </c>
      <c r="G153" s="4">
        <v>0</v>
      </c>
    </row>
    <row r="154" spans="2:7" x14ac:dyDescent="0.2">
      <c r="B154" s="1"/>
      <c r="C154" s="8"/>
      <c r="D154" s="8" t="str">
        <f>+'balance sheet'!C127</f>
        <v>Mariner Warrants</v>
      </c>
      <c r="E154" s="5">
        <f>+'balance sheet'!H127</f>
        <v>18020000</v>
      </c>
      <c r="F154" s="4">
        <f>+'balance sheet'!K127</f>
        <v>2703000</v>
      </c>
      <c r="G154" s="4">
        <v>0</v>
      </c>
    </row>
    <row r="155" spans="2:7" ht="15" x14ac:dyDescent="0.35">
      <c r="B155" s="1"/>
      <c r="C155" s="8"/>
      <c r="D155" s="8" t="str">
        <f>+'balance sheet'!C170</f>
        <v>Sithe Tracking Account</v>
      </c>
      <c r="E155" s="10">
        <f>+'balance sheet'!H170</f>
        <v>271000000</v>
      </c>
      <c r="F155" s="10">
        <f>+'balance sheet'!K170</f>
        <v>40650000</v>
      </c>
      <c r="G155" s="10">
        <v>0</v>
      </c>
    </row>
    <row r="156" spans="2:7" ht="15" x14ac:dyDescent="0.35">
      <c r="B156" s="8" t="s">
        <v>452</v>
      </c>
      <c r="C156" s="8"/>
      <c r="D156" s="8"/>
      <c r="E156" s="10">
        <f>SUM(E152:E155)</f>
        <v>618870000</v>
      </c>
      <c r="F156" s="10">
        <f>SUM(F152:F155)</f>
        <v>77716750</v>
      </c>
      <c r="G156" s="10">
        <f>SUM(G152:G155)</f>
        <v>0</v>
      </c>
    </row>
    <row r="157" spans="2:7" x14ac:dyDescent="0.2">
      <c r="B157" s="1"/>
      <c r="C157" s="8"/>
      <c r="D157" s="8" t="s">
        <v>463</v>
      </c>
      <c r="E157" s="5">
        <f>+(E152+E153+E154)*-1</f>
        <v>-347870000</v>
      </c>
      <c r="F157" s="4">
        <f>+E157*'balance sheet'!I5*0.25</f>
        <v>-13045125</v>
      </c>
      <c r="G157" s="4">
        <v>0</v>
      </c>
    </row>
    <row r="158" spans="2:7" ht="15" x14ac:dyDescent="0.35">
      <c r="D158" t="s">
        <v>464</v>
      </c>
      <c r="E158" s="10">
        <f>+E155*-1</f>
        <v>-271000000</v>
      </c>
      <c r="F158" s="10">
        <f>+E158*'balance sheet'!I5*0.25</f>
        <v>-10162500</v>
      </c>
      <c r="G158" s="10">
        <v>0</v>
      </c>
    </row>
    <row r="159" spans="2:7" ht="15" x14ac:dyDescent="0.35">
      <c r="B159" t="s">
        <v>451</v>
      </c>
      <c r="E159" s="10">
        <f>SUM(E157:E158)</f>
        <v>-618870000</v>
      </c>
      <c r="F159" s="10">
        <f>SUM(F157:F158)</f>
        <v>-23207625</v>
      </c>
      <c r="G159" s="10">
        <f>SUM(G157:G158)</f>
        <v>0</v>
      </c>
    </row>
    <row r="160" spans="2:7" x14ac:dyDescent="0.2">
      <c r="B160" t="s">
        <v>21</v>
      </c>
      <c r="E160" s="4">
        <f>+E159+E156</f>
        <v>0</v>
      </c>
      <c r="F160" s="4">
        <f>+F159+F156</f>
        <v>54509125</v>
      </c>
      <c r="G160" s="4">
        <f>+G159+G156</f>
        <v>0</v>
      </c>
    </row>
    <row r="163" spans="2:7" x14ac:dyDescent="0.2">
      <c r="B163" s="2" t="s">
        <v>102</v>
      </c>
      <c r="C163" s="8" t="s">
        <v>76</v>
      </c>
      <c r="D163" s="8" t="str">
        <f>+'balance sheet'!C39</f>
        <v>Chewco Loan</v>
      </c>
      <c r="E163" s="5">
        <f>+'balance sheet'!I39</f>
        <v>18440000</v>
      </c>
      <c r="F163" s="4">
        <f>+'balance sheet'!K39</f>
        <v>2766000</v>
      </c>
      <c r="G163" s="4">
        <v>0</v>
      </c>
    </row>
    <row r="164" spans="2:7" x14ac:dyDescent="0.2">
      <c r="B164" s="1"/>
      <c r="C164" s="8"/>
      <c r="D164" s="8" t="str">
        <f>+'balance sheet'!C40</f>
        <v>Hanover Compressor Common</v>
      </c>
      <c r="E164" s="5">
        <f>+'balance sheet'!I40</f>
        <v>81270000</v>
      </c>
      <c r="F164" s="4">
        <f>+'balance sheet'!K40</f>
        <v>12190500</v>
      </c>
      <c r="G164" s="4">
        <v>0</v>
      </c>
    </row>
    <row r="165" spans="2:7" x14ac:dyDescent="0.2">
      <c r="B165" s="1"/>
      <c r="C165" s="8"/>
      <c r="D165" s="8" t="str">
        <f>+'balance sheet'!C42</f>
        <v>3-TEC Warrants(R)</v>
      </c>
      <c r="E165" s="5">
        <f>+'balance sheet'!I42</f>
        <v>110000</v>
      </c>
      <c r="F165" s="4">
        <f>+'balance sheet'!K42</f>
        <v>16500</v>
      </c>
      <c r="G165" s="4">
        <v>0</v>
      </c>
    </row>
    <row r="166" spans="2:7" x14ac:dyDescent="0.2">
      <c r="B166" s="1"/>
      <c r="C166" s="8"/>
      <c r="D166" s="8" t="str">
        <f>+'balance sheet'!C44</f>
        <v>Queens Sands Common (R)</v>
      </c>
      <c r="E166" s="5">
        <f>+'balance sheet'!I44</f>
        <v>70000</v>
      </c>
      <c r="F166" s="4">
        <f>+'balance sheet'!K44</f>
        <v>10500</v>
      </c>
      <c r="G166" s="4">
        <v>0</v>
      </c>
    </row>
    <row r="167" spans="2:7" x14ac:dyDescent="0.2">
      <c r="B167" s="1"/>
      <c r="C167" s="8"/>
      <c r="D167" s="8" t="str">
        <f>+'balance sheet'!C45</f>
        <v>Queens Sands Preferred (R)</v>
      </c>
      <c r="E167" s="5">
        <f>+'balance sheet'!I45</f>
        <v>240000</v>
      </c>
      <c r="F167" s="4">
        <f>+'balance sheet'!K45</f>
        <v>36000</v>
      </c>
      <c r="G167" s="4">
        <v>0</v>
      </c>
    </row>
    <row r="168" spans="2:7" x14ac:dyDescent="0.2">
      <c r="B168" s="1"/>
      <c r="C168" s="8"/>
      <c r="D168" s="8" t="str">
        <f>+'balance sheet'!C55</f>
        <v>Inland Common</v>
      </c>
      <c r="E168" s="5">
        <f>+'balance sheet'!I55</f>
        <v>580000</v>
      </c>
      <c r="F168" s="4">
        <f>+'balance sheet'!K55</f>
        <v>87000</v>
      </c>
      <c r="G168" s="4">
        <v>0</v>
      </c>
    </row>
    <row r="169" spans="2:7" x14ac:dyDescent="0.2">
      <c r="B169" s="1"/>
      <c r="C169" s="8"/>
      <c r="D169" s="8" t="str">
        <f>+'balance sheet'!C56</f>
        <v>Inland Resources Preferred</v>
      </c>
      <c r="E169" s="5">
        <f>+'balance sheet'!I56</f>
        <v>4510000</v>
      </c>
      <c r="F169" s="4">
        <f>+'balance sheet'!K56</f>
        <v>676500</v>
      </c>
      <c r="G169" s="4">
        <v>0</v>
      </c>
    </row>
    <row r="170" spans="2:7" x14ac:dyDescent="0.2">
      <c r="B170" s="1"/>
      <c r="C170" s="8"/>
      <c r="D170" s="8" t="str">
        <f>+'balance sheet'!C59</f>
        <v>Linder Oil</v>
      </c>
      <c r="E170" s="5">
        <f>+'balance sheet'!I59</f>
        <v>8900000</v>
      </c>
      <c r="F170" s="4">
        <f>+'balance sheet'!K59</f>
        <v>1335000</v>
      </c>
      <c r="G170" s="4">
        <v>0</v>
      </c>
    </row>
    <row r="171" spans="2:7" x14ac:dyDescent="0.2">
      <c r="B171" s="1"/>
      <c r="C171" s="8"/>
      <c r="D171" s="8" t="str">
        <f>+'balance sheet'!C64</f>
        <v>Carrizzo Oil &amp; Gas Warrants (R)</v>
      </c>
      <c r="E171" s="5">
        <f>+'balance sheet'!I64</f>
        <v>910000</v>
      </c>
      <c r="F171" s="4">
        <f>+'balance sheet'!K64</f>
        <v>136500</v>
      </c>
      <c r="G171" s="4">
        <v>0</v>
      </c>
    </row>
    <row r="172" spans="2:7" x14ac:dyDescent="0.2">
      <c r="B172" s="1"/>
      <c r="C172" s="8"/>
      <c r="D172" s="8" t="str">
        <f>+'balance sheet'!C65</f>
        <v>HV Marine Warrants (R)</v>
      </c>
      <c r="E172" s="5">
        <f>+'balance sheet'!I65</f>
        <v>7980000</v>
      </c>
      <c r="F172" s="4">
        <f>+'balance sheet'!K65</f>
        <v>1197000</v>
      </c>
      <c r="G172" s="4">
        <v>0</v>
      </c>
    </row>
    <row r="173" spans="2:7" x14ac:dyDescent="0.2">
      <c r="B173" s="1"/>
      <c r="C173" s="8"/>
      <c r="D173" s="8" t="str">
        <f>+'balance sheet'!C67</f>
        <v>LSI Preferred (R)</v>
      </c>
      <c r="E173" s="5">
        <f>+'balance sheet'!I67</f>
        <v>590000</v>
      </c>
      <c r="F173" s="4">
        <f>+'balance sheet'!K67</f>
        <v>88500</v>
      </c>
      <c r="G173" s="4">
        <v>0</v>
      </c>
    </row>
    <row r="174" spans="2:7" x14ac:dyDescent="0.2">
      <c r="B174" s="1"/>
      <c r="C174" s="8"/>
      <c r="D174" s="8" t="str">
        <f>+'balance sheet'!C68</f>
        <v>LSI Warrants (R)</v>
      </c>
      <c r="E174" s="5">
        <f>+'balance sheet'!I68</f>
        <v>410000</v>
      </c>
      <c r="F174" s="4">
        <f>+'balance sheet'!K68</f>
        <v>61500</v>
      </c>
      <c r="G174" s="4">
        <v>0</v>
      </c>
    </row>
    <row r="175" spans="2:7" x14ac:dyDescent="0.2">
      <c r="B175" s="1"/>
      <c r="C175" s="31" t="s">
        <v>6</v>
      </c>
      <c r="D175" s="8" t="str">
        <f>+'balance sheet'!C72</f>
        <v>Venoco Convertible (R)</v>
      </c>
      <c r="E175" s="5">
        <f>+'balance sheet'!I72</f>
        <v>43760000</v>
      </c>
      <c r="F175" s="4">
        <f>+'balance sheet'!K72</f>
        <v>6564000</v>
      </c>
      <c r="G175" s="4">
        <v>0</v>
      </c>
    </row>
    <row r="176" spans="2:7" x14ac:dyDescent="0.2">
      <c r="B176" s="1"/>
      <c r="C176" s="8"/>
      <c r="D176" s="8" t="str">
        <f>+'balance sheet'!C77</f>
        <v>Enserco Offshore</v>
      </c>
      <c r="E176" s="5">
        <f>+'balance sheet'!I77</f>
        <v>950000</v>
      </c>
      <c r="F176" s="4">
        <f>+'balance sheet'!K77</f>
        <v>142500</v>
      </c>
      <c r="G176" s="4">
        <v>0</v>
      </c>
    </row>
    <row r="177" spans="2:7" x14ac:dyDescent="0.2">
      <c r="B177" s="1"/>
      <c r="C177" s="8"/>
      <c r="D177" s="8" t="str">
        <f>+'balance sheet'!C78</f>
        <v>H&amp;R Drilling/Tetonka</v>
      </c>
      <c r="E177" s="5">
        <f>+'balance sheet'!I78</f>
        <v>1110000</v>
      </c>
      <c r="F177" s="4">
        <f>+'balance sheet'!K78</f>
        <v>166500</v>
      </c>
      <c r="G177" s="4">
        <v>0</v>
      </c>
    </row>
    <row r="178" spans="2:7" x14ac:dyDescent="0.2">
      <c r="B178" s="1"/>
      <c r="C178" s="8"/>
      <c r="D178" s="8" t="str">
        <f>+'balance sheet'!C79</f>
        <v>Industrial Holdings (R)</v>
      </c>
      <c r="E178" s="5">
        <f>+'balance sheet'!I79</f>
        <v>1290000</v>
      </c>
      <c r="F178" s="4">
        <f>+'balance sheet'!K79</f>
        <v>193500</v>
      </c>
      <c r="G178" s="4">
        <v>0</v>
      </c>
    </row>
    <row r="179" spans="2:7" x14ac:dyDescent="0.2">
      <c r="B179" s="1"/>
      <c r="C179" s="8"/>
      <c r="D179" s="8" t="str">
        <f>+'balance sheet'!C80</f>
        <v>Paradigm Common (R)</v>
      </c>
      <c r="E179" s="5">
        <f>+'balance sheet'!I80</f>
        <v>70000</v>
      </c>
      <c r="F179" s="4">
        <f>+'balance sheet'!K80</f>
        <v>10500</v>
      </c>
      <c r="G179" s="4">
        <v>0</v>
      </c>
    </row>
    <row r="180" spans="2:7" x14ac:dyDescent="0.2">
      <c r="B180" s="1"/>
      <c r="C180" s="8"/>
      <c r="D180" s="8" t="str">
        <f>+'balance sheet'!C100</f>
        <v>City Forest Advisory</v>
      </c>
      <c r="E180" s="5">
        <f>+'balance sheet'!H100</f>
        <v>710000</v>
      </c>
      <c r="F180" s="4">
        <f>+'balance sheet'!K100</f>
        <v>106500</v>
      </c>
      <c r="G180" s="4">
        <v>0</v>
      </c>
    </row>
    <row r="181" spans="2:7" x14ac:dyDescent="0.2">
      <c r="B181" s="1"/>
      <c r="C181" s="8"/>
      <c r="D181" s="8" t="str">
        <f>+'balance sheet'!C121</f>
        <v>Hancock</v>
      </c>
      <c r="E181" s="5">
        <f>+'balance sheet'!H121</f>
        <v>2140000</v>
      </c>
      <c r="F181" s="4">
        <f>+'balance sheet'!K121</f>
        <v>321000</v>
      </c>
      <c r="G181" s="4">
        <v>0</v>
      </c>
    </row>
    <row r="182" spans="2:7" x14ac:dyDescent="0.2">
      <c r="B182" s="1"/>
      <c r="C182" s="8"/>
      <c r="D182" s="8" t="str">
        <f>+'balance sheet'!C126</f>
        <v>Linder Oil</v>
      </c>
      <c r="E182" s="5">
        <f>+'balance sheet'!H126</f>
        <v>6870000</v>
      </c>
      <c r="F182" s="4">
        <f>+'balance sheet'!K126</f>
        <v>1030500</v>
      </c>
      <c r="G182" s="4">
        <v>0</v>
      </c>
    </row>
    <row r="183" spans="2:7" x14ac:dyDescent="0.2">
      <c r="B183" s="1"/>
      <c r="C183" s="8"/>
      <c r="D183" s="8" t="str">
        <f>+'balance sheet'!C128</f>
        <v>Masada Oxynol</v>
      </c>
      <c r="E183" s="5">
        <f>+'balance sheet'!H128</f>
        <v>3900000</v>
      </c>
      <c r="F183" s="4">
        <f>+'balance sheet'!K128</f>
        <v>585000</v>
      </c>
      <c r="G183" s="4">
        <v>0</v>
      </c>
    </row>
    <row r="184" spans="2:7" x14ac:dyDescent="0.2">
      <c r="B184" s="1"/>
      <c r="C184" s="8"/>
      <c r="D184" s="8" t="str">
        <f>+'balance sheet'!C139</f>
        <v>City Forest IPC (R)</v>
      </c>
      <c r="E184" s="5">
        <f>+'balance sheet'!H139</f>
        <v>1660000</v>
      </c>
      <c r="F184" s="4">
        <f>+'balance sheet'!K139</f>
        <v>249000</v>
      </c>
      <c r="G184" s="4">
        <v>0</v>
      </c>
    </row>
    <row r="185" spans="2:7" x14ac:dyDescent="0.2">
      <c r="B185" s="1"/>
      <c r="C185" s="8"/>
      <c r="D185" s="8" t="str">
        <f>+'balance sheet'!C140</f>
        <v>HV Marine Warrants (R)</v>
      </c>
      <c r="E185" s="5">
        <f>+'balance sheet'!H140</f>
        <v>18060000</v>
      </c>
      <c r="F185" s="4">
        <f>+'balance sheet'!K140</f>
        <v>2709000</v>
      </c>
      <c r="G185" s="4">
        <v>0</v>
      </c>
    </row>
    <row r="186" spans="2:7" x14ac:dyDescent="0.2">
      <c r="B186" s="1"/>
      <c r="C186" s="8"/>
      <c r="D186" s="8" t="str">
        <f>+'balance sheet'!C143</f>
        <v>Venoco (R)</v>
      </c>
      <c r="E186" s="5">
        <f>+'balance sheet'!H143</f>
        <v>33000000</v>
      </c>
      <c r="F186" s="4">
        <f>+'balance sheet'!K143</f>
        <v>4950000</v>
      </c>
      <c r="G186" s="4">
        <v>0</v>
      </c>
    </row>
    <row r="187" spans="2:7" x14ac:dyDescent="0.2">
      <c r="B187" s="1"/>
      <c r="C187" s="8"/>
      <c r="D187" s="8" t="str">
        <f>+'balance sheet'!C144</f>
        <v>WB Oil &amp; Gas (R)</v>
      </c>
      <c r="E187" s="5">
        <f>+'balance sheet'!H144</f>
        <v>1360000</v>
      </c>
      <c r="F187" s="4">
        <f>+'balance sheet'!K144</f>
        <v>204000</v>
      </c>
      <c r="G187" s="4">
        <v>0</v>
      </c>
    </row>
    <row r="188" spans="2:7" x14ac:dyDescent="0.2">
      <c r="B188" s="1"/>
      <c r="C188" s="8"/>
      <c r="D188" s="8" t="str">
        <f>+'balance sheet'!C145</f>
        <v>Carrizo Warrants (R)</v>
      </c>
      <c r="E188" s="5">
        <f>+'balance sheet'!H145</f>
        <v>680000</v>
      </c>
      <c r="F188" s="4">
        <f>+'balance sheet'!K145</f>
        <v>102000</v>
      </c>
      <c r="G188" s="4">
        <v>0</v>
      </c>
    </row>
    <row r="189" spans="2:7" x14ac:dyDescent="0.2">
      <c r="B189" s="1"/>
      <c r="C189" s="8"/>
      <c r="D189" s="8" t="str">
        <f>+'balance sheet'!C146</f>
        <v>Catalytica (R)</v>
      </c>
      <c r="E189" s="5">
        <f>+'balance sheet'!H146</f>
        <v>20000000</v>
      </c>
      <c r="F189" s="4">
        <f>+'balance sheet'!K146</f>
        <v>3000000</v>
      </c>
      <c r="G189" s="4">
        <v>0</v>
      </c>
    </row>
    <row r="190" spans="2:7" x14ac:dyDescent="0.2">
      <c r="B190" s="1"/>
      <c r="C190" s="8"/>
      <c r="D190" s="8" t="str">
        <f>+'balance sheet'!C147</f>
        <v>Heartland Steel Common (R)</v>
      </c>
      <c r="E190" s="5">
        <f>+'balance sheet'!H147</f>
        <v>20740000</v>
      </c>
      <c r="F190" s="4">
        <f>+'balance sheet'!K147</f>
        <v>3111000</v>
      </c>
      <c r="G190" s="4">
        <v>0</v>
      </c>
    </row>
    <row r="191" spans="2:7" x14ac:dyDescent="0.2">
      <c r="B191" s="1"/>
      <c r="C191" s="8"/>
      <c r="D191" s="8" t="str">
        <f>+'balance sheet'!C148</f>
        <v>Heartland Steel Cont Loan (R)</v>
      </c>
      <c r="E191" s="5">
        <f>+'balance sheet'!H148</f>
        <v>1300000</v>
      </c>
      <c r="F191" s="4">
        <f>+'balance sheet'!K148</f>
        <v>195000</v>
      </c>
      <c r="G191" s="4">
        <v>0</v>
      </c>
    </row>
    <row r="192" spans="2:7" x14ac:dyDescent="0.2">
      <c r="B192" s="1"/>
      <c r="C192" s="8"/>
      <c r="D192" s="8" t="str">
        <f>+'balance sheet'!C149</f>
        <v>Heartland Steel EAS (R)</v>
      </c>
      <c r="E192" s="5">
        <f>+'balance sheet'!H149</f>
        <v>430000</v>
      </c>
      <c r="F192" s="4">
        <f>+'balance sheet'!K149</f>
        <v>64500</v>
      </c>
      <c r="G192" s="4">
        <v>0</v>
      </c>
    </row>
    <row r="193" spans="2:7" x14ac:dyDescent="0.2">
      <c r="B193" s="1"/>
      <c r="C193" s="8"/>
      <c r="D193" s="8" t="str">
        <f>+'balance sheet'!C150</f>
        <v>Heartland Steel Seed Money (R)</v>
      </c>
      <c r="E193" s="5">
        <f>+'balance sheet'!H150</f>
        <v>2340000</v>
      </c>
      <c r="F193" s="4">
        <f>+'balance sheet'!K150</f>
        <v>351000</v>
      </c>
      <c r="G193" s="4">
        <v>0</v>
      </c>
    </row>
    <row r="194" spans="2:7" x14ac:dyDescent="0.2">
      <c r="B194" s="1"/>
      <c r="C194" s="8"/>
      <c r="D194" s="8" t="str">
        <f>+'balance sheet'!C151</f>
        <v>Heartland Steel Warrants (R)</v>
      </c>
      <c r="E194" s="5">
        <f>+'balance sheet'!H151</f>
        <v>3490000</v>
      </c>
      <c r="F194" s="4">
        <f>+'balance sheet'!K151</f>
        <v>523500</v>
      </c>
      <c r="G194" s="4">
        <v>0</v>
      </c>
    </row>
    <row r="195" spans="2:7" x14ac:dyDescent="0.2">
      <c r="B195" s="1"/>
      <c r="C195" s="8"/>
      <c r="D195" s="8" t="str">
        <f>+'balance sheet'!C153</f>
        <v>LSI Preferred (R)</v>
      </c>
      <c r="E195" s="5">
        <f>+'balance sheet'!H153</f>
        <v>1330000</v>
      </c>
      <c r="F195" s="4">
        <f>+'balance sheet'!K153</f>
        <v>199500</v>
      </c>
      <c r="G195" s="4">
        <v>0</v>
      </c>
    </row>
    <row r="196" spans="2:7" ht="15" x14ac:dyDescent="0.35">
      <c r="B196" s="1"/>
      <c r="C196" s="8"/>
      <c r="D196" s="8" t="str">
        <f>+'balance sheet'!C156</f>
        <v>LSI Warrants (R)</v>
      </c>
      <c r="E196" s="10">
        <f>+'balance sheet'!H156</f>
        <v>920000</v>
      </c>
      <c r="F196" s="10">
        <f>+'balance sheet'!K156</f>
        <v>138000</v>
      </c>
      <c r="G196" s="10">
        <v>0</v>
      </c>
    </row>
    <row r="197" spans="2:7" ht="15" x14ac:dyDescent="0.35">
      <c r="B197" s="8" t="s">
        <v>452</v>
      </c>
      <c r="C197" s="8"/>
      <c r="D197" s="8"/>
      <c r="E197" s="10">
        <f>SUM(E163:E196)</f>
        <v>290120000</v>
      </c>
      <c r="F197" s="10">
        <f>SUM(F163:F196)</f>
        <v>43518000</v>
      </c>
      <c r="G197" s="10">
        <f>SUM(G163:G196)</f>
        <v>0</v>
      </c>
    </row>
    <row r="198" spans="2:7" x14ac:dyDescent="0.2">
      <c r="B198" s="8"/>
      <c r="C198" s="8"/>
      <c r="D198" s="8" t="s">
        <v>465</v>
      </c>
      <c r="E198" s="5">
        <f>+E164*-1</f>
        <v>-81270000</v>
      </c>
      <c r="F198" s="4">
        <v>0</v>
      </c>
      <c r="G198" s="4">
        <v>0</v>
      </c>
    </row>
    <row r="199" spans="2:7" x14ac:dyDescent="0.2">
      <c r="B199" s="8"/>
      <c r="C199" s="8"/>
      <c r="D199" s="8" t="s">
        <v>466</v>
      </c>
      <c r="E199" s="5">
        <f>+(E176+E177+E178+E179)*-1</f>
        <v>-3420000</v>
      </c>
      <c r="F199" s="4">
        <f>+E199*'balance sheet'!I5*0.5</f>
        <v>-256500</v>
      </c>
      <c r="G199" s="4">
        <v>0</v>
      </c>
    </row>
    <row r="200" spans="2:7" x14ac:dyDescent="0.2">
      <c r="B200" s="8"/>
      <c r="C200" s="8"/>
      <c r="D200" s="8" t="s">
        <v>467</v>
      </c>
      <c r="E200" s="5">
        <f>+E181*-1</f>
        <v>-2140000</v>
      </c>
      <c r="F200" s="4">
        <f>+E200*'balance sheet'!I5*0.75</f>
        <v>-240750</v>
      </c>
      <c r="G200" s="4">
        <v>0</v>
      </c>
    </row>
    <row r="201" spans="2:7" x14ac:dyDescent="0.2">
      <c r="B201" s="8"/>
      <c r="C201" s="8"/>
      <c r="D201" s="8" t="s">
        <v>468</v>
      </c>
      <c r="E201" s="5">
        <f>+E189*-1</f>
        <v>-20000000</v>
      </c>
      <c r="F201" s="4">
        <f>+E201*'balance sheet'!I5*0.25</f>
        <v>-750000</v>
      </c>
      <c r="G201" s="4">
        <v>0</v>
      </c>
    </row>
    <row r="202" spans="2:7" x14ac:dyDescent="0.2">
      <c r="B202" s="8"/>
      <c r="C202" s="8"/>
      <c r="D202" s="8" t="s">
        <v>469</v>
      </c>
      <c r="E202" s="5">
        <f>+(E190+E191+E192+E193+E194)*-1</f>
        <v>-28300000</v>
      </c>
      <c r="F202" s="4">
        <f>+E202*'balance sheet'!I5*0.25</f>
        <v>-1061250</v>
      </c>
      <c r="G202" s="4">
        <v>0</v>
      </c>
    </row>
    <row r="203" spans="2:7" x14ac:dyDescent="0.2">
      <c r="B203" s="8"/>
      <c r="C203" s="8"/>
      <c r="D203" s="8" t="s">
        <v>470</v>
      </c>
      <c r="E203" s="5">
        <f>+(E195+E196)*-1</f>
        <v>-2250000</v>
      </c>
      <c r="F203" s="4">
        <f>+E203*'balance sheet'!I5*0.5</f>
        <v>-168750</v>
      </c>
      <c r="G203" s="4">
        <v>0</v>
      </c>
    </row>
    <row r="204" spans="2:7" ht="15" x14ac:dyDescent="0.35">
      <c r="B204" s="8"/>
      <c r="C204" s="8"/>
      <c r="D204" s="8" t="s">
        <v>471</v>
      </c>
      <c r="E204" s="10">
        <f>+(E188+E187+E185+E184+E183+E182+E180+E174+E173+E172+E171+E170+E169+E168+E167+E166+E165+E163)*-1</f>
        <v>-75980000</v>
      </c>
      <c r="F204" s="10">
        <f>+E204*'balance sheet'!I5*0.5</f>
        <v>-5698500</v>
      </c>
      <c r="G204" s="10">
        <v>0</v>
      </c>
    </row>
    <row r="205" spans="2:7" ht="15" x14ac:dyDescent="0.35">
      <c r="B205" s="8" t="s">
        <v>451</v>
      </c>
      <c r="C205" s="8"/>
      <c r="D205" s="8"/>
      <c r="E205" s="10">
        <f>SUM(E198:E204)</f>
        <v>-213360000</v>
      </c>
      <c r="F205" s="10">
        <f>SUM(F198:F204)</f>
        <v>-8175750</v>
      </c>
      <c r="G205" s="10">
        <f>SUM(G198:G204)</f>
        <v>0</v>
      </c>
    </row>
    <row r="206" spans="2:7" ht="15" x14ac:dyDescent="0.35">
      <c r="B206" s="8" t="s">
        <v>21</v>
      </c>
      <c r="C206" s="8"/>
      <c r="D206" s="8"/>
      <c r="E206" s="10">
        <f>+E205+E197</f>
        <v>76760000</v>
      </c>
      <c r="F206" s="10">
        <f>+F205+F197</f>
        <v>35342250</v>
      </c>
      <c r="G206" s="10">
        <f>+G205+G197</f>
        <v>0</v>
      </c>
    </row>
    <row r="207" spans="2:7" ht="15" x14ac:dyDescent="0.35">
      <c r="B207" s="8"/>
      <c r="C207" s="8"/>
      <c r="D207" s="8"/>
      <c r="E207" s="10"/>
      <c r="F207" s="10"/>
      <c r="G207" s="10"/>
    </row>
    <row r="208" spans="2:7" x14ac:dyDescent="0.2">
      <c r="B208" s="1"/>
      <c r="C208" s="8"/>
      <c r="D208" s="8"/>
      <c r="E208" s="5"/>
      <c r="G208" s="4" t="s">
        <v>6</v>
      </c>
    </row>
    <row r="209" spans="2:7" x14ac:dyDescent="0.2">
      <c r="B209" s="2" t="s">
        <v>103</v>
      </c>
      <c r="C209" s="8" t="s">
        <v>104</v>
      </c>
      <c r="D209" s="8" t="str">
        <f>+'balance sheet'!C12</f>
        <v>Lincoln</v>
      </c>
      <c r="E209" s="5">
        <f>+'balance sheet'!H12</f>
        <v>266000000</v>
      </c>
      <c r="F209" s="4">
        <f>+'balance sheet'!K12</f>
        <v>39900000</v>
      </c>
      <c r="G209" s="4">
        <f>+'balance sheet'!J12</f>
        <v>8080000</v>
      </c>
    </row>
    <row r="210" spans="2:7" x14ac:dyDescent="0.2">
      <c r="D210" t="str">
        <f>+'balance sheet'!C13</f>
        <v>Wheatland</v>
      </c>
      <c r="E210" s="4">
        <f>+'balance sheet'!H13</f>
        <v>157000000</v>
      </c>
      <c r="F210" s="4">
        <f>+'balance sheet'!K13</f>
        <v>23550000</v>
      </c>
      <c r="G210" s="4">
        <f>+'balance sheet'!J13</f>
        <v>4800000</v>
      </c>
    </row>
    <row r="211" spans="2:7" x14ac:dyDescent="0.2">
      <c r="D211" t="str">
        <f>+'balance sheet'!C14</f>
        <v>Gleason</v>
      </c>
      <c r="E211" s="4">
        <f>+'balance sheet'!H14</f>
        <v>174000000</v>
      </c>
      <c r="F211" s="4">
        <f>+'balance sheet'!K14</f>
        <v>26100000</v>
      </c>
      <c r="G211" s="4">
        <f>+'balance sheet'!J14</f>
        <v>5300000</v>
      </c>
    </row>
    <row r="212" spans="2:7" x14ac:dyDescent="0.2">
      <c r="D212" t="str">
        <f>+'balance sheet'!C16</f>
        <v>Caledonia</v>
      </c>
      <c r="E212" s="4">
        <f>+'balance sheet'!H16</f>
        <v>154000000</v>
      </c>
      <c r="F212" s="4">
        <f>+'balance sheet'!K16</f>
        <v>23100000</v>
      </c>
      <c r="G212" s="4">
        <f>+'balance sheet'!J16</f>
        <v>4600000</v>
      </c>
    </row>
    <row r="213" spans="2:7" x14ac:dyDescent="0.2">
      <c r="D213" t="str">
        <f>+'balance sheet'!C18</f>
        <v>Brownsville</v>
      </c>
      <c r="E213" s="4">
        <f>+'balance sheet'!H18</f>
        <v>126000000</v>
      </c>
      <c r="F213" s="4">
        <f>+'balance sheet'!K18</f>
        <v>18900000</v>
      </c>
      <c r="G213" s="4">
        <f>+'balance sheet'!J18</f>
        <v>3770000</v>
      </c>
    </row>
    <row r="214" spans="2:7" x14ac:dyDescent="0.2">
      <c r="D214" t="str">
        <f>+'balance sheet'!C171</f>
        <v>IT PP&amp;E</v>
      </c>
      <c r="E214" s="4">
        <f>+'balance sheet'!H171</f>
        <v>77000000</v>
      </c>
      <c r="F214" s="4">
        <f>+'balance sheet'!K171</f>
        <v>6544999.9999999991</v>
      </c>
      <c r="G214" s="4">
        <v>0</v>
      </c>
    </row>
    <row r="215" spans="2:7" x14ac:dyDescent="0.2">
      <c r="D215" t="str">
        <f>+'balance sheet'!C172</f>
        <v>Build Outs, Other PP&amp;E</v>
      </c>
      <c r="E215" s="4">
        <f>+'balance sheet'!H172</f>
        <v>34000000</v>
      </c>
      <c r="F215" s="4">
        <f>+'balance sheet'!K172</f>
        <v>2889999.9999999995</v>
      </c>
      <c r="G215" s="4">
        <v>0</v>
      </c>
    </row>
    <row r="216" spans="2:7" x14ac:dyDescent="0.2">
      <c r="D216" t="str">
        <f>+'balance sheet'!C173</f>
        <v>Onadaga</v>
      </c>
      <c r="E216" s="4">
        <f>+'balance sheet'!H173</f>
        <v>18000000</v>
      </c>
      <c r="F216" s="4">
        <f>+'balance sheet'!K173</f>
        <v>2700000</v>
      </c>
      <c r="G216" s="4">
        <v>0</v>
      </c>
    </row>
    <row r="217" spans="2:7" x14ac:dyDescent="0.2">
      <c r="D217" t="str">
        <f>+'balance sheet'!C174</f>
        <v>Net A/R and A/P Trade</v>
      </c>
      <c r="E217" s="4">
        <f>+'balance sheet'!H174</f>
        <v>0</v>
      </c>
      <c r="F217" s="4">
        <f>+'balance sheet'!K174</f>
        <v>0</v>
      </c>
      <c r="G217" s="4">
        <v>0</v>
      </c>
    </row>
    <row r="218" spans="2:7" ht="15" x14ac:dyDescent="0.35">
      <c r="D218" t="str">
        <f>+'balance sheet'!C175</f>
        <v>Broker Cash</v>
      </c>
      <c r="E218" s="10">
        <f>+'balance sheet'!H175</f>
        <v>345000000</v>
      </c>
      <c r="F218" s="10">
        <f>+'balance sheet'!K175</f>
        <v>29324999.999999996</v>
      </c>
      <c r="G218" s="10">
        <v>0</v>
      </c>
    </row>
    <row r="219" spans="2:7" ht="15" x14ac:dyDescent="0.35">
      <c r="B219" t="s">
        <v>452</v>
      </c>
      <c r="E219" s="10">
        <f>SUM(E209:E218)</f>
        <v>1351000000</v>
      </c>
      <c r="F219" s="10">
        <f>SUM(F209:F218)</f>
        <v>173010000</v>
      </c>
      <c r="G219" s="10">
        <f>SUM(G209:G218)</f>
        <v>26550000</v>
      </c>
    </row>
    <row r="220" spans="2:7" x14ac:dyDescent="0.2">
      <c r="D220" t="s">
        <v>472</v>
      </c>
      <c r="E220" s="4">
        <f>+(E209+E210+E211)*-1</f>
        <v>-597000000</v>
      </c>
      <c r="F220" s="4">
        <f>+E220*'balance sheet'!I5*0.5</f>
        <v>-44775000</v>
      </c>
      <c r="G220" s="4">
        <f>+(G209+G210+G211)*0.5*-1</f>
        <v>-9090000</v>
      </c>
    </row>
    <row r="221" spans="2:7" x14ac:dyDescent="0.2">
      <c r="D221" t="s">
        <v>473</v>
      </c>
      <c r="E221" s="4">
        <f>+(E212+E213)*-1</f>
        <v>-280000000</v>
      </c>
      <c r="F221" s="4">
        <f>+E221*'balance sheet'!I5*0.5</f>
        <v>-21000000</v>
      </c>
      <c r="G221" s="4">
        <f>+(G212+G213)*0.5*-1</f>
        <v>-4185000</v>
      </c>
    </row>
    <row r="222" spans="2:7" ht="15" x14ac:dyDescent="0.35">
      <c r="D222" t="s">
        <v>474</v>
      </c>
      <c r="E222" s="10">
        <f>+E216*-1</f>
        <v>-18000000</v>
      </c>
      <c r="F222" s="10">
        <f>+E222*'balance sheet'!I5*0.5</f>
        <v>-1350000</v>
      </c>
      <c r="G222" s="10">
        <v>0</v>
      </c>
    </row>
    <row r="223" spans="2:7" ht="15" x14ac:dyDescent="0.35">
      <c r="B223" t="s">
        <v>451</v>
      </c>
      <c r="E223" s="10">
        <f>SUM(E220:E222)</f>
        <v>-895000000</v>
      </c>
      <c r="F223" s="10">
        <f>SUM(F220:F222)</f>
        <v>-67125000</v>
      </c>
      <c r="G223" s="10">
        <f>SUM(G220:G222)</f>
        <v>-13275000</v>
      </c>
    </row>
    <row r="224" spans="2:7" ht="15" x14ac:dyDescent="0.35">
      <c r="B224" t="s">
        <v>21</v>
      </c>
      <c r="E224" s="10">
        <f>+E223+E219</f>
        <v>456000000</v>
      </c>
      <c r="F224" s="10">
        <f>+F219+F223</f>
        <v>105885000</v>
      </c>
      <c r="G224" s="10">
        <f>+G223+G219</f>
        <v>13275000</v>
      </c>
    </row>
    <row r="225" spans="2:7" ht="15" x14ac:dyDescent="0.35">
      <c r="E225" s="10"/>
      <c r="F225" s="10"/>
      <c r="G225" s="10"/>
    </row>
    <row r="227" spans="2:7" s="3" customFormat="1" x14ac:dyDescent="0.2">
      <c r="B227" s="3" t="s">
        <v>475</v>
      </c>
      <c r="E227" s="6">
        <f>+E6+E12+E21+E32+E46+E58+E60+E65+E71+E79+E86+E99+E123+E148+E156+E197+E219</f>
        <v>3998940000</v>
      </c>
      <c r="F227" s="6">
        <f>+F6+F12+F21+F32+F46+F58+F60+F65+F71+F79+F86+F99+F123+F148+F156+F197+F219</f>
        <v>467807250</v>
      </c>
      <c r="G227" s="6">
        <f>+G6+G12+G21+G32+G46+G58+G60+G65+G71+G79+G86+G99+G123+G148+G156+G197+G219</f>
        <v>31150000</v>
      </c>
    </row>
    <row r="228" spans="2:7" x14ac:dyDescent="0.2">
      <c r="G228" s="4" t="s">
        <v>6</v>
      </c>
    </row>
    <row r="229" spans="2:7" x14ac:dyDescent="0.2">
      <c r="B229" t="s">
        <v>283</v>
      </c>
      <c r="E229" s="4">
        <f>+'balance sheet'!H183+'balance sheet'!I183</f>
        <v>4963020000</v>
      </c>
      <c r="F229" s="4">
        <f>+'balance sheet'!M183</f>
        <v>487607250</v>
      </c>
      <c r="G229" s="4">
        <f>+'balance sheet'!J183</f>
        <v>31150000</v>
      </c>
    </row>
    <row r="230" spans="2:7" x14ac:dyDescent="0.2">
      <c r="B230" t="s">
        <v>476</v>
      </c>
      <c r="E230" s="4">
        <f>+E98</f>
        <v>-132000000</v>
      </c>
      <c r="F230" s="4">
        <f>+F98</f>
        <v>-19800000</v>
      </c>
      <c r="G230" s="4">
        <v>0</v>
      </c>
    </row>
    <row r="231" spans="2:7" ht="15" x14ac:dyDescent="0.35">
      <c r="B231" t="s">
        <v>432</v>
      </c>
      <c r="D231" s="18" t="s">
        <v>6</v>
      </c>
      <c r="E231" s="10">
        <f>+'HP&amp;L'!G57*-1</f>
        <v>-832080000</v>
      </c>
      <c r="F231" s="10">
        <v>0</v>
      </c>
      <c r="G231" s="10">
        <v>0</v>
      </c>
    </row>
    <row r="232" spans="2:7" x14ac:dyDescent="0.2">
      <c r="B232" t="s">
        <v>7</v>
      </c>
      <c r="E232" s="4">
        <f>SUM(E229:E231)</f>
        <v>3998940000</v>
      </c>
      <c r="F232" s="4">
        <f>SUM(F229:F231)</f>
        <v>467807250</v>
      </c>
      <c r="G232" s="4">
        <f>SUM(G229:G231)</f>
        <v>31150000</v>
      </c>
    </row>
    <row r="233" spans="2:7" x14ac:dyDescent="0.2">
      <c r="G233" s="4" t="s">
        <v>6</v>
      </c>
    </row>
    <row r="234" spans="2:7" x14ac:dyDescent="0.2">
      <c r="E234" s="4">
        <f>+E227-E232</f>
        <v>0</v>
      </c>
      <c r="F234" s="4">
        <f>+F227-F232</f>
        <v>0</v>
      </c>
      <c r="G234" s="4">
        <f>+G227-G232</f>
        <v>0</v>
      </c>
    </row>
    <row r="235" spans="2:7" x14ac:dyDescent="0.2">
      <c r="G235" s="4" t="s">
        <v>6</v>
      </c>
    </row>
    <row r="236" spans="2:7" x14ac:dyDescent="0.2">
      <c r="B236" t="s">
        <v>441</v>
      </c>
      <c r="E236" s="4">
        <f>+E15+E37+E52+E66+E80+E87+E104+E129+E149+E159+E205+E223</f>
        <v>-1922620000</v>
      </c>
      <c r="F236" s="4">
        <f>+F15+F37+F52+F66+F80+F87+F104+F129+F149+F159+F205+F223</f>
        <v>-69480375</v>
      </c>
      <c r="G236" s="4">
        <f>+G15+G37+G52+G66+G80+G87+G104+G129+G149+G159+G205+G223</f>
        <v>-13275000</v>
      </c>
    </row>
    <row r="237" spans="2:7" x14ac:dyDescent="0.2">
      <c r="B237" t="s">
        <v>477</v>
      </c>
      <c r="D237" s="18" t="s">
        <v>6</v>
      </c>
      <c r="E237" s="4">
        <f>+E6+E16+E21+E38+E53+E58+E60+E67+E71+E81+E88+E105+E130+E150+E160+E206+E224</f>
        <v>2076320000</v>
      </c>
      <c r="F237" s="4">
        <f>+F227+F236</f>
        <v>398326875</v>
      </c>
      <c r="G237" s="4">
        <f>+G232+G236</f>
        <v>17875000</v>
      </c>
    </row>
    <row r="238" spans="2:7" ht="15" x14ac:dyDescent="0.35">
      <c r="B238" t="s">
        <v>478</v>
      </c>
      <c r="E238" s="10">
        <f>+'HP&amp;L'!I57</f>
        <v>443000000</v>
      </c>
      <c r="F238" s="4" t="s">
        <v>6</v>
      </c>
      <c r="G238" s="4" t="s">
        <v>6</v>
      </c>
    </row>
    <row r="239" spans="2:7" x14ac:dyDescent="0.2">
      <c r="B239" s="3" t="s">
        <v>479</v>
      </c>
      <c r="C239" s="3"/>
      <c r="D239" s="3"/>
      <c r="E239" s="6">
        <f>+E238+E237</f>
        <v>2519320000</v>
      </c>
      <c r="F239" s="4" t="s">
        <v>6</v>
      </c>
      <c r="G239" s="4" t="s">
        <v>6</v>
      </c>
    </row>
    <row r="240" spans="2:7" x14ac:dyDescent="0.2">
      <c r="B240" s="3"/>
      <c r="C240" s="3"/>
      <c r="D240" s="3"/>
      <c r="E240" s="6"/>
      <c r="G240" s="4" t="s">
        <v>6</v>
      </c>
    </row>
    <row r="241" spans="2:7" x14ac:dyDescent="0.2">
      <c r="B241" s="3" t="s">
        <v>480</v>
      </c>
      <c r="C241" s="3"/>
      <c r="D241" s="3"/>
      <c r="E241" s="6">
        <f>+E229</f>
        <v>4963020000</v>
      </c>
      <c r="G241" s="4" t="s">
        <v>6</v>
      </c>
    </row>
    <row r="242" spans="2:7" x14ac:dyDescent="0.2">
      <c r="G242" s="4" t="s">
        <v>6</v>
      </c>
    </row>
    <row r="243" spans="2:7" x14ac:dyDescent="0.2">
      <c r="B243" t="s">
        <v>485</v>
      </c>
      <c r="E243" s="32" t="s">
        <v>6</v>
      </c>
      <c r="G243" s="4" t="s">
        <v>6</v>
      </c>
    </row>
    <row r="244" spans="2:7" x14ac:dyDescent="0.2">
      <c r="E244" s="4" t="s">
        <v>6</v>
      </c>
      <c r="G244" s="4" t="s">
        <v>6</v>
      </c>
    </row>
    <row r="245" spans="2:7" x14ac:dyDescent="0.2">
      <c r="E245" s="4" t="s">
        <v>6</v>
      </c>
      <c r="G245" s="4" t="s">
        <v>6</v>
      </c>
    </row>
    <row r="246" spans="2:7" x14ac:dyDescent="0.2">
      <c r="G246" s="4" t="s">
        <v>6</v>
      </c>
    </row>
    <row r="247" spans="2:7" x14ac:dyDescent="0.2">
      <c r="G247" s="4" t="s">
        <v>6</v>
      </c>
    </row>
    <row r="248" spans="2:7" x14ac:dyDescent="0.2">
      <c r="G248" s="4" t="s">
        <v>6</v>
      </c>
    </row>
    <row r="249" spans="2:7" x14ac:dyDescent="0.2">
      <c r="G249" s="4" t="s">
        <v>6</v>
      </c>
    </row>
    <row r="250" spans="2:7" x14ac:dyDescent="0.2">
      <c r="G250" s="4" t="s">
        <v>6</v>
      </c>
    </row>
    <row r="251" spans="2:7" x14ac:dyDescent="0.2">
      <c r="G251" s="4" t="s">
        <v>6</v>
      </c>
    </row>
    <row r="252" spans="2:7" x14ac:dyDescent="0.2">
      <c r="G252" s="4" t="s">
        <v>6</v>
      </c>
    </row>
    <row r="253" spans="2:7" x14ac:dyDescent="0.2">
      <c r="G253" s="4" t="s">
        <v>6</v>
      </c>
    </row>
    <row r="254" spans="2:7" x14ac:dyDescent="0.2">
      <c r="G254" s="4" t="s">
        <v>6</v>
      </c>
    </row>
    <row r="255" spans="2:7" x14ac:dyDescent="0.2">
      <c r="G255" s="4" t="s">
        <v>6</v>
      </c>
    </row>
    <row r="256" spans="2:7" x14ac:dyDescent="0.2">
      <c r="G256" s="4" t="s">
        <v>6</v>
      </c>
    </row>
    <row r="257" spans="7:7" x14ac:dyDescent="0.2">
      <c r="G257" s="4" t="s">
        <v>6</v>
      </c>
    </row>
    <row r="258" spans="7:7" x14ac:dyDescent="0.2">
      <c r="G258" s="4" t="s">
        <v>6</v>
      </c>
    </row>
    <row r="259" spans="7:7" x14ac:dyDescent="0.2">
      <c r="G259" s="4" t="s">
        <v>6</v>
      </c>
    </row>
    <row r="260" spans="7:7" x14ac:dyDescent="0.2">
      <c r="G260" s="4" t="s">
        <v>6</v>
      </c>
    </row>
    <row r="261" spans="7:7" x14ac:dyDescent="0.2">
      <c r="G261" s="4" t="s">
        <v>6</v>
      </c>
    </row>
    <row r="262" spans="7:7" x14ac:dyDescent="0.2">
      <c r="G262" s="4" t="s">
        <v>6</v>
      </c>
    </row>
    <row r="263" spans="7:7" x14ac:dyDescent="0.2">
      <c r="G263" s="4" t="s">
        <v>6</v>
      </c>
    </row>
    <row r="264" spans="7:7" x14ac:dyDescent="0.2">
      <c r="G264" s="4" t="s">
        <v>6</v>
      </c>
    </row>
    <row r="265" spans="7:7" x14ac:dyDescent="0.2">
      <c r="G265" s="4" t="s">
        <v>6</v>
      </c>
    </row>
    <row r="266" spans="7:7" x14ac:dyDescent="0.2">
      <c r="G266" s="4" t="s">
        <v>6</v>
      </c>
    </row>
    <row r="267" spans="7:7" x14ac:dyDescent="0.2">
      <c r="G267" s="4" t="s">
        <v>6</v>
      </c>
    </row>
    <row r="268" spans="7:7" x14ac:dyDescent="0.2">
      <c r="G268" s="4" t="s">
        <v>6</v>
      </c>
    </row>
    <row r="269" spans="7:7" x14ac:dyDescent="0.2">
      <c r="G269" s="4" t="s">
        <v>6</v>
      </c>
    </row>
    <row r="270" spans="7:7" x14ac:dyDescent="0.2">
      <c r="G270" s="4" t="s">
        <v>6</v>
      </c>
    </row>
    <row r="271" spans="7:7" x14ac:dyDescent="0.2">
      <c r="G271" s="4" t="s">
        <v>6</v>
      </c>
    </row>
    <row r="272" spans="7:7" x14ac:dyDescent="0.2">
      <c r="G272" s="4" t="s">
        <v>6</v>
      </c>
    </row>
    <row r="273" spans="7:7" x14ac:dyDescent="0.2">
      <c r="G273" s="4" t="s">
        <v>6</v>
      </c>
    </row>
    <row r="274" spans="7:7" x14ac:dyDescent="0.2">
      <c r="G274" s="4" t="s">
        <v>6</v>
      </c>
    </row>
    <row r="275" spans="7:7" x14ac:dyDescent="0.2">
      <c r="G275" s="4" t="s">
        <v>6</v>
      </c>
    </row>
    <row r="276" spans="7:7" x14ac:dyDescent="0.2">
      <c r="G276" s="4" t="s">
        <v>6</v>
      </c>
    </row>
    <row r="277" spans="7:7" x14ac:dyDescent="0.2">
      <c r="G277" s="4" t="s">
        <v>6</v>
      </c>
    </row>
    <row r="278" spans="7:7" x14ac:dyDescent="0.2">
      <c r="G278" s="4" t="s">
        <v>6</v>
      </c>
    </row>
    <row r="279" spans="7:7" x14ac:dyDescent="0.2">
      <c r="G279" s="4" t="s">
        <v>6</v>
      </c>
    </row>
    <row r="280" spans="7:7" x14ac:dyDescent="0.2">
      <c r="G280" s="4" t="s">
        <v>6</v>
      </c>
    </row>
    <row r="281" spans="7:7" x14ac:dyDescent="0.2">
      <c r="G281" s="4" t="s">
        <v>6</v>
      </c>
    </row>
    <row r="282" spans="7:7" x14ac:dyDescent="0.2">
      <c r="G282" s="4" t="s">
        <v>6</v>
      </c>
    </row>
    <row r="283" spans="7:7" x14ac:dyDescent="0.2">
      <c r="G283" s="4" t="s">
        <v>6</v>
      </c>
    </row>
    <row r="284" spans="7:7" x14ac:dyDescent="0.2">
      <c r="G284" s="4" t="s">
        <v>6</v>
      </c>
    </row>
    <row r="285" spans="7:7" x14ac:dyDescent="0.2">
      <c r="G285" s="4" t="s">
        <v>6</v>
      </c>
    </row>
    <row r="286" spans="7:7" x14ac:dyDescent="0.2">
      <c r="G286" s="4" t="s">
        <v>6</v>
      </c>
    </row>
    <row r="287" spans="7:7" x14ac:dyDescent="0.2">
      <c r="G287" s="4" t="s">
        <v>6</v>
      </c>
    </row>
    <row r="288" spans="7:7" x14ac:dyDescent="0.2">
      <c r="G288" s="4" t="s">
        <v>6</v>
      </c>
    </row>
    <row r="289" spans="7:7" x14ac:dyDescent="0.2">
      <c r="G289" s="4" t="s">
        <v>6</v>
      </c>
    </row>
    <row r="290" spans="7:7" x14ac:dyDescent="0.2">
      <c r="G290" s="4" t="s">
        <v>6</v>
      </c>
    </row>
    <row r="291" spans="7:7" x14ac:dyDescent="0.2">
      <c r="G291" s="4" t="s">
        <v>6</v>
      </c>
    </row>
    <row r="292" spans="7:7" x14ac:dyDescent="0.2">
      <c r="G292" s="4" t="s">
        <v>6</v>
      </c>
    </row>
    <row r="293" spans="7:7" x14ac:dyDescent="0.2">
      <c r="G293" s="4" t="s">
        <v>6</v>
      </c>
    </row>
    <row r="294" spans="7:7" x14ac:dyDescent="0.2">
      <c r="G294" s="4" t="s">
        <v>6</v>
      </c>
    </row>
    <row r="295" spans="7:7" x14ac:dyDescent="0.2">
      <c r="G295" s="4" t="s">
        <v>6</v>
      </c>
    </row>
    <row r="296" spans="7:7" x14ac:dyDescent="0.2">
      <c r="G296" s="4" t="s">
        <v>6</v>
      </c>
    </row>
    <row r="297" spans="7:7" x14ac:dyDescent="0.2">
      <c r="G297" s="4" t="s">
        <v>6</v>
      </c>
    </row>
    <row r="298" spans="7:7" x14ac:dyDescent="0.2">
      <c r="G298" s="4" t="s">
        <v>6</v>
      </c>
    </row>
    <row r="299" spans="7:7" x14ac:dyDescent="0.2">
      <c r="G299" s="4" t="s">
        <v>6</v>
      </c>
    </row>
    <row r="300" spans="7:7" x14ac:dyDescent="0.2">
      <c r="G300" s="4" t="s">
        <v>6</v>
      </c>
    </row>
    <row r="301" spans="7:7" x14ac:dyDescent="0.2">
      <c r="G301" s="4" t="s">
        <v>6</v>
      </c>
    </row>
    <row r="302" spans="7:7" x14ac:dyDescent="0.2">
      <c r="G302" s="4" t="s">
        <v>6</v>
      </c>
    </row>
    <row r="303" spans="7:7" x14ac:dyDescent="0.2">
      <c r="G303" s="4" t="s">
        <v>6</v>
      </c>
    </row>
    <row r="304" spans="7:7" x14ac:dyDescent="0.2">
      <c r="G304" s="4" t="s">
        <v>6</v>
      </c>
    </row>
    <row r="305" spans="7:7" x14ac:dyDescent="0.2">
      <c r="G305" s="4" t="s">
        <v>6</v>
      </c>
    </row>
    <row r="306" spans="7:7" x14ac:dyDescent="0.2">
      <c r="G306" s="4" t="s">
        <v>6</v>
      </c>
    </row>
    <row r="307" spans="7:7" x14ac:dyDescent="0.2">
      <c r="G307" s="4" t="s">
        <v>6</v>
      </c>
    </row>
    <row r="308" spans="7:7" x14ac:dyDescent="0.2">
      <c r="G308" s="4" t="s">
        <v>6</v>
      </c>
    </row>
    <row r="309" spans="7:7" x14ac:dyDescent="0.2">
      <c r="G309" s="4" t="s">
        <v>6</v>
      </c>
    </row>
    <row r="310" spans="7:7" x14ac:dyDescent="0.2">
      <c r="G310" s="4" t="s">
        <v>6</v>
      </c>
    </row>
    <row r="311" spans="7:7" x14ac:dyDescent="0.2">
      <c r="G311" s="4" t="s">
        <v>6</v>
      </c>
    </row>
    <row r="312" spans="7:7" x14ac:dyDescent="0.2">
      <c r="G312" s="4" t="s">
        <v>6</v>
      </c>
    </row>
    <row r="313" spans="7:7" x14ac:dyDescent="0.2">
      <c r="G313" s="4" t="s">
        <v>6</v>
      </c>
    </row>
    <row r="314" spans="7:7" x14ac:dyDescent="0.2">
      <c r="G314" s="4" t="s">
        <v>6</v>
      </c>
    </row>
    <row r="315" spans="7:7" x14ac:dyDescent="0.2">
      <c r="G315" s="4" t="s">
        <v>6</v>
      </c>
    </row>
    <row r="316" spans="7:7" x14ac:dyDescent="0.2">
      <c r="G316" s="4" t="s">
        <v>6</v>
      </c>
    </row>
    <row r="317" spans="7:7" x14ac:dyDescent="0.2">
      <c r="G317" s="4" t="s">
        <v>6</v>
      </c>
    </row>
    <row r="318" spans="7:7" x14ac:dyDescent="0.2">
      <c r="G318" s="4" t="s">
        <v>6</v>
      </c>
    </row>
    <row r="319" spans="7:7" x14ac:dyDescent="0.2">
      <c r="G319" s="4" t="s">
        <v>6</v>
      </c>
    </row>
    <row r="320" spans="7:7" x14ac:dyDescent="0.2">
      <c r="G320" s="4" t="s">
        <v>6</v>
      </c>
    </row>
    <row r="321" spans="7:7" x14ac:dyDescent="0.2">
      <c r="G321" s="4" t="s">
        <v>6</v>
      </c>
    </row>
    <row r="322" spans="7:7" x14ac:dyDescent="0.2">
      <c r="G322" s="4" t="s">
        <v>6</v>
      </c>
    </row>
    <row r="323" spans="7:7" x14ac:dyDescent="0.2">
      <c r="G323" s="4" t="s">
        <v>6</v>
      </c>
    </row>
    <row r="324" spans="7:7" x14ac:dyDescent="0.2">
      <c r="G324" s="4" t="s">
        <v>6</v>
      </c>
    </row>
    <row r="325" spans="7:7" x14ac:dyDescent="0.2">
      <c r="G325" s="4" t="s">
        <v>6</v>
      </c>
    </row>
    <row r="326" spans="7:7" x14ac:dyDescent="0.2">
      <c r="G326" s="4" t="s">
        <v>6</v>
      </c>
    </row>
    <row r="327" spans="7:7" x14ac:dyDescent="0.2">
      <c r="G327" s="4" t="s">
        <v>6</v>
      </c>
    </row>
    <row r="328" spans="7:7" x14ac:dyDescent="0.2">
      <c r="G328" s="4" t="s">
        <v>6</v>
      </c>
    </row>
    <row r="329" spans="7:7" x14ac:dyDescent="0.2">
      <c r="G329" s="4" t="s">
        <v>6</v>
      </c>
    </row>
    <row r="330" spans="7:7" x14ac:dyDescent="0.2">
      <c r="G330" s="4" t="s">
        <v>6</v>
      </c>
    </row>
    <row r="331" spans="7:7" x14ac:dyDescent="0.2">
      <c r="G331" s="4" t="s">
        <v>6</v>
      </c>
    </row>
    <row r="332" spans="7:7" x14ac:dyDescent="0.2">
      <c r="G332" s="4" t="s">
        <v>6</v>
      </c>
    </row>
    <row r="333" spans="7:7" x14ac:dyDescent="0.2">
      <c r="G333" s="4" t="s">
        <v>6</v>
      </c>
    </row>
    <row r="334" spans="7:7" x14ac:dyDescent="0.2">
      <c r="G334" s="4" t="s">
        <v>6</v>
      </c>
    </row>
    <row r="335" spans="7:7" x14ac:dyDescent="0.2">
      <c r="G335" s="4" t="s">
        <v>6</v>
      </c>
    </row>
    <row r="336" spans="7:7" x14ac:dyDescent="0.2">
      <c r="G336" s="4" t="s">
        <v>6</v>
      </c>
    </row>
    <row r="337" spans="7:7" x14ac:dyDescent="0.2">
      <c r="G337" s="4" t="s">
        <v>6</v>
      </c>
    </row>
    <row r="338" spans="7:7" x14ac:dyDescent="0.2">
      <c r="G338" s="4" t="s">
        <v>6</v>
      </c>
    </row>
    <row r="339" spans="7:7" x14ac:dyDescent="0.2">
      <c r="G339" s="4" t="s">
        <v>6</v>
      </c>
    </row>
    <row r="340" spans="7:7" x14ac:dyDescent="0.2">
      <c r="G340" s="4" t="s">
        <v>6</v>
      </c>
    </row>
    <row r="341" spans="7:7" x14ac:dyDescent="0.2">
      <c r="G341" s="4" t="s">
        <v>6</v>
      </c>
    </row>
    <row r="342" spans="7:7" x14ac:dyDescent="0.2">
      <c r="G342" s="4" t="s">
        <v>6</v>
      </c>
    </row>
    <row r="343" spans="7:7" x14ac:dyDescent="0.2">
      <c r="G343" s="4" t="s">
        <v>6</v>
      </c>
    </row>
    <row r="344" spans="7:7" x14ac:dyDescent="0.2">
      <c r="G344" s="4" t="s">
        <v>6</v>
      </c>
    </row>
    <row r="345" spans="7:7" x14ac:dyDescent="0.2">
      <c r="G345" s="4" t="s">
        <v>6</v>
      </c>
    </row>
    <row r="346" spans="7:7" x14ac:dyDescent="0.2">
      <c r="G346" s="4" t="s">
        <v>6</v>
      </c>
    </row>
    <row r="347" spans="7:7" x14ac:dyDescent="0.2">
      <c r="G347" s="4" t="s">
        <v>6</v>
      </c>
    </row>
    <row r="348" spans="7:7" x14ac:dyDescent="0.2">
      <c r="G348" s="4" t="s">
        <v>6</v>
      </c>
    </row>
    <row r="349" spans="7:7" x14ac:dyDescent="0.2">
      <c r="G349" s="4" t="s">
        <v>6</v>
      </c>
    </row>
    <row r="350" spans="7:7" x14ac:dyDescent="0.2">
      <c r="G350" s="4" t="s">
        <v>6</v>
      </c>
    </row>
    <row r="351" spans="7:7" x14ac:dyDescent="0.2">
      <c r="G351" s="4" t="s">
        <v>6</v>
      </c>
    </row>
    <row r="352" spans="7:7" x14ac:dyDescent="0.2">
      <c r="G352" s="4" t="s">
        <v>6</v>
      </c>
    </row>
    <row r="353" spans="7:7" x14ac:dyDescent="0.2">
      <c r="G353" s="4" t="s">
        <v>6</v>
      </c>
    </row>
    <row r="354" spans="7:7" x14ac:dyDescent="0.2">
      <c r="G354" s="4" t="s">
        <v>6</v>
      </c>
    </row>
    <row r="355" spans="7:7" x14ac:dyDescent="0.2">
      <c r="G355" s="4" t="s">
        <v>6</v>
      </c>
    </row>
    <row r="356" spans="7:7" x14ac:dyDescent="0.2">
      <c r="G356" s="4" t="s">
        <v>6</v>
      </c>
    </row>
    <row r="357" spans="7:7" x14ac:dyDescent="0.2">
      <c r="G357" s="4" t="s">
        <v>6</v>
      </c>
    </row>
    <row r="358" spans="7:7" x14ac:dyDescent="0.2">
      <c r="G358" s="4" t="s">
        <v>6</v>
      </c>
    </row>
    <row r="359" spans="7:7" x14ac:dyDescent="0.2">
      <c r="G359" s="4" t="s">
        <v>6</v>
      </c>
    </row>
    <row r="360" spans="7:7" x14ac:dyDescent="0.2">
      <c r="G360" s="4" t="s">
        <v>6</v>
      </c>
    </row>
    <row r="361" spans="7:7" x14ac:dyDescent="0.2">
      <c r="G361" s="4" t="s">
        <v>6</v>
      </c>
    </row>
    <row r="362" spans="7:7" x14ac:dyDescent="0.2">
      <c r="G362" s="4" t="s">
        <v>6</v>
      </c>
    </row>
    <row r="363" spans="7:7" x14ac:dyDescent="0.2">
      <c r="G363" s="4" t="s">
        <v>6</v>
      </c>
    </row>
    <row r="364" spans="7:7" x14ac:dyDescent="0.2">
      <c r="G364" s="4" t="s">
        <v>6</v>
      </c>
    </row>
    <row r="365" spans="7:7" x14ac:dyDescent="0.2">
      <c r="G365" s="4" t="s">
        <v>6</v>
      </c>
    </row>
    <row r="366" spans="7:7" x14ac:dyDescent="0.2">
      <c r="G366" s="4" t="s">
        <v>6</v>
      </c>
    </row>
    <row r="367" spans="7:7" x14ac:dyDescent="0.2">
      <c r="G367" s="4" t="s">
        <v>6</v>
      </c>
    </row>
    <row r="368" spans="7:7" x14ac:dyDescent="0.2">
      <c r="G368" s="4" t="s">
        <v>6</v>
      </c>
    </row>
    <row r="369" spans="7:7" x14ac:dyDescent="0.2">
      <c r="G369" s="4" t="s">
        <v>6</v>
      </c>
    </row>
    <row r="370" spans="7:7" x14ac:dyDescent="0.2">
      <c r="G370" s="4" t="s">
        <v>6</v>
      </c>
    </row>
    <row r="371" spans="7:7" x14ac:dyDescent="0.2">
      <c r="G371" s="4" t="s">
        <v>6</v>
      </c>
    </row>
    <row r="372" spans="7:7" x14ac:dyDescent="0.2">
      <c r="G372" s="4" t="s">
        <v>6</v>
      </c>
    </row>
    <row r="373" spans="7:7" x14ac:dyDescent="0.2">
      <c r="G373" s="4" t="s">
        <v>6</v>
      </c>
    </row>
    <row r="374" spans="7:7" x14ac:dyDescent="0.2">
      <c r="G374" s="4" t="s">
        <v>6</v>
      </c>
    </row>
    <row r="375" spans="7:7" x14ac:dyDescent="0.2">
      <c r="G375" s="4" t="s">
        <v>6</v>
      </c>
    </row>
    <row r="376" spans="7:7" x14ac:dyDescent="0.2">
      <c r="G376" s="4" t="s">
        <v>6</v>
      </c>
    </row>
    <row r="377" spans="7:7" x14ac:dyDescent="0.2">
      <c r="G377" s="4" t="s">
        <v>6</v>
      </c>
    </row>
    <row r="378" spans="7:7" x14ac:dyDescent="0.2">
      <c r="G378" s="4" t="s">
        <v>6</v>
      </c>
    </row>
    <row r="379" spans="7:7" x14ac:dyDescent="0.2">
      <c r="G379" s="4" t="s">
        <v>6</v>
      </c>
    </row>
    <row r="380" spans="7:7" x14ac:dyDescent="0.2">
      <c r="G380" s="4" t="s">
        <v>6</v>
      </c>
    </row>
    <row r="381" spans="7:7" x14ac:dyDescent="0.2">
      <c r="G381" s="4" t="s">
        <v>6</v>
      </c>
    </row>
    <row r="382" spans="7:7" x14ac:dyDescent="0.2">
      <c r="G382" s="4" t="s">
        <v>6</v>
      </c>
    </row>
    <row r="383" spans="7:7" x14ac:dyDescent="0.2">
      <c r="G383" s="4" t="s">
        <v>6</v>
      </c>
    </row>
    <row r="384" spans="7:7" x14ac:dyDescent="0.2">
      <c r="G384" s="4" t="s">
        <v>6</v>
      </c>
    </row>
    <row r="385" spans="7:7" x14ac:dyDescent="0.2">
      <c r="G385" s="4" t="s">
        <v>6</v>
      </c>
    </row>
    <row r="386" spans="7:7" x14ac:dyDescent="0.2">
      <c r="G386" s="4" t="s">
        <v>6</v>
      </c>
    </row>
    <row r="387" spans="7:7" x14ac:dyDescent="0.2">
      <c r="G387" s="4" t="s">
        <v>6</v>
      </c>
    </row>
    <row r="388" spans="7:7" x14ac:dyDescent="0.2">
      <c r="G388" s="4" t="s">
        <v>6</v>
      </c>
    </row>
    <row r="389" spans="7:7" x14ac:dyDescent="0.2">
      <c r="G389" s="4" t="s">
        <v>6</v>
      </c>
    </row>
    <row r="390" spans="7:7" x14ac:dyDescent="0.2">
      <c r="G390" s="4" t="s">
        <v>6</v>
      </c>
    </row>
    <row r="391" spans="7:7" x14ac:dyDescent="0.2">
      <c r="G391" s="4" t="s">
        <v>6</v>
      </c>
    </row>
    <row r="392" spans="7:7" x14ac:dyDescent="0.2">
      <c r="G392" s="4" t="s">
        <v>6</v>
      </c>
    </row>
    <row r="393" spans="7:7" x14ac:dyDescent="0.2">
      <c r="G393" s="4" t="s">
        <v>6</v>
      </c>
    </row>
    <row r="394" spans="7:7" x14ac:dyDescent="0.2">
      <c r="G394" s="4" t="s">
        <v>6</v>
      </c>
    </row>
    <row r="395" spans="7:7" x14ac:dyDescent="0.2">
      <c r="G395" s="4" t="s">
        <v>6</v>
      </c>
    </row>
    <row r="396" spans="7:7" x14ac:dyDescent="0.2">
      <c r="G396" s="4" t="s">
        <v>6</v>
      </c>
    </row>
    <row r="397" spans="7:7" x14ac:dyDescent="0.2">
      <c r="G397" s="4" t="s">
        <v>6</v>
      </c>
    </row>
    <row r="398" spans="7:7" x14ac:dyDescent="0.2">
      <c r="G398" s="4" t="s">
        <v>6</v>
      </c>
    </row>
    <row r="399" spans="7:7" x14ac:dyDescent="0.2">
      <c r="G399" s="4" t="s">
        <v>6</v>
      </c>
    </row>
    <row r="400" spans="7:7" x14ac:dyDescent="0.2">
      <c r="G400" s="4" t="s">
        <v>6</v>
      </c>
    </row>
    <row r="401" spans="7:7" x14ac:dyDescent="0.2">
      <c r="G401" s="4" t="s">
        <v>6</v>
      </c>
    </row>
    <row r="402" spans="7:7" x14ac:dyDescent="0.2">
      <c r="G402" s="4" t="s">
        <v>6</v>
      </c>
    </row>
    <row r="403" spans="7:7" x14ac:dyDescent="0.2">
      <c r="G403" s="4" t="s">
        <v>6</v>
      </c>
    </row>
    <row r="404" spans="7:7" x14ac:dyDescent="0.2">
      <c r="G404" s="4" t="s">
        <v>6</v>
      </c>
    </row>
    <row r="405" spans="7:7" x14ac:dyDescent="0.2">
      <c r="G405" s="4" t="s">
        <v>6</v>
      </c>
    </row>
    <row r="406" spans="7:7" x14ac:dyDescent="0.2">
      <c r="G406" s="4" t="s">
        <v>6</v>
      </c>
    </row>
    <row r="407" spans="7:7" x14ac:dyDescent="0.2">
      <c r="G407" s="4" t="s">
        <v>6</v>
      </c>
    </row>
    <row r="408" spans="7:7" x14ac:dyDescent="0.2">
      <c r="G408" s="4" t="s">
        <v>6</v>
      </c>
    </row>
    <row r="409" spans="7:7" x14ac:dyDescent="0.2">
      <c r="G409" s="4" t="s">
        <v>6</v>
      </c>
    </row>
    <row r="410" spans="7:7" x14ac:dyDescent="0.2">
      <c r="G410" s="4" t="s">
        <v>6</v>
      </c>
    </row>
    <row r="411" spans="7:7" x14ac:dyDescent="0.2">
      <c r="G411" s="4" t="s">
        <v>6</v>
      </c>
    </row>
    <row r="412" spans="7:7" x14ac:dyDescent="0.2">
      <c r="G412" s="4" t="s">
        <v>6</v>
      </c>
    </row>
    <row r="413" spans="7:7" x14ac:dyDescent="0.2">
      <c r="G413" s="4" t="s">
        <v>6</v>
      </c>
    </row>
    <row r="414" spans="7:7" x14ac:dyDescent="0.2">
      <c r="G414" s="4" t="s">
        <v>6</v>
      </c>
    </row>
    <row r="415" spans="7:7" x14ac:dyDescent="0.2">
      <c r="G415" s="4" t="s">
        <v>6</v>
      </c>
    </row>
    <row r="416" spans="7:7" x14ac:dyDescent="0.2">
      <c r="G416" s="4" t="s">
        <v>6</v>
      </c>
    </row>
    <row r="417" spans="7:7" x14ac:dyDescent="0.2">
      <c r="G417" s="4" t="s">
        <v>6</v>
      </c>
    </row>
    <row r="418" spans="7:7" x14ac:dyDescent="0.2">
      <c r="G418" s="4" t="s">
        <v>6</v>
      </c>
    </row>
    <row r="419" spans="7:7" x14ac:dyDescent="0.2">
      <c r="G419" s="4" t="s">
        <v>6</v>
      </c>
    </row>
    <row r="420" spans="7:7" x14ac:dyDescent="0.2">
      <c r="G420" s="4" t="s">
        <v>6</v>
      </c>
    </row>
    <row r="421" spans="7:7" x14ac:dyDescent="0.2">
      <c r="G421" s="4" t="s">
        <v>6</v>
      </c>
    </row>
    <row r="422" spans="7:7" x14ac:dyDescent="0.2">
      <c r="G422" s="4" t="s">
        <v>6</v>
      </c>
    </row>
    <row r="423" spans="7:7" x14ac:dyDescent="0.2">
      <c r="G423" s="4" t="s">
        <v>6</v>
      </c>
    </row>
    <row r="424" spans="7:7" x14ac:dyDescent="0.2">
      <c r="G424" s="4" t="s">
        <v>6</v>
      </c>
    </row>
    <row r="425" spans="7:7" x14ac:dyDescent="0.2">
      <c r="G425" s="4" t="s">
        <v>6</v>
      </c>
    </row>
    <row r="426" spans="7:7" x14ac:dyDescent="0.2">
      <c r="G426" s="4" t="s">
        <v>6</v>
      </c>
    </row>
    <row r="427" spans="7:7" x14ac:dyDescent="0.2">
      <c r="G427" s="4" t="s">
        <v>6</v>
      </c>
    </row>
    <row r="428" spans="7:7" x14ac:dyDescent="0.2">
      <c r="G428" s="4" t="s">
        <v>6</v>
      </c>
    </row>
    <row r="429" spans="7:7" x14ac:dyDescent="0.2">
      <c r="G429" s="4" t="s">
        <v>6</v>
      </c>
    </row>
    <row r="430" spans="7:7" x14ac:dyDescent="0.2">
      <c r="G430" s="4" t="s">
        <v>6</v>
      </c>
    </row>
    <row r="431" spans="7:7" x14ac:dyDescent="0.2">
      <c r="G431" s="4" t="s">
        <v>6</v>
      </c>
    </row>
    <row r="432" spans="7:7" x14ac:dyDescent="0.2">
      <c r="G432" s="4" t="s">
        <v>6</v>
      </c>
    </row>
    <row r="433" spans="7:7" x14ac:dyDescent="0.2">
      <c r="G433" s="4" t="s">
        <v>6</v>
      </c>
    </row>
    <row r="434" spans="7:7" x14ac:dyDescent="0.2">
      <c r="G434" s="4" t="s">
        <v>6</v>
      </c>
    </row>
    <row r="435" spans="7:7" x14ac:dyDescent="0.2">
      <c r="G435" s="4" t="s">
        <v>6</v>
      </c>
    </row>
    <row r="436" spans="7:7" x14ac:dyDescent="0.2">
      <c r="G436" s="4" t="s">
        <v>6</v>
      </c>
    </row>
    <row r="437" spans="7:7" x14ac:dyDescent="0.2">
      <c r="G437" s="4" t="s">
        <v>6</v>
      </c>
    </row>
    <row r="438" spans="7:7" x14ac:dyDescent="0.2">
      <c r="G438" s="4" t="s">
        <v>6</v>
      </c>
    </row>
    <row r="439" spans="7:7" x14ac:dyDescent="0.2">
      <c r="G439" s="4" t="s">
        <v>6</v>
      </c>
    </row>
    <row r="440" spans="7:7" x14ac:dyDescent="0.2">
      <c r="G440" s="4" t="s">
        <v>6</v>
      </c>
    </row>
    <row r="441" spans="7:7" x14ac:dyDescent="0.2">
      <c r="G441" s="4" t="s">
        <v>6</v>
      </c>
    </row>
    <row r="442" spans="7:7" x14ac:dyDescent="0.2">
      <c r="G442" s="4" t="s">
        <v>6</v>
      </c>
    </row>
    <row r="443" spans="7:7" x14ac:dyDescent="0.2">
      <c r="G443" s="4" t="s">
        <v>6</v>
      </c>
    </row>
    <row r="444" spans="7:7" x14ac:dyDescent="0.2">
      <c r="G444" s="4" t="s">
        <v>6</v>
      </c>
    </row>
    <row r="445" spans="7:7" x14ac:dyDescent="0.2">
      <c r="G445" s="4" t="s">
        <v>6</v>
      </c>
    </row>
    <row r="446" spans="7:7" x14ac:dyDescent="0.2">
      <c r="G446" s="4" t="s">
        <v>6</v>
      </c>
    </row>
    <row r="447" spans="7:7" x14ac:dyDescent="0.2">
      <c r="G447" s="4" t="s">
        <v>6</v>
      </c>
    </row>
    <row r="448" spans="7:7" x14ac:dyDescent="0.2">
      <c r="G448" s="4" t="s">
        <v>6</v>
      </c>
    </row>
    <row r="449" spans="7:7" x14ac:dyDescent="0.2">
      <c r="G449" s="4" t="s">
        <v>6</v>
      </c>
    </row>
    <row r="450" spans="7:7" x14ac:dyDescent="0.2">
      <c r="G450" s="4" t="s">
        <v>6</v>
      </c>
    </row>
    <row r="451" spans="7:7" x14ac:dyDescent="0.2">
      <c r="G451" s="4" t="s">
        <v>6</v>
      </c>
    </row>
    <row r="452" spans="7:7" x14ac:dyDescent="0.2">
      <c r="G452" s="4" t="s">
        <v>6</v>
      </c>
    </row>
    <row r="453" spans="7:7" x14ac:dyDescent="0.2">
      <c r="G453" s="4" t="s">
        <v>6</v>
      </c>
    </row>
    <row r="454" spans="7:7" x14ac:dyDescent="0.2">
      <c r="G454" s="4" t="s">
        <v>6</v>
      </c>
    </row>
    <row r="455" spans="7:7" x14ac:dyDescent="0.2">
      <c r="G455" s="4" t="s">
        <v>6</v>
      </c>
    </row>
    <row r="456" spans="7:7" x14ac:dyDescent="0.2">
      <c r="G456" s="4" t="s">
        <v>6</v>
      </c>
    </row>
    <row r="457" spans="7:7" x14ac:dyDescent="0.2">
      <c r="G457" s="4" t="s">
        <v>6</v>
      </c>
    </row>
    <row r="458" spans="7:7" x14ac:dyDescent="0.2">
      <c r="G458" s="4" t="s">
        <v>6</v>
      </c>
    </row>
    <row r="459" spans="7:7" x14ac:dyDescent="0.2">
      <c r="G459" s="4" t="s">
        <v>6</v>
      </c>
    </row>
    <row r="460" spans="7:7" x14ac:dyDescent="0.2">
      <c r="G460" s="4" t="s">
        <v>6</v>
      </c>
    </row>
    <row r="461" spans="7:7" x14ac:dyDescent="0.2">
      <c r="G461" s="4" t="s">
        <v>6</v>
      </c>
    </row>
    <row r="462" spans="7:7" x14ac:dyDescent="0.2">
      <c r="G462" s="4" t="s">
        <v>6</v>
      </c>
    </row>
    <row r="463" spans="7:7" x14ac:dyDescent="0.2">
      <c r="G463" s="4" t="s">
        <v>6</v>
      </c>
    </row>
    <row r="464" spans="7:7" x14ac:dyDescent="0.2">
      <c r="G464" s="4" t="s">
        <v>6</v>
      </c>
    </row>
    <row r="465" spans="7:7" x14ac:dyDescent="0.2">
      <c r="G465" s="4" t="s">
        <v>6</v>
      </c>
    </row>
    <row r="466" spans="7:7" x14ac:dyDescent="0.2">
      <c r="G466" s="4" t="s">
        <v>6</v>
      </c>
    </row>
    <row r="467" spans="7:7" x14ac:dyDescent="0.2">
      <c r="G467" s="4" t="s">
        <v>6</v>
      </c>
    </row>
    <row r="468" spans="7:7" x14ac:dyDescent="0.2">
      <c r="G468" s="4" t="s">
        <v>6</v>
      </c>
    </row>
    <row r="469" spans="7:7" x14ac:dyDescent="0.2">
      <c r="G469" s="4" t="s">
        <v>6</v>
      </c>
    </row>
    <row r="470" spans="7:7" x14ac:dyDescent="0.2">
      <c r="G470" s="4" t="s">
        <v>6</v>
      </c>
    </row>
    <row r="471" spans="7:7" x14ac:dyDescent="0.2">
      <c r="G471" s="4" t="s">
        <v>6</v>
      </c>
    </row>
    <row r="472" spans="7:7" x14ac:dyDescent="0.2">
      <c r="G472" s="4" t="s">
        <v>6</v>
      </c>
    </row>
    <row r="473" spans="7:7" x14ac:dyDescent="0.2">
      <c r="G473" s="4" t="s">
        <v>6</v>
      </c>
    </row>
    <row r="474" spans="7:7" x14ac:dyDescent="0.2">
      <c r="G474" s="4" t="s">
        <v>6</v>
      </c>
    </row>
    <row r="475" spans="7:7" x14ac:dyDescent="0.2">
      <c r="G475" s="4" t="s">
        <v>6</v>
      </c>
    </row>
    <row r="476" spans="7:7" x14ac:dyDescent="0.2">
      <c r="G476" s="4" t="s">
        <v>6</v>
      </c>
    </row>
    <row r="477" spans="7:7" x14ac:dyDescent="0.2">
      <c r="G477" s="4" t="s">
        <v>6</v>
      </c>
    </row>
    <row r="478" spans="7:7" x14ac:dyDescent="0.2">
      <c r="G478" s="4" t="s">
        <v>6</v>
      </c>
    </row>
    <row r="479" spans="7:7" x14ac:dyDescent="0.2">
      <c r="G479" s="4" t="s">
        <v>6</v>
      </c>
    </row>
    <row r="480" spans="7:7" x14ac:dyDescent="0.2">
      <c r="G480" s="4" t="s">
        <v>6</v>
      </c>
    </row>
    <row r="481" spans="7:7" x14ac:dyDescent="0.2">
      <c r="G481" s="4" t="s">
        <v>6</v>
      </c>
    </row>
    <row r="482" spans="7:7" x14ac:dyDescent="0.2">
      <c r="G482" s="4" t="s">
        <v>6</v>
      </c>
    </row>
    <row r="483" spans="7:7" x14ac:dyDescent="0.2">
      <c r="G483" s="4" t="s">
        <v>6</v>
      </c>
    </row>
    <row r="484" spans="7:7" x14ac:dyDescent="0.2">
      <c r="G484" s="4" t="s">
        <v>6</v>
      </c>
    </row>
    <row r="485" spans="7:7" x14ac:dyDescent="0.2">
      <c r="G485" s="4" t="s">
        <v>6</v>
      </c>
    </row>
    <row r="486" spans="7:7" x14ac:dyDescent="0.2">
      <c r="G486" s="4" t="s">
        <v>6</v>
      </c>
    </row>
    <row r="487" spans="7:7" x14ac:dyDescent="0.2">
      <c r="G487" s="4" t="s">
        <v>6</v>
      </c>
    </row>
    <row r="488" spans="7:7" x14ac:dyDescent="0.2">
      <c r="G488" s="4" t="s">
        <v>6</v>
      </c>
    </row>
    <row r="489" spans="7:7" x14ac:dyDescent="0.2">
      <c r="G489" s="4" t="s">
        <v>6</v>
      </c>
    </row>
    <row r="490" spans="7:7" x14ac:dyDescent="0.2">
      <c r="G490" s="4" t="s">
        <v>6</v>
      </c>
    </row>
    <row r="491" spans="7:7" x14ac:dyDescent="0.2">
      <c r="G491" s="4" t="s">
        <v>6</v>
      </c>
    </row>
    <row r="492" spans="7:7" x14ac:dyDescent="0.2">
      <c r="G492" s="4" t="s">
        <v>6</v>
      </c>
    </row>
    <row r="493" spans="7:7" x14ac:dyDescent="0.2">
      <c r="G493" s="4" t="s">
        <v>6</v>
      </c>
    </row>
    <row r="494" spans="7:7" x14ac:dyDescent="0.2">
      <c r="G494" s="4" t="s">
        <v>6</v>
      </c>
    </row>
    <row r="495" spans="7:7" x14ac:dyDescent="0.2">
      <c r="G495" s="4" t="s">
        <v>6</v>
      </c>
    </row>
    <row r="496" spans="7:7" x14ac:dyDescent="0.2">
      <c r="G496" s="4" t="s">
        <v>6</v>
      </c>
    </row>
    <row r="497" spans="7:7" x14ac:dyDescent="0.2">
      <c r="G497" s="4" t="s">
        <v>6</v>
      </c>
    </row>
    <row r="498" spans="7:7" x14ac:dyDescent="0.2">
      <c r="G498" s="4" t="s">
        <v>6</v>
      </c>
    </row>
    <row r="499" spans="7:7" x14ac:dyDescent="0.2">
      <c r="G499" s="4" t="s">
        <v>6</v>
      </c>
    </row>
    <row r="500" spans="7:7" x14ac:dyDescent="0.2">
      <c r="G500" s="4" t="s">
        <v>6</v>
      </c>
    </row>
    <row r="501" spans="7:7" x14ac:dyDescent="0.2">
      <c r="G501" s="4" t="s">
        <v>6</v>
      </c>
    </row>
    <row r="502" spans="7:7" x14ac:dyDescent="0.2">
      <c r="G502" s="4" t="s">
        <v>6</v>
      </c>
    </row>
    <row r="503" spans="7:7" x14ac:dyDescent="0.2">
      <c r="G503" s="4" t="s">
        <v>6</v>
      </c>
    </row>
    <row r="504" spans="7:7" x14ac:dyDescent="0.2">
      <c r="G504" s="4" t="s">
        <v>6</v>
      </c>
    </row>
    <row r="505" spans="7:7" x14ac:dyDescent="0.2">
      <c r="G505" s="4" t="s">
        <v>6</v>
      </c>
    </row>
    <row r="506" spans="7:7" x14ac:dyDescent="0.2">
      <c r="G506" s="4" t="s">
        <v>6</v>
      </c>
    </row>
    <row r="507" spans="7:7" x14ac:dyDescent="0.2">
      <c r="G507" s="4" t="s">
        <v>6</v>
      </c>
    </row>
    <row r="508" spans="7:7" x14ac:dyDescent="0.2">
      <c r="G508" s="4" t="s">
        <v>6</v>
      </c>
    </row>
    <row r="509" spans="7:7" x14ac:dyDescent="0.2">
      <c r="G509" s="4" t="s">
        <v>6</v>
      </c>
    </row>
    <row r="510" spans="7:7" x14ac:dyDescent="0.2">
      <c r="G510" s="4" t="s">
        <v>6</v>
      </c>
    </row>
    <row r="511" spans="7:7" x14ac:dyDescent="0.2">
      <c r="G511" s="4" t="s">
        <v>6</v>
      </c>
    </row>
    <row r="512" spans="7:7" x14ac:dyDescent="0.2">
      <c r="G512" s="4" t="s">
        <v>6</v>
      </c>
    </row>
    <row r="513" spans="7:7" x14ac:dyDescent="0.2">
      <c r="G513" s="4" t="s">
        <v>6</v>
      </c>
    </row>
    <row r="514" spans="7:7" x14ac:dyDescent="0.2">
      <c r="G514" s="4" t="s">
        <v>6</v>
      </c>
    </row>
    <row r="515" spans="7:7" x14ac:dyDescent="0.2">
      <c r="G515" s="4" t="s">
        <v>6</v>
      </c>
    </row>
    <row r="516" spans="7:7" x14ac:dyDescent="0.2">
      <c r="G516" s="4" t="s">
        <v>6</v>
      </c>
    </row>
    <row r="517" spans="7:7" x14ac:dyDescent="0.2">
      <c r="G517" s="4" t="s">
        <v>6</v>
      </c>
    </row>
    <row r="518" spans="7:7" x14ac:dyDescent="0.2">
      <c r="G518" s="4" t="s">
        <v>6</v>
      </c>
    </row>
    <row r="519" spans="7:7" x14ac:dyDescent="0.2">
      <c r="G519" s="4" t="s">
        <v>6</v>
      </c>
    </row>
    <row r="520" spans="7:7" x14ac:dyDescent="0.2">
      <c r="G520" s="4" t="s">
        <v>6</v>
      </c>
    </row>
    <row r="521" spans="7:7" x14ac:dyDescent="0.2">
      <c r="G521" s="4" t="s">
        <v>6</v>
      </c>
    </row>
    <row r="522" spans="7:7" x14ac:dyDescent="0.2">
      <c r="G522" s="4" t="s">
        <v>6</v>
      </c>
    </row>
    <row r="523" spans="7:7" x14ac:dyDescent="0.2">
      <c r="G523" s="4" t="s">
        <v>6</v>
      </c>
    </row>
    <row r="524" spans="7:7" x14ac:dyDescent="0.2">
      <c r="G524" s="4" t="s">
        <v>6</v>
      </c>
    </row>
    <row r="525" spans="7:7" x14ac:dyDescent="0.2">
      <c r="G525" s="4" t="s">
        <v>6</v>
      </c>
    </row>
    <row r="526" spans="7:7" x14ac:dyDescent="0.2">
      <c r="G526" s="4" t="s">
        <v>6</v>
      </c>
    </row>
    <row r="527" spans="7:7" x14ac:dyDescent="0.2">
      <c r="G527" s="4" t="s">
        <v>6</v>
      </c>
    </row>
    <row r="528" spans="7:7" x14ac:dyDescent="0.2">
      <c r="G528" s="4" t="s">
        <v>6</v>
      </c>
    </row>
    <row r="529" spans="7:7" x14ac:dyDescent="0.2">
      <c r="G529" s="4" t="s">
        <v>6</v>
      </c>
    </row>
    <row r="530" spans="7:7" x14ac:dyDescent="0.2">
      <c r="G530" s="4" t="s">
        <v>6</v>
      </c>
    </row>
    <row r="531" spans="7:7" x14ac:dyDescent="0.2">
      <c r="G531" s="4" t="s">
        <v>6</v>
      </c>
    </row>
    <row r="532" spans="7:7" x14ac:dyDescent="0.2">
      <c r="G532" s="4" t="s">
        <v>6</v>
      </c>
    </row>
    <row r="533" spans="7:7" x14ac:dyDescent="0.2">
      <c r="G533" s="4" t="s">
        <v>6</v>
      </c>
    </row>
    <row r="534" spans="7:7" x14ac:dyDescent="0.2">
      <c r="G534" s="4" t="s">
        <v>6</v>
      </c>
    </row>
    <row r="535" spans="7:7" x14ac:dyDescent="0.2">
      <c r="G535" s="4" t="s">
        <v>6</v>
      </c>
    </row>
    <row r="536" spans="7:7" x14ac:dyDescent="0.2">
      <c r="G536" s="4" t="s">
        <v>6</v>
      </c>
    </row>
    <row r="537" spans="7:7" x14ac:dyDescent="0.2">
      <c r="G537" s="4" t="s">
        <v>6</v>
      </c>
    </row>
    <row r="538" spans="7:7" x14ac:dyDescent="0.2">
      <c r="G538" s="4" t="s">
        <v>6</v>
      </c>
    </row>
    <row r="539" spans="7:7" x14ac:dyDescent="0.2">
      <c r="G539" s="4" t="s">
        <v>6</v>
      </c>
    </row>
    <row r="540" spans="7:7" x14ac:dyDescent="0.2">
      <c r="G540" s="4" t="s">
        <v>6</v>
      </c>
    </row>
    <row r="541" spans="7:7" x14ac:dyDescent="0.2">
      <c r="G541" s="4" t="s">
        <v>6</v>
      </c>
    </row>
    <row r="542" spans="7:7" x14ac:dyDescent="0.2">
      <c r="G542" s="4" t="s">
        <v>6</v>
      </c>
    </row>
    <row r="543" spans="7:7" x14ac:dyDescent="0.2">
      <c r="G543" s="4" t="s">
        <v>6</v>
      </c>
    </row>
    <row r="544" spans="7:7" x14ac:dyDescent="0.2">
      <c r="G544" s="4" t="s">
        <v>6</v>
      </c>
    </row>
    <row r="545" spans="7:7" x14ac:dyDescent="0.2">
      <c r="G545" s="4" t="s">
        <v>6</v>
      </c>
    </row>
    <row r="546" spans="7:7" x14ac:dyDescent="0.2">
      <c r="G546" s="4" t="s">
        <v>6</v>
      </c>
    </row>
    <row r="547" spans="7:7" x14ac:dyDescent="0.2">
      <c r="G547" s="4" t="s">
        <v>6</v>
      </c>
    </row>
    <row r="548" spans="7:7" x14ac:dyDescent="0.2">
      <c r="G548" s="4" t="s">
        <v>6</v>
      </c>
    </row>
    <row r="549" spans="7:7" x14ac:dyDescent="0.2">
      <c r="G549" s="4" t="s">
        <v>6</v>
      </c>
    </row>
    <row r="550" spans="7:7" x14ac:dyDescent="0.2">
      <c r="G550" s="4" t="s">
        <v>6</v>
      </c>
    </row>
    <row r="551" spans="7:7" x14ac:dyDescent="0.2">
      <c r="G551" s="4" t="s">
        <v>6</v>
      </c>
    </row>
    <row r="552" spans="7:7" x14ac:dyDescent="0.2">
      <c r="G552" s="4" t="s">
        <v>6</v>
      </c>
    </row>
    <row r="553" spans="7:7" x14ac:dyDescent="0.2">
      <c r="G553" s="4" t="s">
        <v>6</v>
      </c>
    </row>
    <row r="554" spans="7:7" x14ac:dyDescent="0.2">
      <c r="G554" s="4" t="s">
        <v>6</v>
      </c>
    </row>
    <row r="555" spans="7:7" x14ac:dyDescent="0.2">
      <c r="G555" s="4" t="s">
        <v>6</v>
      </c>
    </row>
    <row r="556" spans="7:7" x14ac:dyDescent="0.2">
      <c r="G556" s="4" t="s">
        <v>6</v>
      </c>
    </row>
    <row r="557" spans="7:7" x14ac:dyDescent="0.2">
      <c r="G557" s="4" t="s">
        <v>6</v>
      </c>
    </row>
    <row r="558" spans="7:7" x14ac:dyDescent="0.2">
      <c r="G558" s="4" t="s">
        <v>6</v>
      </c>
    </row>
    <row r="559" spans="7:7" x14ac:dyDescent="0.2">
      <c r="G559" s="4" t="s">
        <v>6</v>
      </c>
    </row>
    <row r="560" spans="7:7" x14ac:dyDescent="0.2">
      <c r="G560" s="4" t="s">
        <v>6</v>
      </c>
    </row>
    <row r="561" spans="7:7" x14ac:dyDescent="0.2">
      <c r="G561" s="4" t="s">
        <v>6</v>
      </c>
    </row>
    <row r="562" spans="7:7" x14ac:dyDescent="0.2">
      <c r="G562" s="4" t="s">
        <v>6</v>
      </c>
    </row>
    <row r="563" spans="7:7" x14ac:dyDescent="0.2">
      <c r="G563" s="4" t="s">
        <v>6</v>
      </c>
    </row>
    <row r="564" spans="7:7" x14ac:dyDescent="0.2">
      <c r="G564" s="4" t="s">
        <v>6</v>
      </c>
    </row>
    <row r="565" spans="7:7" x14ac:dyDescent="0.2">
      <c r="G565" s="4" t="s">
        <v>6</v>
      </c>
    </row>
    <row r="566" spans="7:7" x14ac:dyDescent="0.2">
      <c r="G566" s="4" t="s">
        <v>6</v>
      </c>
    </row>
    <row r="567" spans="7:7" x14ac:dyDescent="0.2">
      <c r="G567" s="4" t="s">
        <v>6</v>
      </c>
    </row>
    <row r="568" spans="7:7" x14ac:dyDescent="0.2">
      <c r="G568" s="4" t="s">
        <v>6</v>
      </c>
    </row>
    <row r="569" spans="7:7" x14ac:dyDescent="0.2">
      <c r="G569" s="4" t="s">
        <v>6</v>
      </c>
    </row>
    <row r="570" spans="7:7" x14ac:dyDescent="0.2">
      <c r="G570" s="4" t="s">
        <v>6</v>
      </c>
    </row>
    <row r="571" spans="7:7" x14ac:dyDescent="0.2">
      <c r="G571" s="4" t="s">
        <v>6</v>
      </c>
    </row>
    <row r="572" spans="7:7" x14ac:dyDescent="0.2">
      <c r="G572" s="4" t="s">
        <v>6</v>
      </c>
    </row>
    <row r="573" spans="7:7" x14ac:dyDescent="0.2">
      <c r="G573" s="4" t="s">
        <v>6</v>
      </c>
    </row>
    <row r="574" spans="7:7" x14ac:dyDescent="0.2">
      <c r="G574" s="4" t="s">
        <v>6</v>
      </c>
    </row>
    <row r="575" spans="7:7" x14ac:dyDescent="0.2">
      <c r="G575" s="4" t="s">
        <v>6</v>
      </c>
    </row>
    <row r="576" spans="7:7" x14ac:dyDescent="0.2">
      <c r="G576" s="4" t="s">
        <v>6</v>
      </c>
    </row>
    <row r="577" spans="7:7" x14ac:dyDescent="0.2">
      <c r="G577" s="4" t="s">
        <v>6</v>
      </c>
    </row>
    <row r="578" spans="7:7" x14ac:dyDescent="0.2">
      <c r="G578" s="4" t="s">
        <v>6</v>
      </c>
    </row>
    <row r="579" spans="7:7" x14ac:dyDescent="0.2">
      <c r="G579" s="4" t="s">
        <v>6</v>
      </c>
    </row>
    <row r="580" spans="7:7" x14ac:dyDescent="0.2">
      <c r="G580" s="4" t="s">
        <v>6</v>
      </c>
    </row>
    <row r="581" spans="7:7" x14ac:dyDescent="0.2">
      <c r="G581" s="4" t="s">
        <v>6</v>
      </c>
    </row>
    <row r="582" spans="7:7" x14ac:dyDescent="0.2">
      <c r="G582" s="4" t="s">
        <v>6</v>
      </c>
    </row>
    <row r="583" spans="7:7" x14ac:dyDescent="0.2">
      <c r="G583" s="4" t="s">
        <v>6</v>
      </c>
    </row>
    <row r="584" spans="7:7" x14ac:dyDescent="0.2">
      <c r="G584" s="4" t="s">
        <v>6</v>
      </c>
    </row>
    <row r="585" spans="7:7" x14ac:dyDescent="0.2">
      <c r="G585" s="4" t="s">
        <v>6</v>
      </c>
    </row>
    <row r="586" spans="7:7" x14ac:dyDescent="0.2">
      <c r="G586" s="4" t="s">
        <v>6</v>
      </c>
    </row>
    <row r="587" spans="7:7" x14ac:dyDescent="0.2">
      <c r="G587" s="4" t="s">
        <v>6</v>
      </c>
    </row>
    <row r="588" spans="7:7" x14ac:dyDescent="0.2">
      <c r="G588" s="4" t="s">
        <v>6</v>
      </c>
    </row>
    <row r="589" spans="7:7" x14ac:dyDescent="0.2">
      <c r="G589" s="4" t="s">
        <v>6</v>
      </c>
    </row>
    <row r="590" spans="7:7" x14ac:dyDescent="0.2">
      <c r="G590" s="4" t="s">
        <v>6</v>
      </c>
    </row>
    <row r="591" spans="7:7" x14ac:dyDescent="0.2">
      <c r="G591" s="4" t="s">
        <v>6</v>
      </c>
    </row>
    <row r="592" spans="7:7" x14ac:dyDescent="0.2">
      <c r="G592" s="4" t="s">
        <v>6</v>
      </c>
    </row>
    <row r="593" spans="7:7" x14ac:dyDescent="0.2">
      <c r="G593" s="4" t="s">
        <v>6</v>
      </c>
    </row>
    <row r="594" spans="7:7" x14ac:dyDescent="0.2">
      <c r="G594" s="4" t="s">
        <v>6</v>
      </c>
    </row>
    <row r="595" spans="7:7" x14ac:dyDescent="0.2">
      <c r="G595" s="4" t="s">
        <v>6</v>
      </c>
    </row>
    <row r="596" spans="7:7" x14ac:dyDescent="0.2">
      <c r="G596" s="4" t="s">
        <v>6</v>
      </c>
    </row>
    <row r="597" spans="7:7" x14ac:dyDescent="0.2">
      <c r="G597" s="4" t="s">
        <v>6</v>
      </c>
    </row>
    <row r="598" spans="7:7" x14ac:dyDescent="0.2">
      <c r="G598" s="4" t="s">
        <v>6</v>
      </c>
    </row>
    <row r="599" spans="7:7" x14ac:dyDescent="0.2">
      <c r="G599" s="4" t="s">
        <v>6</v>
      </c>
    </row>
    <row r="600" spans="7:7" x14ac:dyDescent="0.2">
      <c r="G600" s="4" t="s">
        <v>6</v>
      </c>
    </row>
    <row r="601" spans="7:7" x14ac:dyDescent="0.2">
      <c r="G601" s="4" t="s">
        <v>6</v>
      </c>
    </row>
    <row r="602" spans="7:7" x14ac:dyDescent="0.2">
      <c r="G602" s="4" t="s">
        <v>6</v>
      </c>
    </row>
    <row r="603" spans="7:7" x14ac:dyDescent="0.2">
      <c r="G603" s="4" t="s">
        <v>6</v>
      </c>
    </row>
    <row r="604" spans="7:7" x14ac:dyDescent="0.2">
      <c r="G604" s="4" t="s">
        <v>6</v>
      </c>
    </row>
    <row r="605" spans="7:7" x14ac:dyDescent="0.2">
      <c r="G605" s="4" t="s">
        <v>6</v>
      </c>
    </row>
    <row r="606" spans="7:7" x14ac:dyDescent="0.2">
      <c r="G606" s="4" t="s">
        <v>6</v>
      </c>
    </row>
    <row r="607" spans="7:7" x14ac:dyDescent="0.2">
      <c r="G607" s="4" t="s">
        <v>6</v>
      </c>
    </row>
    <row r="608" spans="7:7" x14ac:dyDescent="0.2">
      <c r="G608" s="4" t="s">
        <v>6</v>
      </c>
    </row>
    <row r="609" spans="7:7" x14ac:dyDescent="0.2">
      <c r="G609" s="4" t="s">
        <v>6</v>
      </c>
    </row>
    <row r="610" spans="7:7" x14ac:dyDescent="0.2">
      <c r="G610" s="4" t="s">
        <v>6</v>
      </c>
    </row>
    <row r="611" spans="7:7" x14ac:dyDescent="0.2">
      <c r="G611" s="4" t="s">
        <v>6</v>
      </c>
    </row>
    <row r="612" spans="7:7" x14ac:dyDescent="0.2">
      <c r="G612" s="4" t="s">
        <v>6</v>
      </c>
    </row>
    <row r="613" spans="7:7" x14ac:dyDescent="0.2">
      <c r="G613" s="4" t="s">
        <v>6</v>
      </c>
    </row>
    <row r="614" spans="7:7" x14ac:dyDescent="0.2">
      <c r="G614" s="4" t="s">
        <v>6</v>
      </c>
    </row>
    <row r="615" spans="7:7" x14ac:dyDescent="0.2">
      <c r="G615" s="4" t="s">
        <v>6</v>
      </c>
    </row>
    <row r="616" spans="7:7" x14ac:dyDescent="0.2">
      <c r="G616" s="4" t="s">
        <v>6</v>
      </c>
    </row>
    <row r="617" spans="7:7" x14ac:dyDescent="0.2">
      <c r="G617" s="4" t="s">
        <v>6</v>
      </c>
    </row>
    <row r="618" spans="7:7" x14ac:dyDescent="0.2">
      <c r="G618" s="4" t="s">
        <v>6</v>
      </c>
    </row>
    <row r="619" spans="7:7" x14ac:dyDescent="0.2">
      <c r="G619" s="4" t="s">
        <v>6</v>
      </c>
    </row>
    <row r="620" spans="7:7" x14ac:dyDescent="0.2">
      <c r="G620" s="4" t="s">
        <v>6</v>
      </c>
    </row>
    <row r="621" spans="7:7" x14ac:dyDescent="0.2">
      <c r="G621" s="4" t="s">
        <v>6</v>
      </c>
    </row>
    <row r="622" spans="7:7" x14ac:dyDescent="0.2">
      <c r="G622" s="4" t="s">
        <v>6</v>
      </c>
    </row>
    <row r="623" spans="7:7" x14ac:dyDescent="0.2">
      <c r="G623" s="4" t="s">
        <v>6</v>
      </c>
    </row>
    <row r="624" spans="7:7" x14ac:dyDescent="0.2">
      <c r="G624" s="4" t="s">
        <v>6</v>
      </c>
    </row>
    <row r="625" spans="7:7" x14ac:dyDescent="0.2">
      <c r="G625" s="4" t="s">
        <v>6</v>
      </c>
    </row>
    <row r="626" spans="7:7" x14ac:dyDescent="0.2">
      <c r="G626" s="4" t="s">
        <v>6</v>
      </c>
    </row>
    <row r="627" spans="7:7" x14ac:dyDescent="0.2">
      <c r="G627" s="4" t="s">
        <v>6</v>
      </c>
    </row>
    <row r="628" spans="7:7" x14ac:dyDescent="0.2">
      <c r="G628" s="4" t="s">
        <v>6</v>
      </c>
    </row>
    <row r="629" spans="7:7" x14ac:dyDescent="0.2">
      <c r="G629" s="4" t="s">
        <v>6</v>
      </c>
    </row>
    <row r="630" spans="7:7" x14ac:dyDescent="0.2">
      <c r="G630" s="4" t="s">
        <v>6</v>
      </c>
    </row>
    <row r="631" spans="7:7" x14ac:dyDescent="0.2">
      <c r="G631" s="4" t="s">
        <v>6</v>
      </c>
    </row>
    <row r="632" spans="7:7" x14ac:dyDescent="0.2">
      <c r="G632" s="4" t="s">
        <v>6</v>
      </c>
    </row>
    <row r="633" spans="7:7" x14ac:dyDescent="0.2">
      <c r="G633" s="4" t="s">
        <v>6</v>
      </c>
    </row>
    <row r="634" spans="7:7" x14ac:dyDescent="0.2">
      <c r="G634" s="4" t="s">
        <v>6</v>
      </c>
    </row>
    <row r="635" spans="7:7" x14ac:dyDescent="0.2">
      <c r="G635" s="4" t="s">
        <v>6</v>
      </c>
    </row>
    <row r="636" spans="7:7" x14ac:dyDescent="0.2">
      <c r="G636" s="4" t="s">
        <v>6</v>
      </c>
    </row>
    <row r="637" spans="7:7" x14ac:dyDescent="0.2">
      <c r="G637" s="4" t="s">
        <v>6</v>
      </c>
    </row>
    <row r="638" spans="7:7" x14ac:dyDescent="0.2">
      <c r="G638" s="4" t="s">
        <v>6</v>
      </c>
    </row>
    <row r="639" spans="7:7" x14ac:dyDescent="0.2">
      <c r="G639" s="4" t="s">
        <v>6</v>
      </c>
    </row>
    <row r="640" spans="7:7" x14ac:dyDescent="0.2">
      <c r="G640" s="4" t="s">
        <v>6</v>
      </c>
    </row>
    <row r="641" spans="7:7" x14ac:dyDescent="0.2">
      <c r="G641" s="4" t="s">
        <v>6</v>
      </c>
    </row>
    <row r="642" spans="7:7" x14ac:dyDescent="0.2">
      <c r="G642" s="4" t="s">
        <v>6</v>
      </c>
    </row>
    <row r="643" spans="7:7" x14ac:dyDescent="0.2">
      <c r="G643" s="4" t="s">
        <v>6</v>
      </c>
    </row>
    <row r="644" spans="7:7" x14ac:dyDescent="0.2">
      <c r="G644" s="4" t="s">
        <v>6</v>
      </c>
    </row>
    <row r="645" spans="7:7" x14ac:dyDescent="0.2">
      <c r="G645" s="4" t="s">
        <v>6</v>
      </c>
    </row>
    <row r="646" spans="7:7" x14ac:dyDescent="0.2">
      <c r="G646" s="4" t="s">
        <v>6</v>
      </c>
    </row>
    <row r="647" spans="7:7" x14ac:dyDescent="0.2">
      <c r="G647" s="4" t="s">
        <v>6</v>
      </c>
    </row>
    <row r="648" spans="7:7" x14ac:dyDescent="0.2">
      <c r="G648" s="4" t="s">
        <v>6</v>
      </c>
    </row>
    <row r="649" spans="7:7" x14ac:dyDescent="0.2">
      <c r="G649" s="4" t="s">
        <v>6</v>
      </c>
    </row>
    <row r="650" spans="7:7" x14ac:dyDescent="0.2">
      <c r="G650" s="4" t="s">
        <v>6</v>
      </c>
    </row>
    <row r="651" spans="7:7" x14ac:dyDescent="0.2">
      <c r="G651" s="4" t="s">
        <v>6</v>
      </c>
    </row>
    <row r="652" spans="7:7" x14ac:dyDescent="0.2">
      <c r="G652" s="4" t="s">
        <v>6</v>
      </c>
    </row>
    <row r="653" spans="7:7" x14ac:dyDescent="0.2">
      <c r="G653" s="4" t="s">
        <v>6</v>
      </c>
    </row>
    <row r="654" spans="7:7" x14ac:dyDescent="0.2">
      <c r="G654" s="4" t="s">
        <v>6</v>
      </c>
    </row>
    <row r="655" spans="7:7" x14ac:dyDescent="0.2">
      <c r="G655" s="4" t="s">
        <v>6</v>
      </c>
    </row>
    <row r="656" spans="7:7" x14ac:dyDescent="0.2">
      <c r="G656" s="4" t="s">
        <v>6</v>
      </c>
    </row>
    <row r="657" spans="7:7" x14ac:dyDescent="0.2">
      <c r="G657" s="4" t="s">
        <v>6</v>
      </c>
    </row>
    <row r="658" spans="7:7" x14ac:dyDescent="0.2">
      <c r="G658" s="4" t="s">
        <v>6</v>
      </c>
    </row>
    <row r="659" spans="7:7" x14ac:dyDescent="0.2">
      <c r="G659" s="4" t="s">
        <v>6</v>
      </c>
    </row>
    <row r="660" spans="7:7" x14ac:dyDescent="0.2">
      <c r="G660" s="4" t="s">
        <v>6</v>
      </c>
    </row>
    <row r="661" spans="7:7" x14ac:dyDescent="0.2">
      <c r="G661" s="4" t="s">
        <v>6</v>
      </c>
    </row>
    <row r="662" spans="7:7" x14ac:dyDescent="0.2">
      <c r="G662" s="4" t="s">
        <v>6</v>
      </c>
    </row>
    <row r="663" spans="7:7" x14ac:dyDescent="0.2">
      <c r="G663" s="4" t="s">
        <v>6</v>
      </c>
    </row>
    <row r="664" spans="7:7" x14ac:dyDescent="0.2">
      <c r="G664" s="4" t="s">
        <v>6</v>
      </c>
    </row>
    <row r="665" spans="7:7" x14ac:dyDescent="0.2">
      <c r="G665" s="4" t="s">
        <v>6</v>
      </c>
    </row>
    <row r="666" spans="7:7" x14ac:dyDescent="0.2">
      <c r="G666" s="4" t="s">
        <v>6</v>
      </c>
    </row>
    <row r="667" spans="7:7" x14ac:dyDescent="0.2">
      <c r="G667" s="4" t="s">
        <v>6</v>
      </c>
    </row>
    <row r="668" spans="7:7" x14ac:dyDescent="0.2">
      <c r="G668" s="4" t="s">
        <v>6</v>
      </c>
    </row>
    <row r="669" spans="7:7" x14ac:dyDescent="0.2">
      <c r="G669" s="4" t="s">
        <v>6</v>
      </c>
    </row>
    <row r="670" spans="7:7" x14ac:dyDescent="0.2">
      <c r="G670" s="4" t="s">
        <v>6</v>
      </c>
    </row>
    <row r="671" spans="7:7" x14ac:dyDescent="0.2">
      <c r="G671" s="4" t="s">
        <v>6</v>
      </c>
    </row>
    <row r="672" spans="7:7" x14ac:dyDescent="0.2">
      <c r="G672" s="4" t="s">
        <v>6</v>
      </c>
    </row>
    <row r="673" spans="7:7" x14ac:dyDescent="0.2">
      <c r="G673" s="4" t="s">
        <v>6</v>
      </c>
    </row>
    <row r="674" spans="7:7" x14ac:dyDescent="0.2">
      <c r="G674" s="4" t="s">
        <v>6</v>
      </c>
    </row>
    <row r="675" spans="7:7" x14ac:dyDescent="0.2">
      <c r="G675" s="4" t="s">
        <v>6</v>
      </c>
    </row>
    <row r="676" spans="7:7" x14ac:dyDescent="0.2">
      <c r="G676" s="4" t="s">
        <v>6</v>
      </c>
    </row>
    <row r="677" spans="7:7" x14ac:dyDescent="0.2">
      <c r="G677" s="4" t="s">
        <v>6</v>
      </c>
    </row>
    <row r="678" spans="7:7" x14ac:dyDescent="0.2">
      <c r="G678" s="4" t="s">
        <v>6</v>
      </c>
    </row>
    <row r="679" spans="7:7" x14ac:dyDescent="0.2">
      <c r="G679" s="4" t="s">
        <v>6</v>
      </c>
    </row>
    <row r="680" spans="7:7" x14ac:dyDescent="0.2">
      <c r="G680" s="4" t="s">
        <v>6</v>
      </c>
    </row>
    <row r="681" spans="7:7" x14ac:dyDescent="0.2">
      <c r="G681" s="4" t="s">
        <v>6</v>
      </c>
    </row>
    <row r="682" spans="7:7" x14ac:dyDescent="0.2">
      <c r="G682" s="4" t="s">
        <v>6</v>
      </c>
    </row>
    <row r="683" spans="7:7" x14ac:dyDescent="0.2">
      <c r="G683" s="4" t="s">
        <v>6</v>
      </c>
    </row>
    <row r="684" spans="7:7" x14ac:dyDescent="0.2">
      <c r="G684" s="4" t="s">
        <v>6</v>
      </c>
    </row>
    <row r="685" spans="7:7" x14ac:dyDescent="0.2">
      <c r="G685" s="4" t="s">
        <v>6</v>
      </c>
    </row>
    <row r="686" spans="7:7" x14ac:dyDescent="0.2">
      <c r="G686" s="4" t="s">
        <v>6</v>
      </c>
    </row>
    <row r="687" spans="7:7" x14ac:dyDescent="0.2">
      <c r="G687" s="4" t="s">
        <v>6</v>
      </c>
    </row>
    <row r="688" spans="7:7" x14ac:dyDescent="0.2">
      <c r="G688" s="4" t="s">
        <v>6</v>
      </c>
    </row>
    <row r="689" spans="7:7" x14ac:dyDescent="0.2">
      <c r="G689" s="4" t="s">
        <v>6</v>
      </c>
    </row>
    <row r="690" spans="7:7" x14ac:dyDescent="0.2">
      <c r="G690" s="4" t="s">
        <v>6</v>
      </c>
    </row>
    <row r="691" spans="7:7" x14ac:dyDescent="0.2">
      <c r="G691" s="4" t="s">
        <v>6</v>
      </c>
    </row>
    <row r="692" spans="7:7" x14ac:dyDescent="0.2">
      <c r="G692" s="4" t="s">
        <v>6</v>
      </c>
    </row>
    <row r="693" spans="7:7" x14ac:dyDescent="0.2">
      <c r="G693" s="4" t="s">
        <v>6</v>
      </c>
    </row>
    <row r="694" spans="7:7" x14ac:dyDescent="0.2">
      <c r="G694" s="4" t="s">
        <v>6</v>
      </c>
    </row>
    <row r="695" spans="7:7" x14ac:dyDescent="0.2">
      <c r="G695" s="4" t="s">
        <v>6</v>
      </c>
    </row>
    <row r="696" spans="7:7" x14ac:dyDescent="0.2">
      <c r="G696" s="4" t="s">
        <v>6</v>
      </c>
    </row>
    <row r="697" spans="7:7" x14ac:dyDescent="0.2">
      <c r="G697" s="4" t="s">
        <v>6</v>
      </c>
    </row>
    <row r="698" spans="7:7" x14ac:dyDescent="0.2">
      <c r="G698" s="4" t="s">
        <v>6</v>
      </c>
    </row>
    <row r="699" spans="7:7" x14ac:dyDescent="0.2">
      <c r="G699" s="4" t="s">
        <v>6</v>
      </c>
    </row>
    <row r="700" spans="7:7" x14ac:dyDescent="0.2">
      <c r="G700" s="4" t="s">
        <v>6</v>
      </c>
    </row>
    <row r="701" spans="7:7" x14ac:dyDescent="0.2">
      <c r="G701" s="4" t="s">
        <v>6</v>
      </c>
    </row>
    <row r="702" spans="7:7" x14ac:dyDescent="0.2">
      <c r="G702" s="4" t="s">
        <v>6</v>
      </c>
    </row>
    <row r="703" spans="7:7" x14ac:dyDescent="0.2">
      <c r="G703" s="4" t="s">
        <v>6</v>
      </c>
    </row>
    <row r="704" spans="7:7" x14ac:dyDescent="0.2">
      <c r="G704" s="4" t="s">
        <v>6</v>
      </c>
    </row>
    <row r="705" spans="7:7" x14ac:dyDescent="0.2">
      <c r="G705" s="4" t="s">
        <v>6</v>
      </c>
    </row>
    <row r="706" spans="7:7" x14ac:dyDescent="0.2">
      <c r="G706" s="4" t="s">
        <v>6</v>
      </c>
    </row>
    <row r="707" spans="7:7" x14ac:dyDescent="0.2">
      <c r="G707" s="4" t="s">
        <v>6</v>
      </c>
    </row>
    <row r="708" spans="7:7" x14ac:dyDescent="0.2">
      <c r="G708" s="4" t="s">
        <v>6</v>
      </c>
    </row>
    <row r="709" spans="7:7" x14ac:dyDescent="0.2">
      <c r="G709" s="4" t="s">
        <v>6</v>
      </c>
    </row>
    <row r="710" spans="7:7" x14ac:dyDescent="0.2">
      <c r="G710" s="4" t="s">
        <v>6</v>
      </c>
    </row>
    <row r="711" spans="7:7" x14ac:dyDescent="0.2">
      <c r="G711" s="4" t="s">
        <v>6</v>
      </c>
    </row>
    <row r="712" spans="7:7" x14ac:dyDescent="0.2">
      <c r="G712" s="4" t="s">
        <v>6</v>
      </c>
    </row>
    <row r="713" spans="7:7" x14ac:dyDescent="0.2">
      <c r="G713" s="4" t="s">
        <v>6</v>
      </c>
    </row>
    <row r="714" spans="7:7" x14ac:dyDescent="0.2">
      <c r="G714" s="4" t="s">
        <v>6</v>
      </c>
    </row>
    <row r="715" spans="7:7" x14ac:dyDescent="0.2">
      <c r="G715" s="4" t="s">
        <v>6</v>
      </c>
    </row>
    <row r="716" spans="7:7" x14ac:dyDescent="0.2">
      <c r="G716" s="4" t="s">
        <v>6</v>
      </c>
    </row>
    <row r="717" spans="7:7" x14ac:dyDescent="0.2">
      <c r="G717" s="4" t="s">
        <v>6</v>
      </c>
    </row>
    <row r="718" spans="7:7" x14ac:dyDescent="0.2">
      <c r="G718" s="4" t="s">
        <v>6</v>
      </c>
    </row>
    <row r="719" spans="7:7" x14ac:dyDescent="0.2">
      <c r="G719" s="4" t="s">
        <v>6</v>
      </c>
    </row>
    <row r="720" spans="7:7" x14ac:dyDescent="0.2">
      <c r="G720" s="4" t="s">
        <v>6</v>
      </c>
    </row>
    <row r="721" spans="7:7" x14ac:dyDescent="0.2">
      <c r="G721" s="4" t="s">
        <v>6</v>
      </c>
    </row>
    <row r="722" spans="7:7" x14ac:dyDescent="0.2">
      <c r="G722" s="4" t="s">
        <v>6</v>
      </c>
    </row>
    <row r="723" spans="7:7" x14ac:dyDescent="0.2">
      <c r="G723" s="4" t="s">
        <v>6</v>
      </c>
    </row>
    <row r="724" spans="7:7" x14ac:dyDescent="0.2">
      <c r="G724" s="4" t="s">
        <v>6</v>
      </c>
    </row>
    <row r="725" spans="7:7" x14ac:dyDescent="0.2">
      <c r="G725" s="4" t="s">
        <v>6</v>
      </c>
    </row>
    <row r="726" spans="7:7" x14ac:dyDescent="0.2">
      <c r="G726" s="4" t="s">
        <v>6</v>
      </c>
    </row>
    <row r="727" spans="7:7" x14ac:dyDescent="0.2">
      <c r="G727" s="4" t="s">
        <v>6</v>
      </c>
    </row>
    <row r="728" spans="7:7" x14ac:dyDescent="0.2">
      <c r="G728" s="4" t="s">
        <v>6</v>
      </c>
    </row>
    <row r="729" spans="7:7" x14ac:dyDescent="0.2">
      <c r="G729" s="4" t="s">
        <v>6</v>
      </c>
    </row>
    <row r="730" spans="7:7" x14ac:dyDescent="0.2">
      <c r="G730" s="4" t="s">
        <v>6</v>
      </c>
    </row>
    <row r="731" spans="7:7" x14ac:dyDescent="0.2">
      <c r="G731" s="4" t="s">
        <v>6</v>
      </c>
    </row>
    <row r="732" spans="7:7" x14ac:dyDescent="0.2">
      <c r="G732" s="4" t="s">
        <v>6</v>
      </c>
    </row>
    <row r="733" spans="7:7" x14ac:dyDescent="0.2">
      <c r="G733" s="4" t="s">
        <v>6</v>
      </c>
    </row>
    <row r="734" spans="7:7" x14ac:dyDescent="0.2">
      <c r="G734" s="4" t="s">
        <v>6</v>
      </c>
    </row>
    <row r="735" spans="7:7" x14ac:dyDescent="0.2">
      <c r="G735" s="4" t="s">
        <v>6</v>
      </c>
    </row>
    <row r="736" spans="7:7" x14ac:dyDescent="0.2">
      <c r="G736" s="4" t="s">
        <v>6</v>
      </c>
    </row>
    <row r="737" spans="7:7" x14ac:dyDescent="0.2">
      <c r="G737" s="4" t="s">
        <v>6</v>
      </c>
    </row>
    <row r="738" spans="7:7" x14ac:dyDescent="0.2">
      <c r="G738" s="4" t="s">
        <v>6</v>
      </c>
    </row>
    <row r="739" spans="7:7" x14ac:dyDescent="0.2">
      <c r="G739" s="4" t="s">
        <v>6</v>
      </c>
    </row>
    <row r="740" spans="7:7" x14ac:dyDescent="0.2">
      <c r="G740" s="4" t="s">
        <v>6</v>
      </c>
    </row>
    <row r="741" spans="7:7" x14ac:dyDescent="0.2">
      <c r="G741" s="4" t="s">
        <v>6</v>
      </c>
    </row>
    <row r="742" spans="7:7" x14ac:dyDescent="0.2">
      <c r="G742" s="4" t="s">
        <v>6</v>
      </c>
    </row>
    <row r="743" spans="7:7" x14ac:dyDescent="0.2">
      <c r="G743" s="4" t="s">
        <v>6</v>
      </c>
    </row>
    <row r="744" spans="7:7" x14ac:dyDescent="0.2">
      <c r="G744" s="4" t="s">
        <v>6</v>
      </c>
    </row>
    <row r="745" spans="7:7" x14ac:dyDescent="0.2">
      <c r="G745" s="4" t="s">
        <v>6</v>
      </c>
    </row>
    <row r="746" spans="7:7" x14ac:dyDescent="0.2">
      <c r="G746" s="4" t="s">
        <v>6</v>
      </c>
    </row>
    <row r="747" spans="7:7" x14ac:dyDescent="0.2">
      <c r="G747" s="4" t="s">
        <v>6</v>
      </c>
    </row>
    <row r="748" spans="7:7" x14ac:dyDescent="0.2">
      <c r="G748" s="4" t="s">
        <v>6</v>
      </c>
    </row>
    <row r="749" spans="7:7" x14ac:dyDescent="0.2">
      <c r="G749" s="4" t="s">
        <v>6</v>
      </c>
    </row>
    <row r="750" spans="7:7" x14ac:dyDescent="0.2">
      <c r="G750" s="4" t="s">
        <v>6</v>
      </c>
    </row>
    <row r="751" spans="7:7" x14ac:dyDescent="0.2">
      <c r="G751" s="4" t="s">
        <v>6</v>
      </c>
    </row>
    <row r="752" spans="7:7" x14ac:dyDescent="0.2">
      <c r="G752" s="4" t="s">
        <v>6</v>
      </c>
    </row>
    <row r="753" spans="7:7" x14ac:dyDescent="0.2">
      <c r="G753" s="4" t="s">
        <v>6</v>
      </c>
    </row>
    <row r="754" spans="7:7" x14ac:dyDescent="0.2">
      <c r="G754" s="4" t="s">
        <v>6</v>
      </c>
    </row>
    <row r="755" spans="7:7" x14ac:dyDescent="0.2">
      <c r="G755" s="4" t="s">
        <v>6</v>
      </c>
    </row>
    <row r="756" spans="7:7" x14ac:dyDescent="0.2">
      <c r="G756" s="4" t="s">
        <v>6</v>
      </c>
    </row>
    <row r="757" spans="7:7" x14ac:dyDescent="0.2">
      <c r="G757" s="4" t="s">
        <v>6</v>
      </c>
    </row>
    <row r="758" spans="7:7" x14ac:dyDescent="0.2">
      <c r="G758" s="4" t="s">
        <v>6</v>
      </c>
    </row>
    <row r="759" spans="7:7" x14ac:dyDescent="0.2">
      <c r="G759" s="4" t="s">
        <v>6</v>
      </c>
    </row>
    <row r="760" spans="7:7" x14ac:dyDescent="0.2">
      <c r="G760" s="4" t="s">
        <v>6</v>
      </c>
    </row>
    <row r="761" spans="7:7" x14ac:dyDescent="0.2">
      <c r="G761" s="4" t="s">
        <v>6</v>
      </c>
    </row>
    <row r="762" spans="7:7" x14ac:dyDescent="0.2">
      <c r="G762" s="4" t="s">
        <v>6</v>
      </c>
    </row>
    <row r="763" spans="7:7" x14ac:dyDescent="0.2">
      <c r="G763" s="4" t="s">
        <v>6</v>
      </c>
    </row>
    <row r="764" spans="7:7" x14ac:dyDescent="0.2">
      <c r="G764" s="4" t="s">
        <v>6</v>
      </c>
    </row>
    <row r="765" spans="7:7" x14ac:dyDescent="0.2">
      <c r="G765" s="4" t="s">
        <v>6</v>
      </c>
    </row>
    <row r="766" spans="7:7" x14ac:dyDescent="0.2">
      <c r="G766" s="4" t="s">
        <v>6</v>
      </c>
    </row>
    <row r="767" spans="7:7" x14ac:dyDescent="0.2">
      <c r="G767" s="4" t="s">
        <v>6</v>
      </c>
    </row>
    <row r="768" spans="7:7" x14ac:dyDescent="0.2">
      <c r="G768" s="4" t="s">
        <v>6</v>
      </c>
    </row>
    <row r="769" spans="7:7" x14ac:dyDescent="0.2">
      <c r="G769" s="4" t="s">
        <v>6</v>
      </c>
    </row>
    <row r="770" spans="7:7" x14ac:dyDescent="0.2">
      <c r="G770" s="4" t="s">
        <v>6</v>
      </c>
    </row>
    <row r="771" spans="7:7" x14ac:dyDescent="0.2">
      <c r="G771" s="4" t="s">
        <v>6</v>
      </c>
    </row>
    <row r="772" spans="7:7" x14ac:dyDescent="0.2">
      <c r="G772" s="4" t="s">
        <v>6</v>
      </c>
    </row>
    <row r="773" spans="7:7" x14ac:dyDescent="0.2">
      <c r="G773" s="4" t="s">
        <v>6</v>
      </c>
    </row>
    <row r="774" spans="7:7" x14ac:dyDescent="0.2">
      <c r="G774" s="4" t="s">
        <v>6</v>
      </c>
    </row>
    <row r="775" spans="7:7" x14ac:dyDescent="0.2">
      <c r="G775" s="4" t="s">
        <v>6</v>
      </c>
    </row>
    <row r="776" spans="7:7" x14ac:dyDescent="0.2">
      <c r="G776" s="4" t="s">
        <v>6</v>
      </c>
    </row>
    <row r="777" spans="7:7" x14ac:dyDescent="0.2">
      <c r="G777" s="4" t="s">
        <v>6</v>
      </c>
    </row>
    <row r="778" spans="7:7" x14ac:dyDescent="0.2">
      <c r="G778" s="4" t="s">
        <v>6</v>
      </c>
    </row>
    <row r="779" spans="7:7" x14ac:dyDescent="0.2">
      <c r="G779" s="4" t="s">
        <v>6</v>
      </c>
    </row>
    <row r="780" spans="7:7" x14ac:dyDescent="0.2">
      <c r="G780" s="4" t="s">
        <v>6</v>
      </c>
    </row>
    <row r="781" spans="7:7" x14ac:dyDescent="0.2">
      <c r="G781" s="4" t="s">
        <v>6</v>
      </c>
    </row>
    <row r="782" spans="7:7" x14ac:dyDescent="0.2">
      <c r="G782" s="4" t="s">
        <v>6</v>
      </c>
    </row>
    <row r="783" spans="7:7" x14ac:dyDescent="0.2">
      <c r="G783" s="4" t="s">
        <v>6</v>
      </c>
    </row>
    <row r="784" spans="7:7" x14ac:dyDescent="0.2">
      <c r="G784" s="4" t="s">
        <v>6</v>
      </c>
    </row>
    <row r="785" spans="7:7" x14ac:dyDescent="0.2">
      <c r="G785" s="4" t="s">
        <v>6</v>
      </c>
    </row>
    <row r="786" spans="7:7" x14ac:dyDescent="0.2">
      <c r="G786" s="4" t="s">
        <v>6</v>
      </c>
    </row>
    <row r="787" spans="7:7" x14ac:dyDescent="0.2">
      <c r="G787" s="4" t="s">
        <v>6</v>
      </c>
    </row>
    <row r="788" spans="7:7" x14ac:dyDescent="0.2">
      <c r="G788" s="4" t="s">
        <v>6</v>
      </c>
    </row>
    <row r="789" spans="7:7" x14ac:dyDescent="0.2">
      <c r="G789" s="4" t="s">
        <v>6</v>
      </c>
    </row>
    <row r="790" spans="7:7" x14ac:dyDescent="0.2">
      <c r="G790" s="4" t="s">
        <v>6</v>
      </c>
    </row>
    <row r="791" spans="7:7" x14ac:dyDescent="0.2">
      <c r="G791" s="4" t="s">
        <v>6</v>
      </c>
    </row>
    <row r="792" spans="7:7" x14ac:dyDescent="0.2">
      <c r="G792" s="4" t="s">
        <v>6</v>
      </c>
    </row>
    <row r="793" spans="7:7" x14ac:dyDescent="0.2">
      <c r="G793" s="4" t="s">
        <v>6</v>
      </c>
    </row>
    <row r="794" spans="7:7" x14ac:dyDescent="0.2">
      <c r="G794" s="4" t="s">
        <v>6</v>
      </c>
    </row>
    <row r="795" spans="7:7" x14ac:dyDescent="0.2">
      <c r="G795" s="4" t="s">
        <v>6</v>
      </c>
    </row>
    <row r="796" spans="7:7" x14ac:dyDescent="0.2">
      <c r="G796" s="4" t="s">
        <v>6</v>
      </c>
    </row>
    <row r="797" spans="7:7" x14ac:dyDescent="0.2">
      <c r="G797" s="4" t="s">
        <v>6</v>
      </c>
    </row>
    <row r="798" spans="7:7" x14ac:dyDescent="0.2">
      <c r="G798" s="4" t="s">
        <v>6</v>
      </c>
    </row>
    <row r="799" spans="7:7" x14ac:dyDescent="0.2">
      <c r="G799" s="4" t="s">
        <v>6</v>
      </c>
    </row>
    <row r="800" spans="7:7" x14ac:dyDescent="0.2">
      <c r="G800" s="4" t="s">
        <v>6</v>
      </c>
    </row>
    <row r="801" spans="7:7" x14ac:dyDescent="0.2">
      <c r="G801" s="4" t="s">
        <v>6</v>
      </c>
    </row>
    <row r="802" spans="7:7" x14ac:dyDescent="0.2">
      <c r="G802" s="4" t="s">
        <v>6</v>
      </c>
    </row>
    <row r="803" spans="7:7" x14ac:dyDescent="0.2">
      <c r="G803" s="4" t="s">
        <v>6</v>
      </c>
    </row>
    <row r="804" spans="7:7" x14ac:dyDescent="0.2">
      <c r="G804" s="4" t="s">
        <v>6</v>
      </c>
    </row>
    <row r="805" spans="7:7" x14ac:dyDescent="0.2">
      <c r="G805" s="4" t="s">
        <v>6</v>
      </c>
    </row>
    <row r="806" spans="7:7" x14ac:dyDescent="0.2">
      <c r="G806" s="4" t="s">
        <v>6</v>
      </c>
    </row>
    <row r="807" spans="7:7" x14ac:dyDescent="0.2">
      <c r="G807" s="4" t="s">
        <v>6</v>
      </c>
    </row>
    <row r="808" spans="7:7" x14ac:dyDescent="0.2">
      <c r="G808" s="4" t="s">
        <v>6</v>
      </c>
    </row>
    <row r="809" spans="7:7" x14ac:dyDescent="0.2">
      <c r="G809" s="4" t="s">
        <v>6</v>
      </c>
    </row>
    <row r="810" spans="7:7" x14ac:dyDescent="0.2">
      <c r="G810" s="4" t="s">
        <v>6</v>
      </c>
    </row>
    <row r="811" spans="7:7" x14ac:dyDescent="0.2">
      <c r="G811" s="4" t="s">
        <v>6</v>
      </c>
    </row>
    <row r="812" spans="7:7" x14ac:dyDescent="0.2">
      <c r="G812" s="4" t="s">
        <v>6</v>
      </c>
    </row>
    <row r="813" spans="7:7" x14ac:dyDescent="0.2">
      <c r="G813" s="4" t="s">
        <v>6</v>
      </c>
    </row>
    <row r="814" spans="7:7" x14ac:dyDescent="0.2">
      <c r="G814" s="4" t="s">
        <v>6</v>
      </c>
    </row>
    <row r="815" spans="7:7" x14ac:dyDescent="0.2">
      <c r="G815" s="4" t="s">
        <v>6</v>
      </c>
    </row>
    <row r="816" spans="7:7" x14ac:dyDescent="0.2">
      <c r="G816" s="4" t="s">
        <v>6</v>
      </c>
    </row>
    <row r="817" spans="7:7" x14ac:dyDescent="0.2">
      <c r="G817" s="4" t="s">
        <v>6</v>
      </c>
    </row>
    <row r="818" spans="7:7" x14ac:dyDescent="0.2">
      <c r="G818" s="4" t="s">
        <v>6</v>
      </c>
    </row>
    <row r="819" spans="7:7" x14ac:dyDescent="0.2">
      <c r="G819" s="4" t="s">
        <v>6</v>
      </c>
    </row>
    <row r="820" spans="7:7" x14ac:dyDescent="0.2">
      <c r="G820" s="4" t="s">
        <v>6</v>
      </c>
    </row>
    <row r="821" spans="7:7" x14ac:dyDescent="0.2">
      <c r="G821" s="4" t="s">
        <v>6</v>
      </c>
    </row>
    <row r="822" spans="7:7" x14ac:dyDescent="0.2">
      <c r="G822" s="4" t="s">
        <v>6</v>
      </c>
    </row>
    <row r="823" spans="7:7" x14ac:dyDescent="0.2">
      <c r="G823" s="4" t="s">
        <v>6</v>
      </c>
    </row>
    <row r="824" spans="7:7" x14ac:dyDescent="0.2">
      <c r="G824" s="4" t="s">
        <v>6</v>
      </c>
    </row>
    <row r="825" spans="7:7" x14ac:dyDescent="0.2">
      <c r="G825" s="4" t="s">
        <v>6</v>
      </c>
    </row>
    <row r="826" spans="7:7" x14ac:dyDescent="0.2">
      <c r="G826" s="4" t="s">
        <v>6</v>
      </c>
    </row>
    <row r="827" spans="7:7" x14ac:dyDescent="0.2">
      <c r="G827" s="4" t="s">
        <v>6</v>
      </c>
    </row>
    <row r="828" spans="7:7" x14ac:dyDescent="0.2">
      <c r="G828" s="4" t="s">
        <v>6</v>
      </c>
    </row>
    <row r="829" spans="7:7" x14ac:dyDescent="0.2">
      <c r="G829" s="4" t="s">
        <v>6</v>
      </c>
    </row>
    <row r="830" spans="7:7" x14ac:dyDescent="0.2">
      <c r="G830" s="4" t="s">
        <v>6</v>
      </c>
    </row>
    <row r="831" spans="7:7" x14ac:dyDescent="0.2">
      <c r="G831" s="4" t="s">
        <v>6</v>
      </c>
    </row>
    <row r="832" spans="7:7" x14ac:dyDescent="0.2">
      <c r="G832" s="4" t="s">
        <v>6</v>
      </c>
    </row>
    <row r="833" spans="7:7" x14ac:dyDescent="0.2">
      <c r="G833" s="4" t="s">
        <v>6</v>
      </c>
    </row>
    <row r="834" spans="7:7" x14ac:dyDescent="0.2">
      <c r="G834" s="4" t="s">
        <v>6</v>
      </c>
    </row>
    <row r="835" spans="7:7" x14ac:dyDescent="0.2">
      <c r="G835" s="4" t="s">
        <v>6</v>
      </c>
    </row>
    <row r="836" spans="7:7" x14ac:dyDescent="0.2">
      <c r="G836" s="4" t="s">
        <v>6</v>
      </c>
    </row>
    <row r="837" spans="7:7" x14ac:dyDescent="0.2">
      <c r="G837" s="4" t="s">
        <v>6</v>
      </c>
    </row>
    <row r="838" spans="7:7" x14ac:dyDescent="0.2">
      <c r="G838" s="4" t="s">
        <v>6</v>
      </c>
    </row>
    <row r="839" spans="7:7" x14ac:dyDescent="0.2">
      <c r="G839" s="4" t="s">
        <v>6</v>
      </c>
    </row>
    <row r="840" spans="7:7" x14ac:dyDescent="0.2">
      <c r="G840" s="4" t="s">
        <v>6</v>
      </c>
    </row>
    <row r="841" spans="7:7" x14ac:dyDescent="0.2">
      <c r="G841" s="4" t="s">
        <v>6</v>
      </c>
    </row>
    <row r="842" spans="7:7" x14ac:dyDescent="0.2">
      <c r="G842" s="4" t="s">
        <v>6</v>
      </c>
    </row>
    <row r="843" spans="7:7" x14ac:dyDescent="0.2">
      <c r="G843" s="4" t="s">
        <v>6</v>
      </c>
    </row>
    <row r="844" spans="7:7" x14ac:dyDescent="0.2">
      <c r="G844" s="4" t="s">
        <v>6</v>
      </c>
    </row>
    <row r="845" spans="7:7" x14ac:dyDescent="0.2">
      <c r="G845" s="4" t="s">
        <v>6</v>
      </c>
    </row>
    <row r="846" spans="7:7" x14ac:dyDescent="0.2">
      <c r="G846" s="4" t="s">
        <v>6</v>
      </c>
    </row>
    <row r="847" spans="7:7" x14ac:dyDescent="0.2">
      <c r="G847" s="4" t="s">
        <v>6</v>
      </c>
    </row>
    <row r="848" spans="7:7" x14ac:dyDescent="0.2">
      <c r="G848" s="4" t="s">
        <v>6</v>
      </c>
    </row>
    <row r="849" spans="7:7" x14ac:dyDescent="0.2">
      <c r="G849" s="4" t="s">
        <v>6</v>
      </c>
    </row>
    <row r="850" spans="7:7" x14ac:dyDescent="0.2">
      <c r="G850" s="4" t="s">
        <v>6</v>
      </c>
    </row>
    <row r="851" spans="7:7" x14ac:dyDescent="0.2">
      <c r="G851" s="4" t="s">
        <v>6</v>
      </c>
    </row>
    <row r="852" spans="7:7" x14ac:dyDescent="0.2">
      <c r="G852" s="4" t="s">
        <v>6</v>
      </c>
    </row>
    <row r="853" spans="7:7" x14ac:dyDescent="0.2">
      <c r="G853" s="4" t="s">
        <v>6</v>
      </c>
    </row>
    <row r="854" spans="7:7" x14ac:dyDescent="0.2">
      <c r="G854" s="4" t="s">
        <v>6</v>
      </c>
    </row>
    <row r="855" spans="7:7" x14ac:dyDescent="0.2">
      <c r="G855" s="4" t="s">
        <v>6</v>
      </c>
    </row>
    <row r="856" spans="7:7" x14ac:dyDescent="0.2">
      <c r="G856" s="4" t="s">
        <v>6</v>
      </c>
    </row>
    <row r="857" spans="7:7" x14ac:dyDescent="0.2">
      <c r="G857" s="4" t="s">
        <v>6</v>
      </c>
    </row>
    <row r="858" spans="7:7" x14ac:dyDescent="0.2">
      <c r="G858" s="4" t="s">
        <v>6</v>
      </c>
    </row>
    <row r="859" spans="7:7" x14ac:dyDescent="0.2">
      <c r="G859" s="4" t="s">
        <v>6</v>
      </c>
    </row>
    <row r="860" spans="7:7" x14ac:dyDescent="0.2">
      <c r="G860" s="4" t="s">
        <v>6</v>
      </c>
    </row>
    <row r="861" spans="7:7" x14ac:dyDescent="0.2">
      <c r="G861" s="4" t="s">
        <v>6</v>
      </c>
    </row>
    <row r="862" spans="7:7" x14ac:dyDescent="0.2">
      <c r="G862" s="4" t="s">
        <v>6</v>
      </c>
    </row>
    <row r="863" spans="7:7" x14ac:dyDescent="0.2">
      <c r="G863" s="4" t="s">
        <v>6</v>
      </c>
    </row>
    <row r="864" spans="7:7" x14ac:dyDescent="0.2">
      <c r="G864" s="4" t="s">
        <v>6</v>
      </c>
    </row>
    <row r="865" spans="7:7" x14ac:dyDescent="0.2">
      <c r="G865" s="4" t="s">
        <v>6</v>
      </c>
    </row>
    <row r="866" spans="7:7" x14ac:dyDescent="0.2">
      <c r="G866" s="4" t="s">
        <v>6</v>
      </c>
    </row>
    <row r="867" spans="7:7" x14ac:dyDescent="0.2">
      <c r="G867" s="4" t="s">
        <v>6</v>
      </c>
    </row>
    <row r="868" spans="7:7" x14ac:dyDescent="0.2">
      <c r="G868" s="4" t="s">
        <v>6</v>
      </c>
    </row>
    <row r="869" spans="7:7" x14ac:dyDescent="0.2">
      <c r="G869" s="4" t="s">
        <v>6</v>
      </c>
    </row>
    <row r="870" spans="7:7" x14ac:dyDescent="0.2">
      <c r="G870" s="4" t="s">
        <v>6</v>
      </c>
    </row>
    <row r="871" spans="7:7" x14ac:dyDescent="0.2">
      <c r="G871" s="4" t="s">
        <v>6</v>
      </c>
    </row>
    <row r="872" spans="7:7" x14ac:dyDescent="0.2">
      <c r="G872" s="4" t="s">
        <v>6</v>
      </c>
    </row>
    <row r="873" spans="7:7" x14ac:dyDescent="0.2">
      <c r="G873" s="4" t="s">
        <v>6</v>
      </c>
    </row>
    <row r="874" spans="7:7" x14ac:dyDescent="0.2">
      <c r="G874" s="4" t="s">
        <v>6</v>
      </c>
    </row>
    <row r="875" spans="7:7" x14ac:dyDescent="0.2">
      <c r="G875" s="4" t="s">
        <v>6</v>
      </c>
    </row>
    <row r="876" spans="7:7" x14ac:dyDescent="0.2">
      <c r="G876" s="4" t="s">
        <v>6</v>
      </c>
    </row>
    <row r="877" spans="7:7" x14ac:dyDescent="0.2">
      <c r="G877" s="4" t="s">
        <v>6</v>
      </c>
    </row>
    <row r="878" spans="7:7" x14ac:dyDescent="0.2">
      <c r="G878" s="4" t="s">
        <v>6</v>
      </c>
    </row>
    <row r="879" spans="7:7" x14ac:dyDescent="0.2">
      <c r="G879" s="4" t="s">
        <v>6</v>
      </c>
    </row>
    <row r="880" spans="7:7" x14ac:dyDescent="0.2">
      <c r="G880" s="4" t="s">
        <v>6</v>
      </c>
    </row>
    <row r="881" spans="7:7" x14ac:dyDescent="0.2">
      <c r="G881" s="4" t="s">
        <v>6</v>
      </c>
    </row>
    <row r="882" spans="7:7" x14ac:dyDescent="0.2">
      <c r="G882" s="4" t="s">
        <v>6</v>
      </c>
    </row>
    <row r="883" spans="7:7" x14ac:dyDescent="0.2">
      <c r="G883" s="4" t="s">
        <v>6</v>
      </c>
    </row>
    <row r="884" spans="7:7" x14ac:dyDescent="0.2">
      <c r="G884" s="4" t="s">
        <v>6</v>
      </c>
    </row>
    <row r="885" spans="7:7" x14ac:dyDescent="0.2">
      <c r="G885" s="4" t="s">
        <v>6</v>
      </c>
    </row>
    <row r="886" spans="7:7" x14ac:dyDescent="0.2">
      <c r="G886" s="4" t="s">
        <v>6</v>
      </c>
    </row>
    <row r="887" spans="7:7" x14ac:dyDescent="0.2">
      <c r="G887" s="4" t="s">
        <v>6</v>
      </c>
    </row>
    <row r="888" spans="7:7" x14ac:dyDescent="0.2">
      <c r="G888" s="4" t="s">
        <v>6</v>
      </c>
    </row>
    <row r="889" spans="7:7" x14ac:dyDescent="0.2">
      <c r="G889" s="4" t="s">
        <v>6</v>
      </c>
    </row>
    <row r="890" spans="7:7" x14ac:dyDescent="0.2">
      <c r="G890" s="4" t="s">
        <v>6</v>
      </c>
    </row>
    <row r="891" spans="7:7" x14ac:dyDescent="0.2">
      <c r="G891" s="4" t="s">
        <v>6</v>
      </c>
    </row>
    <row r="892" spans="7:7" x14ac:dyDescent="0.2">
      <c r="G892" s="4" t="s">
        <v>6</v>
      </c>
    </row>
    <row r="893" spans="7:7" x14ac:dyDescent="0.2">
      <c r="G893" s="4" t="s">
        <v>6</v>
      </c>
    </row>
    <row r="894" spans="7:7" x14ac:dyDescent="0.2">
      <c r="G894" s="4" t="s">
        <v>6</v>
      </c>
    </row>
    <row r="895" spans="7:7" x14ac:dyDescent="0.2">
      <c r="G895" s="4" t="s">
        <v>6</v>
      </c>
    </row>
    <row r="896" spans="7:7" x14ac:dyDescent="0.2">
      <c r="G896" s="4" t="s">
        <v>6</v>
      </c>
    </row>
    <row r="897" spans="7:7" x14ac:dyDescent="0.2">
      <c r="G897" s="4" t="s">
        <v>6</v>
      </c>
    </row>
    <row r="898" spans="7:7" x14ac:dyDescent="0.2">
      <c r="G898" s="4" t="s">
        <v>6</v>
      </c>
    </row>
    <row r="899" spans="7:7" x14ac:dyDescent="0.2">
      <c r="G899" s="4" t="s">
        <v>6</v>
      </c>
    </row>
    <row r="900" spans="7:7" x14ac:dyDescent="0.2">
      <c r="G900" s="4" t="s">
        <v>6</v>
      </c>
    </row>
    <row r="901" spans="7:7" x14ac:dyDescent="0.2">
      <c r="G901" s="4" t="s">
        <v>6</v>
      </c>
    </row>
    <row r="902" spans="7:7" x14ac:dyDescent="0.2">
      <c r="G902" s="4" t="s">
        <v>6</v>
      </c>
    </row>
    <row r="903" spans="7:7" x14ac:dyDescent="0.2">
      <c r="G903" s="4" t="s">
        <v>6</v>
      </c>
    </row>
    <row r="904" spans="7:7" x14ac:dyDescent="0.2">
      <c r="G904" s="4" t="s">
        <v>6</v>
      </c>
    </row>
    <row r="905" spans="7:7" x14ac:dyDescent="0.2">
      <c r="G905" s="4" t="s">
        <v>6</v>
      </c>
    </row>
    <row r="906" spans="7:7" x14ac:dyDescent="0.2">
      <c r="G906" s="4" t="s">
        <v>6</v>
      </c>
    </row>
    <row r="907" spans="7:7" x14ac:dyDescent="0.2">
      <c r="G907" s="4" t="s">
        <v>6</v>
      </c>
    </row>
    <row r="908" spans="7:7" x14ac:dyDescent="0.2">
      <c r="G908" s="4" t="s">
        <v>6</v>
      </c>
    </row>
    <row r="909" spans="7:7" x14ac:dyDescent="0.2">
      <c r="G909" s="4" t="s">
        <v>6</v>
      </c>
    </row>
    <row r="910" spans="7:7" x14ac:dyDescent="0.2">
      <c r="G910" s="4" t="s">
        <v>6</v>
      </c>
    </row>
    <row r="911" spans="7:7" x14ac:dyDescent="0.2">
      <c r="G911" s="4" t="s">
        <v>6</v>
      </c>
    </row>
    <row r="912" spans="7:7" x14ac:dyDescent="0.2">
      <c r="G912" s="4" t="s">
        <v>6</v>
      </c>
    </row>
    <row r="913" spans="7:7" x14ac:dyDescent="0.2">
      <c r="G913" s="4" t="s">
        <v>6</v>
      </c>
    </row>
    <row r="914" spans="7:7" x14ac:dyDescent="0.2">
      <c r="G914" s="4" t="s">
        <v>6</v>
      </c>
    </row>
    <row r="915" spans="7:7" x14ac:dyDescent="0.2">
      <c r="G915" s="4" t="s">
        <v>6</v>
      </c>
    </row>
    <row r="916" spans="7:7" x14ac:dyDescent="0.2">
      <c r="G916" s="4" t="s">
        <v>6</v>
      </c>
    </row>
    <row r="917" spans="7:7" x14ac:dyDescent="0.2">
      <c r="G917" s="4" t="s">
        <v>6</v>
      </c>
    </row>
    <row r="918" spans="7:7" x14ac:dyDescent="0.2">
      <c r="G918" s="4" t="s">
        <v>6</v>
      </c>
    </row>
    <row r="919" spans="7:7" x14ac:dyDescent="0.2">
      <c r="G919" s="4" t="s">
        <v>6</v>
      </c>
    </row>
    <row r="920" spans="7:7" x14ac:dyDescent="0.2">
      <c r="G920" s="4" t="s">
        <v>6</v>
      </c>
    </row>
    <row r="921" spans="7:7" x14ac:dyDescent="0.2">
      <c r="G921" s="4" t="s">
        <v>6</v>
      </c>
    </row>
    <row r="922" spans="7:7" x14ac:dyDescent="0.2">
      <c r="G922" s="4" t="s">
        <v>6</v>
      </c>
    </row>
    <row r="923" spans="7:7" x14ac:dyDescent="0.2">
      <c r="G923" s="4" t="s">
        <v>6</v>
      </c>
    </row>
    <row r="924" spans="7:7" x14ac:dyDescent="0.2">
      <c r="G924" s="4" t="s">
        <v>6</v>
      </c>
    </row>
    <row r="925" spans="7:7" x14ac:dyDescent="0.2">
      <c r="G925" s="4" t="s">
        <v>6</v>
      </c>
    </row>
    <row r="926" spans="7:7" x14ac:dyDescent="0.2">
      <c r="G926" s="4" t="s">
        <v>6</v>
      </c>
    </row>
    <row r="927" spans="7:7" x14ac:dyDescent="0.2">
      <c r="G927" s="4" t="s">
        <v>6</v>
      </c>
    </row>
    <row r="928" spans="7:7" x14ac:dyDescent="0.2">
      <c r="G928" s="4" t="s">
        <v>6</v>
      </c>
    </row>
    <row r="929" spans="7:7" x14ac:dyDescent="0.2">
      <c r="G929" s="4" t="s">
        <v>6</v>
      </c>
    </row>
    <row r="930" spans="7:7" x14ac:dyDescent="0.2">
      <c r="G930" s="4" t="s">
        <v>6</v>
      </c>
    </row>
    <row r="931" spans="7:7" x14ac:dyDescent="0.2">
      <c r="G931" s="4" t="s">
        <v>6</v>
      </c>
    </row>
    <row r="932" spans="7:7" x14ac:dyDescent="0.2">
      <c r="G932" s="4" t="s">
        <v>6</v>
      </c>
    </row>
    <row r="933" spans="7:7" x14ac:dyDescent="0.2">
      <c r="G933" s="4" t="s">
        <v>6</v>
      </c>
    </row>
    <row r="934" spans="7:7" x14ac:dyDescent="0.2">
      <c r="G934" s="4" t="s">
        <v>6</v>
      </c>
    </row>
    <row r="935" spans="7:7" x14ac:dyDescent="0.2">
      <c r="G935" s="4" t="s">
        <v>6</v>
      </c>
    </row>
    <row r="936" spans="7:7" x14ac:dyDescent="0.2">
      <c r="G936" s="4" t="s">
        <v>6</v>
      </c>
    </row>
    <row r="937" spans="7:7" x14ac:dyDescent="0.2">
      <c r="G937" s="4" t="s">
        <v>6</v>
      </c>
    </row>
    <row r="938" spans="7:7" x14ac:dyDescent="0.2">
      <c r="G938" s="4" t="s">
        <v>6</v>
      </c>
    </row>
    <row r="939" spans="7:7" x14ac:dyDescent="0.2">
      <c r="G939" s="4" t="s">
        <v>6</v>
      </c>
    </row>
    <row r="940" spans="7:7" x14ac:dyDescent="0.2">
      <c r="G940" s="4" t="s">
        <v>6</v>
      </c>
    </row>
    <row r="941" spans="7:7" x14ac:dyDescent="0.2">
      <c r="G941" s="4" t="s">
        <v>6</v>
      </c>
    </row>
    <row r="942" spans="7:7" x14ac:dyDescent="0.2">
      <c r="G942" s="4" t="s">
        <v>6</v>
      </c>
    </row>
    <row r="943" spans="7:7" x14ac:dyDescent="0.2">
      <c r="G943" s="4" t="s">
        <v>6</v>
      </c>
    </row>
    <row r="944" spans="7:7" x14ac:dyDescent="0.2">
      <c r="G944" s="4" t="s">
        <v>6</v>
      </c>
    </row>
    <row r="945" spans="7:7" x14ac:dyDescent="0.2">
      <c r="G945" s="4" t="s">
        <v>6</v>
      </c>
    </row>
    <row r="946" spans="7:7" x14ac:dyDescent="0.2">
      <c r="G946" s="4" t="s">
        <v>6</v>
      </c>
    </row>
    <row r="947" spans="7:7" x14ac:dyDescent="0.2">
      <c r="G947" s="4" t="s">
        <v>6</v>
      </c>
    </row>
    <row r="948" spans="7:7" x14ac:dyDescent="0.2">
      <c r="G948" s="4" t="s">
        <v>6</v>
      </c>
    </row>
    <row r="949" spans="7:7" x14ac:dyDescent="0.2">
      <c r="G949" s="4" t="s">
        <v>6</v>
      </c>
    </row>
    <row r="950" spans="7:7" x14ac:dyDescent="0.2">
      <c r="G950" s="4" t="s">
        <v>6</v>
      </c>
    </row>
    <row r="951" spans="7:7" x14ac:dyDescent="0.2">
      <c r="G951" s="4" t="s">
        <v>6</v>
      </c>
    </row>
    <row r="952" spans="7:7" x14ac:dyDescent="0.2">
      <c r="G952" s="4" t="s">
        <v>6</v>
      </c>
    </row>
    <row r="953" spans="7:7" x14ac:dyDescent="0.2">
      <c r="G953" s="4" t="s">
        <v>6</v>
      </c>
    </row>
    <row r="954" spans="7:7" x14ac:dyDescent="0.2">
      <c r="G954" s="4" t="s">
        <v>6</v>
      </c>
    </row>
    <row r="955" spans="7:7" x14ac:dyDescent="0.2">
      <c r="G955" s="4" t="s">
        <v>6</v>
      </c>
    </row>
    <row r="956" spans="7:7" x14ac:dyDescent="0.2">
      <c r="G956" s="4" t="s">
        <v>6</v>
      </c>
    </row>
    <row r="957" spans="7:7" x14ac:dyDescent="0.2">
      <c r="G957" s="4" t="s">
        <v>6</v>
      </c>
    </row>
    <row r="958" spans="7:7" x14ac:dyDescent="0.2">
      <c r="G958" s="4" t="s">
        <v>6</v>
      </c>
    </row>
    <row r="959" spans="7:7" x14ac:dyDescent="0.2">
      <c r="G959" s="4" t="s">
        <v>6</v>
      </c>
    </row>
    <row r="960" spans="7:7" x14ac:dyDescent="0.2">
      <c r="G960" s="4" t="s">
        <v>6</v>
      </c>
    </row>
    <row r="961" spans="7:7" x14ac:dyDescent="0.2">
      <c r="G961" s="4" t="s">
        <v>6</v>
      </c>
    </row>
    <row r="962" spans="7:7" x14ac:dyDescent="0.2">
      <c r="G962" s="4" t="s">
        <v>6</v>
      </c>
    </row>
    <row r="963" spans="7:7" x14ac:dyDescent="0.2">
      <c r="G963" s="4" t="s">
        <v>6</v>
      </c>
    </row>
    <row r="964" spans="7:7" x14ac:dyDescent="0.2">
      <c r="G964" s="4" t="s">
        <v>6</v>
      </c>
    </row>
    <row r="965" spans="7:7" x14ac:dyDescent="0.2">
      <c r="G965" s="4" t="s">
        <v>6</v>
      </c>
    </row>
    <row r="966" spans="7:7" x14ac:dyDescent="0.2">
      <c r="G966" s="4" t="s">
        <v>6</v>
      </c>
    </row>
    <row r="967" spans="7:7" x14ac:dyDescent="0.2">
      <c r="G967" s="4" t="s">
        <v>6</v>
      </c>
    </row>
    <row r="968" spans="7:7" x14ac:dyDescent="0.2">
      <c r="G968" s="4" t="s">
        <v>6</v>
      </c>
    </row>
    <row r="969" spans="7:7" x14ac:dyDescent="0.2">
      <c r="G969" s="4" t="s">
        <v>6</v>
      </c>
    </row>
    <row r="970" spans="7:7" x14ac:dyDescent="0.2">
      <c r="G970" s="4" t="s">
        <v>6</v>
      </c>
    </row>
    <row r="971" spans="7:7" x14ac:dyDescent="0.2">
      <c r="G971" s="4" t="s">
        <v>6</v>
      </c>
    </row>
    <row r="972" spans="7:7" x14ac:dyDescent="0.2">
      <c r="G972" s="4" t="s">
        <v>6</v>
      </c>
    </row>
    <row r="973" spans="7:7" x14ac:dyDescent="0.2">
      <c r="G973" s="4" t="s">
        <v>6</v>
      </c>
    </row>
    <row r="974" spans="7:7" x14ac:dyDescent="0.2">
      <c r="G974" s="4" t="s">
        <v>6</v>
      </c>
    </row>
    <row r="975" spans="7:7" x14ac:dyDescent="0.2">
      <c r="G975" s="4" t="s">
        <v>6</v>
      </c>
    </row>
    <row r="976" spans="7:7" x14ac:dyDescent="0.2">
      <c r="G976" s="4" t="s">
        <v>6</v>
      </c>
    </row>
    <row r="977" spans="7:7" x14ac:dyDescent="0.2">
      <c r="G977" s="4" t="s">
        <v>6</v>
      </c>
    </row>
    <row r="978" spans="7:7" x14ac:dyDescent="0.2">
      <c r="G978" s="4" t="s">
        <v>6</v>
      </c>
    </row>
    <row r="979" spans="7:7" x14ac:dyDescent="0.2">
      <c r="G979" s="4" t="s">
        <v>6</v>
      </c>
    </row>
    <row r="980" spans="7:7" x14ac:dyDescent="0.2">
      <c r="G980" s="4" t="s">
        <v>6</v>
      </c>
    </row>
    <row r="981" spans="7:7" x14ac:dyDescent="0.2">
      <c r="G981" s="4" t="s">
        <v>6</v>
      </c>
    </row>
    <row r="982" spans="7:7" x14ac:dyDescent="0.2">
      <c r="G982" s="4" t="s">
        <v>6</v>
      </c>
    </row>
    <row r="983" spans="7:7" x14ac:dyDescent="0.2">
      <c r="G983" s="4" t="s">
        <v>6</v>
      </c>
    </row>
    <row r="984" spans="7:7" x14ac:dyDescent="0.2">
      <c r="G984" s="4" t="s">
        <v>6</v>
      </c>
    </row>
    <row r="985" spans="7:7" x14ac:dyDescent="0.2">
      <c r="G985" s="4" t="s">
        <v>6</v>
      </c>
    </row>
    <row r="986" spans="7:7" x14ac:dyDescent="0.2">
      <c r="G986" s="4" t="s">
        <v>6</v>
      </c>
    </row>
    <row r="987" spans="7:7" x14ac:dyDescent="0.2">
      <c r="G987" s="4" t="s">
        <v>6</v>
      </c>
    </row>
    <row r="988" spans="7:7" x14ac:dyDescent="0.2">
      <c r="G988" s="4" t="s">
        <v>6</v>
      </c>
    </row>
    <row r="989" spans="7:7" x14ac:dyDescent="0.2">
      <c r="G989" s="4" t="s">
        <v>6</v>
      </c>
    </row>
    <row r="990" spans="7:7" x14ac:dyDescent="0.2">
      <c r="G990" s="4" t="s">
        <v>6</v>
      </c>
    </row>
    <row r="991" spans="7:7" x14ac:dyDescent="0.2">
      <c r="G991" s="4" t="s">
        <v>6</v>
      </c>
    </row>
    <row r="992" spans="7:7" x14ac:dyDescent="0.2">
      <c r="G992" s="4" t="s">
        <v>6</v>
      </c>
    </row>
    <row r="993" spans="7:7" x14ac:dyDescent="0.2">
      <c r="G993" s="4" t="s">
        <v>6</v>
      </c>
    </row>
    <row r="994" spans="7:7" x14ac:dyDescent="0.2">
      <c r="G994" s="4" t="s">
        <v>6</v>
      </c>
    </row>
    <row r="995" spans="7:7" x14ac:dyDescent="0.2">
      <c r="G995" s="4" t="s">
        <v>6</v>
      </c>
    </row>
    <row r="996" spans="7:7" x14ac:dyDescent="0.2">
      <c r="G996" s="4" t="s">
        <v>6</v>
      </c>
    </row>
    <row r="997" spans="7:7" x14ac:dyDescent="0.2">
      <c r="G997" s="4" t="s">
        <v>6</v>
      </c>
    </row>
    <row r="998" spans="7:7" x14ac:dyDescent="0.2">
      <c r="G998" s="4" t="s">
        <v>6</v>
      </c>
    </row>
    <row r="999" spans="7:7" x14ac:dyDescent="0.2">
      <c r="G999" s="4" t="s">
        <v>6</v>
      </c>
    </row>
    <row r="1000" spans="7:7" x14ac:dyDescent="0.2">
      <c r="G1000" s="4" t="s">
        <v>6</v>
      </c>
    </row>
    <row r="1001" spans="7:7" x14ac:dyDescent="0.2">
      <c r="G1001" s="4" t="s">
        <v>6</v>
      </c>
    </row>
    <row r="1002" spans="7:7" x14ac:dyDescent="0.2">
      <c r="G1002" s="4" t="s">
        <v>6</v>
      </c>
    </row>
    <row r="1003" spans="7:7" x14ac:dyDescent="0.2">
      <c r="G1003" s="4" t="s">
        <v>6</v>
      </c>
    </row>
    <row r="1004" spans="7:7" x14ac:dyDescent="0.2">
      <c r="G1004" s="4" t="s">
        <v>6</v>
      </c>
    </row>
    <row r="1005" spans="7:7" x14ac:dyDescent="0.2">
      <c r="G1005" s="4" t="s">
        <v>6</v>
      </c>
    </row>
    <row r="1006" spans="7:7" x14ac:dyDescent="0.2">
      <c r="G1006" s="4" t="s">
        <v>6</v>
      </c>
    </row>
    <row r="1007" spans="7:7" x14ac:dyDescent="0.2">
      <c r="G1007" s="4" t="s">
        <v>6</v>
      </c>
    </row>
    <row r="1008" spans="7:7" x14ac:dyDescent="0.2">
      <c r="G1008" s="4" t="s">
        <v>6</v>
      </c>
    </row>
    <row r="1009" spans="7:7" x14ac:dyDescent="0.2">
      <c r="G1009" s="4" t="s">
        <v>6</v>
      </c>
    </row>
    <row r="1010" spans="7:7" x14ac:dyDescent="0.2">
      <c r="G1010" s="4" t="s">
        <v>6</v>
      </c>
    </row>
    <row r="1011" spans="7:7" x14ac:dyDescent="0.2">
      <c r="G1011" s="4" t="s">
        <v>6</v>
      </c>
    </row>
    <row r="1012" spans="7:7" x14ac:dyDescent="0.2">
      <c r="G1012" s="4" t="s">
        <v>6</v>
      </c>
    </row>
    <row r="1013" spans="7:7" x14ac:dyDescent="0.2">
      <c r="G1013" s="4" t="s">
        <v>6</v>
      </c>
    </row>
    <row r="1014" spans="7:7" x14ac:dyDescent="0.2">
      <c r="G1014" s="4" t="s">
        <v>6</v>
      </c>
    </row>
    <row r="1015" spans="7:7" x14ac:dyDescent="0.2">
      <c r="G1015" s="4" t="s">
        <v>6</v>
      </c>
    </row>
    <row r="1016" spans="7:7" x14ac:dyDescent="0.2">
      <c r="G1016" s="4" t="s">
        <v>6</v>
      </c>
    </row>
    <row r="1017" spans="7:7" x14ac:dyDescent="0.2">
      <c r="G1017" s="4" t="s">
        <v>6</v>
      </c>
    </row>
    <row r="1018" spans="7:7" x14ac:dyDescent="0.2">
      <c r="G1018" s="4" t="s">
        <v>6</v>
      </c>
    </row>
    <row r="1019" spans="7:7" x14ac:dyDescent="0.2">
      <c r="G1019" s="4" t="s">
        <v>6</v>
      </c>
    </row>
    <row r="1020" spans="7:7" x14ac:dyDescent="0.2">
      <c r="G1020" s="4" t="s">
        <v>6</v>
      </c>
    </row>
    <row r="1021" spans="7:7" x14ac:dyDescent="0.2">
      <c r="G1021" s="4" t="s">
        <v>6</v>
      </c>
    </row>
    <row r="1022" spans="7:7" x14ac:dyDescent="0.2">
      <c r="G1022" s="4" t="s">
        <v>6</v>
      </c>
    </row>
    <row r="1023" spans="7:7" x14ac:dyDescent="0.2">
      <c r="G1023" s="4" t="s">
        <v>6</v>
      </c>
    </row>
    <row r="1024" spans="7:7" x14ac:dyDescent="0.2">
      <c r="G1024" s="4" t="s">
        <v>6</v>
      </c>
    </row>
    <row r="1025" spans="7:7" x14ac:dyDescent="0.2">
      <c r="G1025" s="4" t="s">
        <v>6</v>
      </c>
    </row>
    <row r="1026" spans="7:7" x14ac:dyDescent="0.2">
      <c r="G1026" s="4" t="s">
        <v>6</v>
      </c>
    </row>
    <row r="1027" spans="7:7" x14ac:dyDescent="0.2">
      <c r="G1027" s="4" t="s">
        <v>6</v>
      </c>
    </row>
    <row r="1028" spans="7:7" x14ac:dyDescent="0.2">
      <c r="G1028" s="4" t="s">
        <v>6</v>
      </c>
    </row>
    <row r="1029" spans="7:7" x14ac:dyDescent="0.2">
      <c r="G1029" s="4" t="s">
        <v>6</v>
      </c>
    </row>
    <row r="1030" spans="7:7" x14ac:dyDescent="0.2">
      <c r="G1030" s="4" t="s">
        <v>6</v>
      </c>
    </row>
    <row r="1031" spans="7:7" x14ac:dyDescent="0.2">
      <c r="G1031" s="4" t="s">
        <v>6</v>
      </c>
    </row>
    <row r="1032" spans="7:7" x14ac:dyDescent="0.2">
      <c r="G1032" s="4" t="s">
        <v>6</v>
      </c>
    </row>
    <row r="1033" spans="7:7" x14ac:dyDescent="0.2">
      <c r="G1033" s="4" t="s">
        <v>6</v>
      </c>
    </row>
    <row r="1034" spans="7:7" x14ac:dyDescent="0.2">
      <c r="G1034" s="4" t="s">
        <v>6</v>
      </c>
    </row>
    <row r="1035" spans="7:7" x14ac:dyDescent="0.2">
      <c r="G1035" s="4" t="s">
        <v>6</v>
      </c>
    </row>
    <row r="1036" spans="7:7" x14ac:dyDescent="0.2">
      <c r="G1036" s="4" t="s">
        <v>6</v>
      </c>
    </row>
    <row r="1037" spans="7:7" x14ac:dyDescent="0.2">
      <c r="G1037" s="4" t="s">
        <v>6</v>
      </c>
    </row>
    <row r="1038" spans="7:7" x14ac:dyDescent="0.2">
      <c r="G1038" s="4" t="s">
        <v>6</v>
      </c>
    </row>
    <row r="1039" spans="7:7" x14ac:dyDescent="0.2">
      <c r="G1039" s="4" t="s">
        <v>6</v>
      </c>
    </row>
    <row r="1040" spans="7:7" x14ac:dyDescent="0.2">
      <c r="G1040" s="4" t="s">
        <v>6</v>
      </c>
    </row>
    <row r="1041" spans="7:7" x14ac:dyDescent="0.2">
      <c r="G1041" s="4" t="s">
        <v>6</v>
      </c>
    </row>
    <row r="1042" spans="7:7" x14ac:dyDescent="0.2">
      <c r="G1042" s="4" t="s">
        <v>6</v>
      </c>
    </row>
    <row r="1043" spans="7:7" x14ac:dyDescent="0.2">
      <c r="G1043" s="4" t="s">
        <v>6</v>
      </c>
    </row>
    <row r="1044" spans="7:7" x14ac:dyDescent="0.2">
      <c r="G1044" s="4" t="s">
        <v>6</v>
      </c>
    </row>
    <row r="1045" spans="7:7" x14ac:dyDescent="0.2">
      <c r="G1045" s="4" t="s">
        <v>6</v>
      </c>
    </row>
    <row r="1046" spans="7:7" x14ac:dyDescent="0.2">
      <c r="G1046" s="4" t="s">
        <v>6</v>
      </c>
    </row>
    <row r="1047" spans="7:7" x14ac:dyDescent="0.2">
      <c r="G1047" s="4" t="s">
        <v>6</v>
      </c>
    </row>
    <row r="1048" spans="7:7" x14ac:dyDescent="0.2">
      <c r="G1048" s="4" t="s">
        <v>6</v>
      </c>
    </row>
    <row r="1049" spans="7:7" x14ac:dyDescent="0.2">
      <c r="G1049" s="4" t="s">
        <v>6</v>
      </c>
    </row>
    <row r="1050" spans="7:7" x14ac:dyDescent="0.2">
      <c r="G1050" s="4" t="s">
        <v>6</v>
      </c>
    </row>
    <row r="1051" spans="7:7" x14ac:dyDescent="0.2">
      <c r="G1051" s="4" t="s">
        <v>6</v>
      </c>
    </row>
    <row r="1052" spans="7:7" x14ac:dyDescent="0.2">
      <c r="G1052" s="4" t="s">
        <v>6</v>
      </c>
    </row>
    <row r="1053" spans="7:7" x14ac:dyDescent="0.2">
      <c r="G1053" s="4" t="s">
        <v>6</v>
      </c>
    </row>
    <row r="1054" spans="7:7" x14ac:dyDescent="0.2">
      <c r="G1054" s="4" t="s">
        <v>6</v>
      </c>
    </row>
    <row r="1055" spans="7:7" x14ac:dyDescent="0.2">
      <c r="G1055" s="4" t="s">
        <v>6</v>
      </c>
    </row>
    <row r="1056" spans="7:7" x14ac:dyDescent="0.2">
      <c r="G1056" s="4" t="s">
        <v>6</v>
      </c>
    </row>
    <row r="1057" spans="7:7" x14ac:dyDescent="0.2">
      <c r="G1057" s="4" t="s">
        <v>6</v>
      </c>
    </row>
    <row r="1058" spans="7:7" x14ac:dyDescent="0.2">
      <c r="G1058" s="4" t="s">
        <v>6</v>
      </c>
    </row>
    <row r="1059" spans="7:7" x14ac:dyDescent="0.2">
      <c r="G1059" s="4" t="s">
        <v>6</v>
      </c>
    </row>
    <row r="1060" spans="7:7" x14ac:dyDescent="0.2">
      <c r="G1060" s="4" t="s">
        <v>6</v>
      </c>
    </row>
    <row r="1061" spans="7:7" x14ac:dyDescent="0.2">
      <c r="G1061" s="4" t="s">
        <v>6</v>
      </c>
    </row>
    <row r="1062" spans="7:7" x14ac:dyDescent="0.2">
      <c r="G1062" s="4" t="s">
        <v>6</v>
      </c>
    </row>
    <row r="1063" spans="7:7" x14ac:dyDescent="0.2">
      <c r="G1063" s="4" t="s">
        <v>6</v>
      </c>
    </row>
    <row r="1064" spans="7:7" x14ac:dyDescent="0.2">
      <c r="G1064" s="4" t="s">
        <v>6</v>
      </c>
    </row>
    <row r="1065" spans="7:7" x14ac:dyDescent="0.2">
      <c r="G1065" s="4" t="s">
        <v>6</v>
      </c>
    </row>
    <row r="1066" spans="7:7" x14ac:dyDescent="0.2">
      <c r="G1066" s="4" t="s">
        <v>6</v>
      </c>
    </row>
    <row r="1067" spans="7:7" x14ac:dyDescent="0.2">
      <c r="G1067" s="4" t="s">
        <v>6</v>
      </c>
    </row>
    <row r="1068" spans="7:7" x14ac:dyDescent="0.2">
      <c r="G1068" s="4" t="s">
        <v>6</v>
      </c>
    </row>
    <row r="1069" spans="7:7" x14ac:dyDescent="0.2">
      <c r="G1069" s="4" t="s">
        <v>6</v>
      </c>
    </row>
    <row r="1070" spans="7:7" x14ac:dyDescent="0.2">
      <c r="G1070" s="4" t="s">
        <v>6</v>
      </c>
    </row>
    <row r="1071" spans="7:7" x14ac:dyDescent="0.2">
      <c r="G1071" s="4" t="s">
        <v>6</v>
      </c>
    </row>
    <row r="1072" spans="7:7" x14ac:dyDescent="0.2">
      <c r="G1072" s="4" t="s">
        <v>6</v>
      </c>
    </row>
    <row r="1073" spans="7:7" x14ac:dyDescent="0.2">
      <c r="G1073" s="4" t="s">
        <v>6</v>
      </c>
    </row>
    <row r="1074" spans="7:7" x14ac:dyDescent="0.2">
      <c r="G1074" s="4" t="s">
        <v>6</v>
      </c>
    </row>
    <row r="1075" spans="7:7" x14ac:dyDescent="0.2">
      <c r="G1075" s="4" t="s">
        <v>6</v>
      </c>
    </row>
    <row r="1076" spans="7:7" x14ac:dyDescent="0.2">
      <c r="G1076" s="4" t="s">
        <v>6</v>
      </c>
    </row>
    <row r="1077" spans="7:7" x14ac:dyDescent="0.2">
      <c r="G1077" s="4" t="s">
        <v>6</v>
      </c>
    </row>
    <row r="1078" spans="7:7" x14ac:dyDescent="0.2">
      <c r="G1078" s="4" t="s">
        <v>6</v>
      </c>
    </row>
    <row r="1079" spans="7:7" x14ac:dyDescent="0.2">
      <c r="G1079" s="4" t="s">
        <v>6</v>
      </c>
    </row>
    <row r="1080" spans="7:7" x14ac:dyDescent="0.2">
      <c r="G1080" s="4" t="s">
        <v>6</v>
      </c>
    </row>
    <row r="1081" spans="7:7" x14ac:dyDescent="0.2">
      <c r="G1081" s="4" t="s">
        <v>6</v>
      </c>
    </row>
    <row r="1082" spans="7:7" x14ac:dyDescent="0.2">
      <c r="G1082" s="4" t="s">
        <v>6</v>
      </c>
    </row>
    <row r="1083" spans="7:7" x14ac:dyDescent="0.2">
      <c r="G1083" s="4" t="s">
        <v>6</v>
      </c>
    </row>
    <row r="1084" spans="7:7" x14ac:dyDescent="0.2">
      <c r="G1084" s="4" t="s">
        <v>6</v>
      </c>
    </row>
    <row r="1085" spans="7:7" x14ac:dyDescent="0.2">
      <c r="G1085" s="4" t="s">
        <v>6</v>
      </c>
    </row>
    <row r="1086" spans="7:7" x14ac:dyDescent="0.2">
      <c r="G1086" s="4" t="s">
        <v>6</v>
      </c>
    </row>
    <row r="1087" spans="7:7" x14ac:dyDescent="0.2">
      <c r="G1087" s="4" t="s">
        <v>6</v>
      </c>
    </row>
    <row r="1088" spans="7:7" x14ac:dyDescent="0.2">
      <c r="G1088" s="4" t="s">
        <v>6</v>
      </c>
    </row>
    <row r="1089" spans="7:7" x14ac:dyDescent="0.2">
      <c r="G1089" s="4" t="s">
        <v>6</v>
      </c>
    </row>
    <row r="1090" spans="7:7" x14ac:dyDescent="0.2">
      <c r="G1090" s="4" t="s">
        <v>6</v>
      </c>
    </row>
    <row r="1091" spans="7:7" x14ac:dyDescent="0.2">
      <c r="G1091" s="4" t="s">
        <v>6</v>
      </c>
    </row>
    <row r="1092" spans="7:7" x14ac:dyDescent="0.2">
      <c r="G1092" s="4" t="s">
        <v>6</v>
      </c>
    </row>
    <row r="1093" spans="7:7" x14ac:dyDescent="0.2">
      <c r="G1093" s="4" t="s">
        <v>6</v>
      </c>
    </row>
    <row r="1094" spans="7:7" x14ac:dyDescent="0.2">
      <c r="G1094" s="4" t="s">
        <v>6</v>
      </c>
    </row>
    <row r="1095" spans="7:7" x14ac:dyDescent="0.2">
      <c r="G1095" s="4" t="s">
        <v>6</v>
      </c>
    </row>
    <row r="1096" spans="7:7" x14ac:dyDescent="0.2">
      <c r="G1096" s="4" t="s">
        <v>6</v>
      </c>
    </row>
    <row r="1097" spans="7:7" x14ac:dyDescent="0.2">
      <c r="G1097" s="4" t="s">
        <v>6</v>
      </c>
    </row>
    <row r="1098" spans="7:7" x14ac:dyDescent="0.2">
      <c r="G1098" s="4" t="s">
        <v>6</v>
      </c>
    </row>
    <row r="1099" spans="7:7" x14ac:dyDescent="0.2">
      <c r="G1099" s="4" t="s">
        <v>6</v>
      </c>
    </row>
    <row r="1100" spans="7:7" x14ac:dyDescent="0.2">
      <c r="G1100" s="4" t="s">
        <v>6</v>
      </c>
    </row>
    <row r="1101" spans="7:7" x14ac:dyDescent="0.2">
      <c r="G1101" s="4" t="s">
        <v>6</v>
      </c>
    </row>
    <row r="1102" spans="7:7" x14ac:dyDescent="0.2">
      <c r="G1102" s="4" t="s">
        <v>6</v>
      </c>
    </row>
    <row r="1103" spans="7:7" x14ac:dyDescent="0.2">
      <c r="G1103" s="4" t="s">
        <v>6</v>
      </c>
    </row>
    <row r="1104" spans="7:7" x14ac:dyDescent="0.2">
      <c r="G1104" s="4" t="s">
        <v>6</v>
      </c>
    </row>
    <row r="1105" spans="7:7" x14ac:dyDescent="0.2">
      <c r="G1105" s="4" t="s">
        <v>6</v>
      </c>
    </row>
    <row r="1106" spans="7:7" x14ac:dyDescent="0.2">
      <c r="G1106" s="4" t="s">
        <v>6</v>
      </c>
    </row>
    <row r="1107" spans="7:7" x14ac:dyDescent="0.2">
      <c r="G1107" s="4" t="s">
        <v>6</v>
      </c>
    </row>
    <row r="1108" spans="7:7" x14ac:dyDescent="0.2">
      <c r="G1108" s="4" t="s">
        <v>6</v>
      </c>
    </row>
    <row r="1109" spans="7:7" x14ac:dyDescent="0.2">
      <c r="G1109" s="4" t="s">
        <v>6</v>
      </c>
    </row>
    <row r="1110" spans="7:7" x14ac:dyDescent="0.2">
      <c r="G1110" s="4" t="s">
        <v>6</v>
      </c>
    </row>
    <row r="1111" spans="7:7" x14ac:dyDescent="0.2">
      <c r="G1111" s="4" t="s">
        <v>6</v>
      </c>
    </row>
    <row r="1112" spans="7:7" x14ac:dyDescent="0.2">
      <c r="G1112" s="4" t="s">
        <v>6</v>
      </c>
    </row>
    <row r="1113" spans="7:7" x14ac:dyDescent="0.2">
      <c r="G1113" s="4" t="s">
        <v>6</v>
      </c>
    </row>
    <row r="1114" spans="7:7" x14ac:dyDescent="0.2">
      <c r="G1114" s="4" t="s">
        <v>6</v>
      </c>
    </row>
    <row r="1115" spans="7:7" x14ac:dyDescent="0.2">
      <c r="G1115" s="4" t="s">
        <v>6</v>
      </c>
    </row>
    <row r="1116" spans="7:7" x14ac:dyDescent="0.2">
      <c r="G1116" s="4" t="s">
        <v>6</v>
      </c>
    </row>
    <row r="1117" spans="7:7" x14ac:dyDescent="0.2">
      <c r="G1117" s="4" t="s">
        <v>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9"/>
  <sheetViews>
    <sheetView workbookViewId="0">
      <selection activeCell="D33" sqref="D33"/>
    </sheetView>
    <sheetView workbookViewId="1"/>
    <sheetView topLeftCell="G1" workbookViewId="2">
      <pane ySplit="8" topLeftCell="A9" activePane="bottomLeft" state="frozen"/>
      <selection activeCell="E1" sqref="E1"/>
      <selection pane="bottomLeft" activeCell="H177" sqref="H177"/>
    </sheetView>
  </sheetViews>
  <sheetFormatPr defaultRowHeight="12.75" x14ac:dyDescent="0.2"/>
  <cols>
    <col min="3" max="3" width="25.28515625" customWidth="1"/>
    <col min="6" max="6" width="22.5703125" customWidth="1"/>
    <col min="7" max="7" width="22" customWidth="1"/>
    <col min="8" max="8" width="19.28515625" style="4" customWidth="1"/>
    <col min="9" max="9" width="17.42578125" style="4" customWidth="1"/>
    <col min="10" max="10" width="14.85546875" style="4" bestFit="1" customWidth="1"/>
    <col min="11" max="11" width="16.140625" style="4" customWidth="1"/>
    <col min="12" max="12" width="16.5703125" style="4" customWidth="1"/>
    <col min="13" max="13" width="15.85546875" style="4" bestFit="1" customWidth="1"/>
  </cols>
  <sheetData>
    <row r="1" spans="3:13" x14ac:dyDescent="0.2">
      <c r="G1" s="3" t="s">
        <v>311</v>
      </c>
      <c r="J1" s="6" t="s">
        <v>312</v>
      </c>
    </row>
    <row r="2" spans="3:13" ht="15" x14ac:dyDescent="0.35">
      <c r="G2" s="2" t="s">
        <v>242</v>
      </c>
      <c r="J2" s="17" t="s">
        <v>242</v>
      </c>
    </row>
    <row r="3" spans="3:13" x14ac:dyDescent="0.2">
      <c r="G3" t="s">
        <v>275</v>
      </c>
      <c r="H3" s="25">
        <v>0.5</v>
      </c>
      <c r="I3" s="25">
        <v>0.05</v>
      </c>
      <c r="J3" s="4" t="s">
        <v>275</v>
      </c>
      <c r="K3" s="25">
        <v>0.5</v>
      </c>
      <c r="L3" s="25">
        <v>0.05</v>
      </c>
    </row>
    <row r="4" spans="3:13" x14ac:dyDescent="0.2">
      <c r="G4" t="s">
        <v>274</v>
      </c>
      <c r="H4" s="27">
        <v>0.5</v>
      </c>
      <c r="I4" s="27">
        <v>0.25</v>
      </c>
      <c r="J4" s="4" t="s">
        <v>274</v>
      </c>
      <c r="K4" s="27">
        <v>0.5</v>
      </c>
      <c r="L4" s="27">
        <v>0.12</v>
      </c>
    </row>
    <row r="5" spans="3:13" x14ac:dyDescent="0.2">
      <c r="G5" t="s">
        <v>21</v>
      </c>
      <c r="H5" s="26">
        <f>+H4+H3</f>
        <v>1</v>
      </c>
      <c r="I5" s="25">
        <f>+(I4+I3)/2</f>
        <v>0.15</v>
      </c>
      <c r="J5" s="4" t="s">
        <v>21</v>
      </c>
      <c r="K5" s="26">
        <f>+K4+K3</f>
        <v>1</v>
      </c>
      <c r="L5" s="25">
        <f>+(L4+L3)/2</f>
        <v>8.4999999999999992E-2</v>
      </c>
    </row>
    <row r="7" spans="3:13" x14ac:dyDescent="0.2">
      <c r="H7" s="6" t="s">
        <v>283</v>
      </c>
      <c r="I7" s="6" t="s">
        <v>284</v>
      </c>
    </row>
    <row r="8" spans="3:13" x14ac:dyDescent="0.2">
      <c r="G8" s="3"/>
      <c r="H8" s="6" t="s">
        <v>8</v>
      </c>
      <c r="I8" s="6" t="s">
        <v>8</v>
      </c>
      <c r="J8" s="6"/>
      <c r="K8" s="6"/>
      <c r="L8" s="6"/>
      <c r="M8" s="6" t="s">
        <v>244</v>
      </c>
    </row>
    <row r="9" spans="3:13" x14ac:dyDescent="0.2">
      <c r="F9" s="2" t="s">
        <v>313</v>
      </c>
      <c r="G9" s="2" t="s">
        <v>241</v>
      </c>
      <c r="H9" s="24">
        <v>36892</v>
      </c>
      <c r="I9" s="24">
        <f>+H9</f>
        <v>36892</v>
      </c>
      <c r="J9" s="15" t="s">
        <v>10</v>
      </c>
      <c r="K9" s="15" t="s">
        <v>242</v>
      </c>
      <c r="L9" s="15" t="s">
        <v>243</v>
      </c>
      <c r="M9" s="15" t="s">
        <v>9</v>
      </c>
    </row>
    <row r="10" spans="3:13" x14ac:dyDescent="0.2">
      <c r="C10" s="2" t="s">
        <v>193</v>
      </c>
      <c r="F10" s="21" t="s">
        <v>6</v>
      </c>
    </row>
    <row r="11" spans="3:13" x14ac:dyDescent="0.2">
      <c r="F11" t="s">
        <v>6</v>
      </c>
    </row>
    <row r="12" spans="3:13" x14ac:dyDescent="0.2">
      <c r="C12" s="3" t="s">
        <v>194</v>
      </c>
      <c r="F12" t="s">
        <v>311</v>
      </c>
      <c r="G12" t="s">
        <v>273</v>
      </c>
      <c r="H12" s="4">
        <v>266000000</v>
      </c>
      <c r="I12" s="4">
        <v>0</v>
      </c>
      <c r="J12" s="4">
        <f>8080000</f>
        <v>8080000</v>
      </c>
      <c r="K12" s="4">
        <f>+H12*I5</f>
        <v>39900000</v>
      </c>
      <c r="L12" s="4">
        <v>0</v>
      </c>
      <c r="M12" s="4">
        <f>+K12+L12</f>
        <v>39900000</v>
      </c>
    </row>
    <row r="13" spans="3:13" x14ac:dyDescent="0.2">
      <c r="C13" s="3" t="s">
        <v>195</v>
      </c>
      <c r="F13" t="s">
        <v>311</v>
      </c>
      <c r="G13" t="s">
        <v>273</v>
      </c>
      <c r="H13" s="4">
        <v>157000000</v>
      </c>
      <c r="I13" s="4">
        <v>0</v>
      </c>
      <c r="J13" s="4">
        <f>4800000</f>
        <v>4800000</v>
      </c>
      <c r="K13" s="4">
        <f>+H13*I5</f>
        <v>23550000</v>
      </c>
      <c r="L13" s="4">
        <v>0</v>
      </c>
      <c r="M13" s="4">
        <f t="shared" ref="M13:M19" si="0">+K13+L13</f>
        <v>23550000</v>
      </c>
    </row>
    <row r="14" spans="3:13" x14ac:dyDescent="0.2">
      <c r="C14" s="3" t="s">
        <v>196</v>
      </c>
      <c r="F14" t="s">
        <v>311</v>
      </c>
      <c r="G14" t="s">
        <v>273</v>
      </c>
      <c r="H14" s="4">
        <v>174000000</v>
      </c>
      <c r="I14" s="4">
        <v>0</v>
      </c>
      <c r="J14" s="4">
        <f>5300000</f>
        <v>5300000</v>
      </c>
      <c r="K14" s="4">
        <f>+H14*I5</f>
        <v>26100000</v>
      </c>
      <c r="L14" s="4">
        <v>0</v>
      </c>
      <c r="M14" s="4">
        <f t="shared" si="0"/>
        <v>26100000</v>
      </c>
    </row>
    <row r="15" spans="3:13" x14ac:dyDescent="0.2">
      <c r="C15" s="3"/>
      <c r="M15" s="4">
        <f t="shared" si="0"/>
        <v>0</v>
      </c>
    </row>
    <row r="16" spans="3:13" x14ac:dyDescent="0.2">
      <c r="C16" s="3" t="s">
        <v>197</v>
      </c>
      <c r="F16" t="s">
        <v>311</v>
      </c>
      <c r="G16" t="s">
        <v>273</v>
      </c>
      <c r="H16" s="4">
        <v>154000000</v>
      </c>
      <c r="I16" s="4">
        <v>0</v>
      </c>
      <c r="J16" s="4">
        <f>4600000</f>
        <v>4600000</v>
      </c>
      <c r="K16" s="4">
        <f>+H16*I5</f>
        <v>23100000</v>
      </c>
      <c r="L16" s="4">
        <v>0</v>
      </c>
      <c r="M16" s="4">
        <f t="shared" si="0"/>
        <v>23100000</v>
      </c>
    </row>
    <row r="17" spans="2:14" x14ac:dyDescent="0.2">
      <c r="C17" s="3" t="s">
        <v>198</v>
      </c>
      <c r="F17" t="s">
        <v>314</v>
      </c>
      <c r="G17" t="s">
        <v>433</v>
      </c>
      <c r="H17" s="4">
        <v>154000000</v>
      </c>
      <c r="I17" s="4">
        <v>0</v>
      </c>
      <c r="J17" s="4">
        <f>4600000</f>
        <v>4600000</v>
      </c>
      <c r="K17" s="4">
        <f>+H17*L5</f>
        <v>13089999.999999998</v>
      </c>
      <c r="L17" s="4">
        <v>0</v>
      </c>
      <c r="M17" s="4">
        <f t="shared" si="0"/>
        <v>13089999.999999998</v>
      </c>
    </row>
    <row r="18" spans="2:14" ht="15" x14ac:dyDescent="0.35">
      <c r="C18" s="3" t="s">
        <v>199</v>
      </c>
      <c r="F18" t="s">
        <v>311</v>
      </c>
      <c r="G18" t="s">
        <v>273</v>
      </c>
      <c r="H18" s="10">
        <v>126000000</v>
      </c>
      <c r="I18" s="10">
        <v>0</v>
      </c>
      <c r="J18" s="10">
        <f>3770000</f>
        <v>3770000</v>
      </c>
      <c r="K18" s="10">
        <f>+H18*I5</f>
        <v>18900000</v>
      </c>
      <c r="L18" s="10">
        <v>0</v>
      </c>
      <c r="M18" s="10">
        <f t="shared" si="0"/>
        <v>18900000</v>
      </c>
    </row>
    <row r="19" spans="2:14" x14ac:dyDescent="0.2">
      <c r="C19" t="s">
        <v>21</v>
      </c>
      <c r="H19" s="4">
        <f>SUM(H12:H18)</f>
        <v>1031000000</v>
      </c>
      <c r="I19" s="4">
        <f>SUM(I12:I18)</f>
        <v>0</v>
      </c>
      <c r="J19" s="4">
        <f>SUM(J12:J18)</f>
        <v>31150000</v>
      </c>
      <c r="K19" s="4">
        <f>SUM(K12:K18)</f>
        <v>144640000</v>
      </c>
      <c r="L19" s="5">
        <f>SUM(L12:L18)</f>
        <v>0</v>
      </c>
      <c r="M19" s="4">
        <f t="shared" si="0"/>
        <v>144640000</v>
      </c>
    </row>
    <row r="22" spans="2:14" x14ac:dyDescent="0.2">
      <c r="C22" s="2" t="s">
        <v>200</v>
      </c>
    </row>
    <row r="24" spans="2:14" x14ac:dyDescent="0.2">
      <c r="B24" t="s">
        <v>6</v>
      </c>
      <c r="C24" s="3" t="s">
        <v>201</v>
      </c>
      <c r="D24" t="s">
        <v>6</v>
      </c>
      <c r="E24" t="s">
        <v>278</v>
      </c>
      <c r="F24" t="s">
        <v>311</v>
      </c>
      <c r="G24" t="s">
        <v>276</v>
      </c>
      <c r="H24" s="4">
        <v>0</v>
      </c>
      <c r="I24" s="4">
        <v>88000000</v>
      </c>
      <c r="J24" s="4">
        <v>0</v>
      </c>
      <c r="K24" s="4" t="s">
        <v>388</v>
      </c>
      <c r="L24" s="4">
        <f>+I24/($I$33-$I$29)*3000000</f>
        <v>647058.82352941181</v>
      </c>
      <c r="M24" s="4">
        <f t="shared" ref="M24:M32" si="1">+L24</f>
        <v>647058.82352941181</v>
      </c>
      <c r="N24" t="s">
        <v>416</v>
      </c>
    </row>
    <row r="25" spans="2:14" x14ac:dyDescent="0.2">
      <c r="B25" t="s">
        <v>6</v>
      </c>
      <c r="C25" s="3" t="s">
        <v>203</v>
      </c>
      <c r="D25" t="s">
        <v>6</v>
      </c>
      <c r="E25" t="s">
        <v>277</v>
      </c>
      <c r="F25" t="s">
        <v>311</v>
      </c>
      <c r="G25" t="s">
        <v>276</v>
      </c>
      <c r="H25" s="4">
        <v>1000000</v>
      </c>
      <c r="I25" s="4">
        <v>57000000</v>
      </c>
      <c r="J25" s="4">
        <v>0</v>
      </c>
      <c r="K25" s="4" t="s">
        <v>388</v>
      </c>
      <c r="L25" s="4">
        <f>+I25/($I$33-$I$29)*3000000</f>
        <v>419117.64705882355</v>
      </c>
      <c r="M25" s="4">
        <f t="shared" si="1"/>
        <v>419117.64705882355</v>
      </c>
      <c r="N25" t="s">
        <v>416</v>
      </c>
    </row>
    <row r="26" spans="2:14" x14ac:dyDescent="0.2">
      <c r="B26" t="s">
        <v>6</v>
      </c>
      <c r="C26" s="3" t="s">
        <v>279</v>
      </c>
      <c r="D26" t="s">
        <v>6</v>
      </c>
      <c r="E26" t="s">
        <v>280</v>
      </c>
      <c r="F26" t="s">
        <v>311</v>
      </c>
      <c r="G26" t="s">
        <v>276</v>
      </c>
      <c r="H26" s="4">
        <v>53000000</v>
      </c>
      <c r="I26" s="4">
        <v>198000000</v>
      </c>
      <c r="J26" s="4">
        <v>0</v>
      </c>
      <c r="K26" s="4" t="s">
        <v>388</v>
      </c>
      <c r="L26" s="4">
        <f>+I26/($I$33-$I$29)*3000000</f>
        <v>1455882.3529411764</v>
      </c>
      <c r="M26" s="4">
        <f t="shared" si="1"/>
        <v>1455882.3529411764</v>
      </c>
      <c r="N26" t="s">
        <v>416</v>
      </c>
    </row>
    <row r="27" spans="2:14" x14ac:dyDescent="0.2">
      <c r="C27" s="3" t="s">
        <v>389</v>
      </c>
      <c r="F27" t="s">
        <v>312</v>
      </c>
      <c r="G27" t="s">
        <v>161</v>
      </c>
      <c r="H27" s="4">
        <v>2000000</v>
      </c>
      <c r="I27" s="4">
        <v>0</v>
      </c>
      <c r="J27" s="4">
        <v>0</v>
      </c>
      <c r="K27" s="4">
        <f>+H27*L5</f>
        <v>169999.99999999997</v>
      </c>
      <c r="L27" s="4">
        <v>0</v>
      </c>
      <c r="M27" s="4">
        <f>+L27+K27</f>
        <v>169999.99999999997</v>
      </c>
    </row>
    <row r="28" spans="2:14" x14ac:dyDescent="0.2">
      <c r="D28" t="s">
        <v>6</v>
      </c>
      <c r="M28" s="4">
        <f t="shared" si="1"/>
        <v>0</v>
      </c>
    </row>
    <row r="29" spans="2:14" x14ac:dyDescent="0.2">
      <c r="C29" t="s">
        <v>440</v>
      </c>
      <c r="D29" t="s">
        <v>6</v>
      </c>
      <c r="E29" t="s">
        <v>202</v>
      </c>
      <c r="F29" t="s">
        <v>311</v>
      </c>
      <c r="G29" t="s">
        <v>164</v>
      </c>
      <c r="H29" s="4">
        <v>0</v>
      </c>
      <c r="I29" s="4">
        <v>35000000</v>
      </c>
      <c r="J29" s="4">
        <v>0</v>
      </c>
      <c r="K29" s="4" t="s">
        <v>388</v>
      </c>
      <c r="L29" s="4">
        <v>0</v>
      </c>
      <c r="M29" s="4">
        <f t="shared" si="1"/>
        <v>0</v>
      </c>
      <c r="N29" t="s">
        <v>416</v>
      </c>
    </row>
    <row r="30" spans="2:14" x14ac:dyDescent="0.2">
      <c r="C30" t="s">
        <v>440</v>
      </c>
      <c r="D30" t="s">
        <v>6</v>
      </c>
      <c r="E30" t="s">
        <v>281</v>
      </c>
      <c r="F30" t="s">
        <v>311</v>
      </c>
      <c r="G30" t="s">
        <v>418</v>
      </c>
      <c r="H30" s="4">
        <v>0</v>
      </c>
      <c r="I30" s="4">
        <v>40000000</v>
      </c>
      <c r="J30" s="4">
        <v>0</v>
      </c>
      <c r="K30" s="4" t="s">
        <v>388</v>
      </c>
      <c r="L30" s="4">
        <f>+I30/($I$33-$I$29)*3000000</f>
        <v>294117.64705882355</v>
      </c>
      <c r="M30" s="4">
        <f t="shared" si="1"/>
        <v>294117.64705882355</v>
      </c>
      <c r="N30" t="s">
        <v>416</v>
      </c>
    </row>
    <row r="31" spans="2:14" x14ac:dyDescent="0.2">
      <c r="C31" t="s">
        <v>440</v>
      </c>
      <c r="D31" t="s">
        <v>6</v>
      </c>
      <c r="E31" t="s">
        <v>282</v>
      </c>
      <c r="F31" t="s">
        <v>311</v>
      </c>
      <c r="G31" t="s">
        <v>418</v>
      </c>
      <c r="H31" s="4">
        <v>0</v>
      </c>
      <c r="I31" s="4">
        <v>25000000</v>
      </c>
      <c r="J31" s="4">
        <v>0</v>
      </c>
      <c r="K31" s="4" t="s">
        <v>388</v>
      </c>
      <c r="L31" s="4">
        <f>+I31/($I$33-$I$29)*3000000</f>
        <v>183823.5294117647</v>
      </c>
      <c r="M31" s="4">
        <f t="shared" si="1"/>
        <v>183823.5294117647</v>
      </c>
      <c r="N31" t="s">
        <v>416</v>
      </c>
    </row>
    <row r="32" spans="2:14" x14ac:dyDescent="0.2">
      <c r="C32" t="s">
        <v>440</v>
      </c>
      <c r="D32" t="s">
        <v>6</v>
      </c>
      <c r="E32" t="s">
        <v>285</v>
      </c>
      <c r="F32" t="s">
        <v>311</v>
      </c>
      <c r="G32" t="s">
        <v>417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f t="shared" si="1"/>
        <v>0</v>
      </c>
    </row>
    <row r="33" spans="3:13" x14ac:dyDescent="0.2">
      <c r="C33" s="8" t="s">
        <v>21</v>
      </c>
      <c r="H33" s="4">
        <f t="shared" ref="H33:M33" si="2">SUM(H24:H32)</f>
        <v>56000000</v>
      </c>
      <c r="I33" s="4">
        <f t="shared" si="2"/>
        <v>443000000</v>
      </c>
      <c r="J33" s="4">
        <f t="shared" si="2"/>
        <v>0</v>
      </c>
      <c r="K33" s="4">
        <f t="shared" si="2"/>
        <v>169999.99999999997</v>
      </c>
      <c r="L33" s="4">
        <f t="shared" si="2"/>
        <v>3000000.0000000005</v>
      </c>
      <c r="M33" s="4">
        <f t="shared" si="2"/>
        <v>3170000.0000000005</v>
      </c>
    </row>
    <row r="34" spans="3:13" x14ac:dyDescent="0.2">
      <c r="C34" s="8"/>
      <c r="I34" s="4">
        <f>+I33-I29</f>
        <v>408000000</v>
      </c>
    </row>
    <row r="36" spans="3:13" x14ac:dyDescent="0.2">
      <c r="C36" s="2" t="s">
        <v>204</v>
      </c>
    </row>
    <row r="38" spans="3:13" x14ac:dyDescent="0.2">
      <c r="C38" s="3" t="s">
        <v>205</v>
      </c>
      <c r="E38" t="s">
        <v>6</v>
      </c>
      <c r="F38" t="s">
        <v>311</v>
      </c>
      <c r="G38" t="s">
        <v>168</v>
      </c>
      <c r="H38" s="4">
        <v>0</v>
      </c>
      <c r="I38" s="4">
        <v>13380000</v>
      </c>
      <c r="J38" s="4">
        <v>0</v>
      </c>
      <c r="K38" s="4">
        <f>+I38*$I$5</f>
        <v>2007000</v>
      </c>
      <c r="L38" s="4">
        <v>0</v>
      </c>
      <c r="M38" s="4">
        <f t="shared" ref="M38:M45" si="3">+L38+K38</f>
        <v>2007000</v>
      </c>
    </row>
    <row r="39" spans="3:13" x14ac:dyDescent="0.2">
      <c r="C39" s="3" t="s">
        <v>206</v>
      </c>
      <c r="F39" t="s">
        <v>311</v>
      </c>
      <c r="G39" t="s">
        <v>170</v>
      </c>
      <c r="H39" s="4">
        <v>0</v>
      </c>
      <c r="I39" s="4">
        <v>18440000</v>
      </c>
      <c r="J39" s="4">
        <v>0</v>
      </c>
      <c r="K39" s="4">
        <f t="shared" ref="K39:K45" si="4">+I39*$I$5</f>
        <v>2766000</v>
      </c>
      <c r="L39" s="4">
        <v>0</v>
      </c>
      <c r="M39" s="4">
        <f t="shared" si="3"/>
        <v>2766000</v>
      </c>
    </row>
    <row r="40" spans="3:13" x14ac:dyDescent="0.2">
      <c r="C40" s="3" t="s">
        <v>207</v>
      </c>
      <c r="F40" t="s">
        <v>311</v>
      </c>
      <c r="G40" t="s">
        <v>170</v>
      </c>
      <c r="H40" s="4">
        <v>0</v>
      </c>
      <c r="I40" s="4">
        <v>81270000</v>
      </c>
      <c r="J40" s="4">
        <v>0</v>
      </c>
      <c r="K40" s="4">
        <f t="shared" si="4"/>
        <v>12190500</v>
      </c>
      <c r="L40" s="4">
        <v>0</v>
      </c>
      <c r="M40" s="4">
        <f t="shared" si="3"/>
        <v>12190500</v>
      </c>
    </row>
    <row r="41" spans="3:13" x14ac:dyDescent="0.2">
      <c r="C41" s="3" t="s">
        <v>208</v>
      </c>
      <c r="F41" t="s">
        <v>311</v>
      </c>
      <c r="G41" t="s">
        <v>169</v>
      </c>
      <c r="H41" s="4">
        <v>0</v>
      </c>
      <c r="I41" s="4">
        <v>208940000</v>
      </c>
      <c r="J41" s="4">
        <v>0</v>
      </c>
      <c r="K41" s="4">
        <f t="shared" si="4"/>
        <v>31341000</v>
      </c>
      <c r="L41" s="4">
        <v>0</v>
      </c>
      <c r="M41" s="4">
        <f t="shared" si="3"/>
        <v>31341000</v>
      </c>
    </row>
    <row r="42" spans="3:13" x14ac:dyDescent="0.2">
      <c r="C42" s="3" t="s">
        <v>287</v>
      </c>
      <c r="F42" t="s">
        <v>311</v>
      </c>
      <c r="G42" t="s">
        <v>170</v>
      </c>
      <c r="H42" s="4">
        <v>0</v>
      </c>
      <c r="I42" s="4">
        <v>110000</v>
      </c>
      <c r="J42" s="4">
        <v>0</v>
      </c>
      <c r="K42" s="4">
        <f t="shared" si="4"/>
        <v>16500</v>
      </c>
      <c r="L42" s="4">
        <v>0</v>
      </c>
      <c r="M42" s="4">
        <f t="shared" si="3"/>
        <v>16500</v>
      </c>
    </row>
    <row r="43" spans="3:13" x14ac:dyDescent="0.2">
      <c r="C43" s="3" t="s">
        <v>286</v>
      </c>
      <c r="F43" t="s">
        <v>311</v>
      </c>
      <c r="G43" t="s">
        <v>168</v>
      </c>
      <c r="H43" s="4">
        <v>0</v>
      </c>
      <c r="I43" s="4">
        <v>3550000</v>
      </c>
      <c r="J43" s="4">
        <v>0</v>
      </c>
      <c r="K43" s="4">
        <f t="shared" si="4"/>
        <v>532500</v>
      </c>
      <c r="L43" s="4">
        <v>0</v>
      </c>
      <c r="M43" s="4">
        <f t="shared" si="3"/>
        <v>532500</v>
      </c>
    </row>
    <row r="44" spans="3:13" x14ac:dyDescent="0.2">
      <c r="C44" s="3" t="s">
        <v>288</v>
      </c>
      <c r="F44" t="s">
        <v>311</v>
      </c>
      <c r="G44" t="s">
        <v>170</v>
      </c>
      <c r="H44" s="4">
        <v>0</v>
      </c>
      <c r="I44" s="4">
        <v>70000</v>
      </c>
      <c r="J44" s="4">
        <v>0</v>
      </c>
      <c r="K44" s="4">
        <f t="shared" si="4"/>
        <v>10500</v>
      </c>
      <c r="L44" s="4">
        <v>0</v>
      </c>
      <c r="M44" s="4">
        <f t="shared" si="3"/>
        <v>10500</v>
      </c>
    </row>
    <row r="45" spans="3:13" ht="15" x14ac:dyDescent="0.35">
      <c r="C45" s="3" t="s">
        <v>289</v>
      </c>
      <c r="F45" t="s">
        <v>311</v>
      </c>
      <c r="G45" t="s">
        <v>170</v>
      </c>
      <c r="H45" s="10">
        <v>0</v>
      </c>
      <c r="I45" s="10">
        <v>240000</v>
      </c>
      <c r="J45" s="10">
        <v>0</v>
      </c>
      <c r="K45" s="10">
        <f t="shared" si="4"/>
        <v>36000</v>
      </c>
      <c r="L45" s="10">
        <v>0</v>
      </c>
      <c r="M45" s="10">
        <f t="shared" si="3"/>
        <v>36000</v>
      </c>
    </row>
    <row r="46" spans="3:13" x14ac:dyDescent="0.2">
      <c r="C46" s="3" t="s">
        <v>21</v>
      </c>
      <c r="H46" s="4">
        <f>SUM(H38:H45)</f>
        <v>0</v>
      </c>
      <c r="I46" s="4">
        <f>SUM(I38:I45)</f>
        <v>326000000</v>
      </c>
      <c r="J46" s="4">
        <f>SUM(J38:J45)</f>
        <v>0</v>
      </c>
      <c r="K46" s="4">
        <f>SUM(K38:K45)</f>
        <v>48900000</v>
      </c>
      <c r="L46" s="4">
        <v>34000000</v>
      </c>
      <c r="M46" s="4">
        <f>SUM(M38:M45)</f>
        <v>48900000</v>
      </c>
    </row>
    <row r="49" spans="3:13" x14ac:dyDescent="0.2">
      <c r="C49" s="2" t="s">
        <v>209</v>
      </c>
    </row>
    <row r="51" spans="3:13" x14ac:dyDescent="0.2">
      <c r="C51" s="3" t="s">
        <v>210</v>
      </c>
      <c r="F51" t="s">
        <v>311</v>
      </c>
      <c r="G51" t="s">
        <v>290</v>
      </c>
      <c r="H51" s="4">
        <v>0</v>
      </c>
      <c r="I51" s="4">
        <v>9130000</v>
      </c>
      <c r="J51" s="4">
        <v>0</v>
      </c>
      <c r="K51" s="4">
        <f>+I51*$I$5</f>
        <v>1369500</v>
      </c>
      <c r="L51" s="4">
        <v>0</v>
      </c>
      <c r="M51" s="4">
        <f t="shared" ref="M51:M72" si="5">+L51+K51</f>
        <v>1369500</v>
      </c>
    </row>
    <row r="52" spans="3:13" x14ac:dyDescent="0.2">
      <c r="C52" s="3" t="s">
        <v>211</v>
      </c>
      <c r="F52" t="s">
        <v>311</v>
      </c>
      <c r="G52" t="s">
        <v>168</v>
      </c>
      <c r="H52" s="4">
        <v>0</v>
      </c>
      <c r="I52" s="4">
        <v>2320000</v>
      </c>
      <c r="J52" s="4">
        <v>0</v>
      </c>
      <c r="K52" s="4">
        <f t="shared" ref="K52:K72" si="6">+I52*$I$5</f>
        <v>348000</v>
      </c>
      <c r="L52" s="4">
        <v>0</v>
      </c>
      <c r="M52" s="4">
        <f t="shared" si="5"/>
        <v>348000</v>
      </c>
    </row>
    <row r="53" spans="3:13" x14ac:dyDescent="0.2">
      <c r="C53" s="3" t="s">
        <v>212</v>
      </c>
      <c r="F53" t="s">
        <v>311</v>
      </c>
      <c r="G53" t="s">
        <v>166</v>
      </c>
      <c r="H53" s="4">
        <v>0</v>
      </c>
      <c r="I53" s="4">
        <v>90470000</v>
      </c>
      <c r="J53" s="4">
        <v>0</v>
      </c>
      <c r="K53" s="4">
        <f>+I53*$I$5</f>
        <v>13570500</v>
      </c>
      <c r="L53" s="4">
        <v>0</v>
      </c>
      <c r="M53" s="4">
        <f t="shared" si="5"/>
        <v>13570500</v>
      </c>
    </row>
    <row r="54" spans="3:13" x14ac:dyDescent="0.2">
      <c r="C54" s="3" t="s">
        <v>213</v>
      </c>
      <c r="F54" t="s">
        <v>311</v>
      </c>
      <c r="G54" t="s">
        <v>166</v>
      </c>
      <c r="H54" s="4">
        <v>0</v>
      </c>
      <c r="I54" s="4">
        <v>5680000</v>
      </c>
      <c r="J54" s="4">
        <v>0</v>
      </c>
      <c r="K54" s="4">
        <f>+I54*$I$5</f>
        <v>852000</v>
      </c>
      <c r="L54" s="4">
        <v>0</v>
      </c>
      <c r="M54" s="4">
        <f t="shared" si="5"/>
        <v>852000</v>
      </c>
    </row>
    <row r="55" spans="3:13" x14ac:dyDescent="0.2">
      <c r="C55" s="3" t="s">
        <v>214</v>
      </c>
      <c r="F55" t="s">
        <v>311</v>
      </c>
      <c r="G55" t="s">
        <v>170</v>
      </c>
      <c r="H55" s="4">
        <v>0</v>
      </c>
      <c r="I55" s="4">
        <v>580000</v>
      </c>
      <c r="J55" s="4">
        <v>0</v>
      </c>
      <c r="K55" s="4">
        <f t="shared" si="6"/>
        <v>87000</v>
      </c>
      <c r="L55" s="4">
        <v>0</v>
      </c>
      <c r="M55" s="4">
        <f t="shared" si="5"/>
        <v>87000</v>
      </c>
    </row>
    <row r="56" spans="3:13" x14ac:dyDescent="0.2">
      <c r="C56" s="3" t="s">
        <v>215</v>
      </c>
      <c r="F56" t="s">
        <v>311</v>
      </c>
      <c r="G56" t="s">
        <v>170</v>
      </c>
      <c r="H56" s="4">
        <v>0</v>
      </c>
      <c r="I56" s="4">
        <v>4510000</v>
      </c>
      <c r="J56" s="4">
        <v>0</v>
      </c>
      <c r="K56" s="4">
        <f t="shared" si="6"/>
        <v>676500</v>
      </c>
      <c r="L56" s="4">
        <v>0</v>
      </c>
      <c r="M56" s="4">
        <f t="shared" si="5"/>
        <v>676500</v>
      </c>
    </row>
    <row r="57" spans="3:13" x14ac:dyDescent="0.2">
      <c r="C57" s="3" t="s">
        <v>216</v>
      </c>
      <c r="F57" t="s">
        <v>311</v>
      </c>
      <c r="G57" t="s">
        <v>291</v>
      </c>
      <c r="H57" s="4">
        <v>0</v>
      </c>
      <c r="I57" s="4">
        <v>3850000</v>
      </c>
      <c r="J57" s="4">
        <v>0</v>
      </c>
      <c r="K57" s="4">
        <f t="shared" si="6"/>
        <v>577500</v>
      </c>
      <c r="L57" s="4">
        <v>0</v>
      </c>
      <c r="M57" s="4">
        <f t="shared" si="5"/>
        <v>577500</v>
      </c>
    </row>
    <row r="58" spans="3:13" x14ac:dyDescent="0.2">
      <c r="C58" s="3" t="s">
        <v>217</v>
      </c>
      <c r="F58" t="s">
        <v>311</v>
      </c>
      <c r="G58" t="s">
        <v>291</v>
      </c>
      <c r="H58" s="4">
        <v>0</v>
      </c>
      <c r="I58" s="4">
        <v>3930000</v>
      </c>
      <c r="J58" s="4">
        <v>0</v>
      </c>
      <c r="K58" s="4">
        <f t="shared" si="6"/>
        <v>589500</v>
      </c>
      <c r="L58" s="4">
        <v>0</v>
      </c>
      <c r="M58" s="4">
        <f t="shared" si="5"/>
        <v>589500</v>
      </c>
    </row>
    <row r="59" spans="3:13" x14ac:dyDescent="0.2">
      <c r="C59" s="3" t="s">
        <v>218</v>
      </c>
      <c r="F59" t="s">
        <v>311</v>
      </c>
      <c r="G59" t="s">
        <v>170</v>
      </c>
      <c r="H59" s="4">
        <v>0</v>
      </c>
      <c r="I59" s="4">
        <v>8900000</v>
      </c>
      <c r="J59" s="4">
        <v>0</v>
      </c>
      <c r="K59" s="4">
        <f t="shared" si="6"/>
        <v>1335000</v>
      </c>
      <c r="L59" s="4">
        <v>0</v>
      </c>
      <c r="M59" s="4">
        <f t="shared" si="5"/>
        <v>1335000</v>
      </c>
    </row>
    <row r="60" spans="3:13" x14ac:dyDescent="0.2">
      <c r="C60" s="3" t="s">
        <v>219</v>
      </c>
      <c r="F60" t="s">
        <v>311</v>
      </c>
      <c r="G60" t="s">
        <v>291</v>
      </c>
      <c r="H60" s="4">
        <v>0</v>
      </c>
      <c r="I60" s="4">
        <v>6010000</v>
      </c>
      <c r="J60" s="4">
        <v>0</v>
      </c>
      <c r="K60" s="4">
        <f t="shared" si="6"/>
        <v>901500</v>
      </c>
      <c r="L60" s="4">
        <v>0</v>
      </c>
      <c r="M60" s="4">
        <f t="shared" si="5"/>
        <v>901500</v>
      </c>
    </row>
    <row r="61" spans="3:13" x14ac:dyDescent="0.2">
      <c r="C61" s="3" t="s">
        <v>292</v>
      </c>
      <c r="F61" t="s">
        <v>311</v>
      </c>
      <c r="G61" t="s">
        <v>168</v>
      </c>
      <c r="H61" s="4">
        <v>0</v>
      </c>
      <c r="I61" s="4">
        <v>6240000</v>
      </c>
      <c r="J61" s="4">
        <v>0</v>
      </c>
      <c r="K61" s="4">
        <f t="shared" si="6"/>
        <v>936000</v>
      </c>
      <c r="L61" s="4">
        <v>0</v>
      </c>
      <c r="M61" s="4">
        <f t="shared" si="5"/>
        <v>936000</v>
      </c>
    </row>
    <row r="62" spans="3:13" x14ac:dyDescent="0.2">
      <c r="C62" s="3" t="s">
        <v>220</v>
      </c>
      <c r="F62" t="s">
        <v>311</v>
      </c>
      <c r="G62" t="s">
        <v>164</v>
      </c>
      <c r="H62" s="4">
        <v>0</v>
      </c>
      <c r="I62" s="4">
        <v>2860000</v>
      </c>
      <c r="J62" s="4">
        <v>0</v>
      </c>
      <c r="K62" s="4">
        <f t="shared" si="6"/>
        <v>429000</v>
      </c>
      <c r="L62" s="4">
        <v>0</v>
      </c>
      <c r="M62" s="4">
        <f t="shared" si="5"/>
        <v>429000</v>
      </c>
    </row>
    <row r="63" spans="3:13" x14ac:dyDescent="0.2">
      <c r="C63" s="3" t="s">
        <v>293</v>
      </c>
      <c r="F63" t="s">
        <v>311</v>
      </c>
      <c r="G63" t="s">
        <v>168</v>
      </c>
      <c r="H63" s="4">
        <v>0</v>
      </c>
      <c r="I63" s="4">
        <v>400000</v>
      </c>
      <c r="J63" s="4">
        <v>0</v>
      </c>
      <c r="K63" s="4">
        <f t="shared" si="6"/>
        <v>60000</v>
      </c>
      <c r="L63" s="4">
        <v>0</v>
      </c>
      <c r="M63" s="4">
        <f t="shared" si="5"/>
        <v>60000</v>
      </c>
    </row>
    <row r="64" spans="3:13" x14ac:dyDescent="0.2">
      <c r="C64" s="3" t="s">
        <v>294</v>
      </c>
      <c r="F64" t="s">
        <v>311</v>
      </c>
      <c r="G64" t="s">
        <v>170</v>
      </c>
      <c r="H64" s="4">
        <v>0</v>
      </c>
      <c r="I64" s="4">
        <v>910000</v>
      </c>
      <c r="J64" s="4">
        <v>0</v>
      </c>
      <c r="K64" s="4">
        <f t="shared" si="6"/>
        <v>136500</v>
      </c>
      <c r="L64" s="4">
        <v>0</v>
      </c>
      <c r="M64" s="4">
        <f t="shared" si="5"/>
        <v>136500</v>
      </c>
    </row>
    <row r="65" spans="3:13" x14ac:dyDescent="0.2">
      <c r="C65" s="3" t="s">
        <v>317</v>
      </c>
      <c r="F65" t="s">
        <v>311</v>
      </c>
      <c r="G65" t="s">
        <v>170</v>
      </c>
      <c r="H65" s="4">
        <v>0</v>
      </c>
      <c r="I65" s="4">
        <v>7980000</v>
      </c>
      <c r="J65" s="4">
        <v>0</v>
      </c>
      <c r="K65" s="4">
        <f t="shared" si="6"/>
        <v>1197000</v>
      </c>
      <c r="L65" s="4">
        <v>0</v>
      </c>
      <c r="M65" s="4">
        <f t="shared" si="5"/>
        <v>1197000</v>
      </c>
    </row>
    <row r="66" spans="3:13" x14ac:dyDescent="0.2">
      <c r="C66" s="3" t="s">
        <v>316</v>
      </c>
      <c r="F66" t="s">
        <v>311</v>
      </c>
      <c r="G66" t="s">
        <v>168</v>
      </c>
      <c r="H66" s="4">
        <v>0</v>
      </c>
      <c r="I66" s="4">
        <v>11420000</v>
      </c>
      <c r="J66" s="4">
        <v>0</v>
      </c>
      <c r="K66" s="4">
        <f t="shared" si="6"/>
        <v>1713000</v>
      </c>
      <c r="L66" s="4">
        <v>0</v>
      </c>
      <c r="M66" s="4">
        <f t="shared" si="5"/>
        <v>1713000</v>
      </c>
    </row>
    <row r="67" spans="3:13" x14ac:dyDescent="0.2">
      <c r="C67" s="3" t="s">
        <v>315</v>
      </c>
      <c r="F67" t="s">
        <v>311</v>
      </c>
      <c r="G67" t="s">
        <v>170</v>
      </c>
      <c r="H67" s="4">
        <v>0</v>
      </c>
      <c r="I67" s="4">
        <v>590000</v>
      </c>
      <c r="J67" s="4">
        <v>0</v>
      </c>
      <c r="K67" s="4">
        <f t="shared" si="6"/>
        <v>88500</v>
      </c>
      <c r="L67" s="4">
        <v>0</v>
      </c>
      <c r="M67" s="4">
        <f t="shared" si="5"/>
        <v>88500</v>
      </c>
    </row>
    <row r="68" spans="3:13" x14ac:dyDescent="0.2">
      <c r="C68" s="3" t="s">
        <v>318</v>
      </c>
      <c r="F68" t="s">
        <v>311</v>
      </c>
      <c r="G68" t="s">
        <v>170</v>
      </c>
      <c r="H68" s="4">
        <v>0</v>
      </c>
      <c r="I68" s="4">
        <v>410000</v>
      </c>
      <c r="J68" s="4">
        <v>0</v>
      </c>
      <c r="K68" s="4">
        <f t="shared" si="6"/>
        <v>61500</v>
      </c>
      <c r="L68" s="4">
        <v>0</v>
      </c>
      <c r="M68" s="4">
        <f t="shared" si="5"/>
        <v>61500</v>
      </c>
    </row>
    <row r="69" spans="3:13" x14ac:dyDescent="0.2">
      <c r="C69" s="3" t="s">
        <v>319</v>
      </c>
      <c r="F69" t="s">
        <v>311</v>
      </c>
      <c r="G69" t="s">
        <v>168</v>
      </c>
      <c r="H69" s="4">
        <v>0</v>
      </c>
      <c r="I69" s="4">
        <v>4330000</v>
      </c>
      <c r="J69" s="4">
        <v>0</v>
      </c>
      <c r="K69" s="4">
        <f t="shared" si="6"/>
        <v>649500</v>
      </c>
      <c r="L69" s="4">
        <v>0</v>
      </c>
      <c r="M69" s="4">
        <f t="shared" si="5"/>
        <v>649500</v>
      </c>
    </row>
    <row r="70" spans="3:13" x14ac:dyDescent="0.2">
      <c r="C70" s="3" t="s">
        <v>320</v>
      </c>
      <c r="F70" t="s">
        <v>311</v>
      </c>
      <c r="G70" t="s">
        <v>168</v>
      </c>
      <c r="H70" s="4">
        <v>0</v>
      </c>
      <c r="I70" s="4">
        <v>11490000</v>
      </c>
      <c r="J70" s="4">
        <v>0</v>
      </c>
      <c r="K70" s="4">
        <f t="shared" si="6"/>
        <v>1723500</v>
      </c>
      <c r="L70" s="4">
        <v>0</v>
      </c>
      <c r="M70" s="4">
        <f t="shared" si="5"/>
        <v>1723500</v>
      </c>
    </row>
    <row r="71" spans="3:13" x14ac:dyDescent="0.2">
      <c r="C71" s="3" t="s">
        <v>211</v>
      </c>
      <c r="F71" t="s">
        <v>311</v>
      </c>
      <c r="G71" t="s">
        <v>335</v>
      </c>
      <c r="H71" s="4">
        <v>0</v>
      </c>
      <c r="I71" s="4">
        <v>1250000</v>
      </c>
      <c r="J71" s="4">
        <v>0</v>
      </c>
      <c r="K71" s="4">
        <f>+I71*I5</f>
        <v>187500</v>
      </c>
      <c r="L71" s="4">
        <v>0</v>
      </c>
      <c r="M71" s="4">
        <f>+L71+K71</f>
        <v>187500</v>
      </c>
    </row>
    <row r="72" spans="3:13" ht="15" x14ac:dyDescent="0.35">
      <c r="C72" s="3" t="s">
        <v>321</v>
      </c>
      <c r="F72" t="s">
        <v>311</v>
      </c>
      <c r="G72" t="s">
        <v>170</v>
      </c>
      <c r="H72" s="10">
        <v>0</v>
      </c>
      <c r="I72" s="10">
        <v>43760000</v>
      </c>
      <c r="J72" s="10">
        <v>0</v>
      </c>
      <c r="K72" s="10">
        <f t="shared" si="6"/>
        <v>6564000</v>
      </c>
      <c r="L72" s="10">
        <v>0</v>
      </c>
      <c r="M72" s="10">
        <f t="shared" si="5"/>
        <v>6564000</v>
      </c>
    </row>
    <row r="73" spans="3:13" x14ac:dyDescent="0.2">
      <c r="H73" s="4">
        <f>SUM(H51:H72)</f>
        <v>0</v>
      </c>
      <c r="I73" s="4">
        <f>SUM(I51:I72)</f>
        <v>227020000</v>
      </c>
      <c r="J73" s="4">
        <f>SUM(J51:J72)</f>
        <v>0</v>
      </c>
      <c r="K73" s="4">
        <f>SUM(K51:K72)</f>
        <v>34053000</v>
      </c>
      <c r="L73" s="4">
        <v>16000000</v>
      </c>
      <c r="M73" s="4">
        <f>SUM(M51:M72)</f>
        <v>34053000</v>
      </c>
    </row>
    <row r="75" spans="3:13" x14ac:dyDescent="0.2">
      <c r="C75" s="2" t="s">
        <v>221</v>
      </c>
    </row>
    <row r="77" spans="3:13" x14ac:dyDescent="0.2">
      <c r="C77" s="3" t="s">
        <v>322</v>
      </c>
      <c r="F77" t="s">
        <v>311</v>
      </c>
      <c r="G77" t="s">
        <v>170</v>
      </c>
      <c r="H77" s="4">
        <v>0</v>
      </c>
      <c r="I77" s="4">
        <v>950000</v>
      </c>
      <c r="J77" s="4">
        <v>0</v>
      </c>
      <c r="K77" s="4">
        <f>+I77*$I$5</f>
        <v>142500</v>
      </c>
      <c r="L77" s="4">
        <v>0</v>
      </c>
      <c r="M77" s="4">
        <f>+K77+L77</f>
        <v>142500</v>
      </c>
    </row>
    <row r="78" spans="3:13" x14ac:dyDescent="0.2">
      <c r="C78" s="3" t="s">
        <v>222</v>
      </c>
      <c r="F78" t="s">
        <v>311</v>
      </c>
      <c r="G78" t="s">
        <v>170</v>
      </c>
      <c r="H78" s="4">
        <v>0</v>
      </c>
      <c r="I78" s="4">
        <v>1110000</v>
      </c>
      <c r="J78" s="4">
        <v>0</v>
      </c>
      <c r="K78" s="4">
        <f>+I78*$I$5</f>
        <v>166500</v>
      </c>
      <c r="L78" s="4">
        <v>0</v>
      </c>
      <c r="M78" s="4">
        <f>+K78+L78</f>
        <v>166500</v>
      </c>
    </row>
    <row r="79" spans="3:13" x14ac:dyDescent="0.2">
      <c r="C79" s="3" t="s">
        <v>323</v>
      </c>
      <c r="F79" t="s">
        <v>311</v>
      </c>
      <c r="G79" t="s">
        <v>170</v>
      </c>
      <c r="H79" s="4">
        <v>0</v>
      </c>
      <c r="I79" s="4">
        <v>1290000</v>
      </c>
      <c r="J79" s="4">
        <v>0</v>
      </c>
      <c r="K79" s="4">
        <f>+I79*$I$5</f>
        <v>193500</v>
      </c>
      <c r="L79" s="4">
        <v>0</v>
      </c>
      <c r="M79" s="4">
        <f>+K79+L79</f>
        <v>193500</v>
      </c>
    </row>
    <row r="80" spans="3:13" ht="15" x14ac:dyDescent="0.35">
      <c r="C80" s="3" t="s">
        <v>324</v>
      </c>
      <c r="F80" t="s">
        <v>311</v>
      </c>
      <c r="G80" t="s">
        <v>170</v>
      </c>
      <c r="H80" s="10">
        <v>0</v>
      </c>
      <c r="I80" s="10">
        <v>70000</v>
      </c>
      <c r="J80" s="10">
        <v>0</v>
      </c>
      <c r="K80" s="10">
        <f>+I80*$I$5</f>
        <v>10500</v>
      </c>
      <c r="L80" s="10">
        <v>0</v>
      </c>
      <c r="M80" s="10">
        <f>+K80+L80</f>
        <v>10500</v>
      </c>
    </row>
    <row r="81" spans="3:14" x14ac:dyDescent="0.2">
      <c r="H81" s="4">
        <f>SUM(H77:H80)</f>
        <v>0</v>
      </c>
      <c r="I81" s="4">
        <f>SUM(I77:I80)</f>
        <v>3420000</v>
      </c>
      <c r="J81" s="4">
        <f>SUM(J77:J80)</f>
        <v>0</v>
      </c>
      <c r="K81" s="4">
        <f>SUM(K77:K80)</f>
        <v>513000</v>
      </c>
      <c r="L81" s="4">
        <v>2000000</v>
      </c>
      <c r="M81" s="4">
        <f>SUM(M77:M80)</f>
        <v>513000</v>
      </c>
    </row>
    <row r="82" spans="3:14" x14ac:dyDescent="0.2">
      <c r="C82" s="2" t="s">
        <v>223</v>
      </c>
    </row>
    <row r="83" spans="3:14" x14ac:dyDescent="0.2">
      <c r="C83" s="2"/>
    </row>
    <row r="84" spans="3:14" x14ac:dyDescent="0.2">
      <c r="C84" s="2" t="s">
        <v>325</v>
      </c>
    </row>
    <row r="85" spans="3:14" x14ac:dyDescent="0.2">
      <c r="C85" s="3" t="s">
        <v>326</v>
      </c>
      <c r="F85" t="s">
        <v>311</v>
      </c>
      <c r="G85" t="s">
        <v>129</v>
      </c>
      <c r="H85" s="4">
        <v>411000000</v>
      </c>
      <c r="I85" s="4">
        <v>0</v>
      </c>
      <c r="J85" s="4" t="s">
        <v>432</v>
      </c>
      <c r="K85" s="4" t="s">
        <v>432</v>
      </c>
      <c r="L85" s="4">
        <v>0</v>
      </c>
      <c r="M85" s="4">
        <v>0</v>
      </c>
    </row>
    <row r="86" spans="3:14" x14ac:dyDescent="0.2">
      <c r="C86" s="3" t="s">
        <v>327</v>
      </c>
      <c r="F86" t="s">
        <v>311</v>
      </c>
      <c r="G86" t="s">
        <v>129</v>
      </c>
      <c r="H86" s="4">
        <v>25000000</v>
      </c>
      <c r="I86" s="4">
        <v>0</v>
      </c>
      <c r="J86" s="4" t="s">
        <v>432</v>
      </c>
      <c r="K86" s="4" t="s">
        <v>432</v>
      </c>
      <c r="L86" s="4">
        <v>0</v>
      </c>
      <c r="M86" s="4">
        <v>0</v>
      </c>
      <c r="N86" t="s">
        <v>6</v>
      </c>
    </row>
    <row r="87" spans="3:14" x14ac:dyDescent="0.2">
      <c r="C87" s="3" t="s">
        <v>328</v>
      </c>
      <c r="F87" t="s">
        <v>311</v>
      </c>
      <c r="G87" t="s">
        <v>129</v>
      </c>
      <c r="H87" s="4">
        <v>5000000</v>
      </c>
      <c r="I87" s="4">
        <v>0</v>
      </c>
      <c r="J87" s="4">
        <v>0</v>
      </c>
      <c r="K87" s="4" t="s">
        <v>432</v>
      </c>
      <c r="L87" s="4">
        <v>0</v>
      </c>
      <c r="M87" s="4">
        <v>0</v>
      </c>
    </row>
    <row r="88" spans="3:14" x14ac:dyDescent="0.2">
      <c r="C88" s="3" t="s">
        <v>329</v>
      </c>
      <c r="F88" t="s">
        <v>311</v>
      </c>
      <c r="G88" t="s">
        <v>129</v>
      </c>
      <c r="H88" s="4">
        <v>2000000</v>
      </c>
      <c r="I88" s="4">
        <v>0</v>
      </c>
      <c r="J88" s="4">
        <v>0</v>
      </c>
      <c r="K88" s="4" t="s">
        <v>432</v>
      </c>
      <c r="L88" s="4">
        <v>0</v>
      </c>
      <c r="M88" s="4">
        <v>0</v>
      </c>
    </row>
    <row r="89" spans="3:14" x14ac:dyDescent="0.2">
      <c r="C89" s="3" t="s">
        <v>330</v>
      </c>
      <c r="F89" t="s">
        <v>311</v>
      </c>
      <c r="G89" t="s">
        <v>129</v>
      </c>
      <c r="H89" s="4">
        <v>0</v>
      </c>
      <c r="I89" s="4">
        <v>44000000</v>
      </c>
      <c r="J89" s="4">
        <v>0</v>
      </c>
      <c r="K89" s="4" t="s">
        <v>432</v>
      </c>
      <c r="L89" s="4">
        <v>0</v>
      </c>
      <c r="M89" s="4">
        <v>0</v>
      </c>
    </row>
    <row r="90" spans="3:14" x14ac:dyDescent="0.2">
      <c r="C90" s="3" t="s">
        <v>331</v>
      </c>
      <c r="F90" t="s">
        <v>311</v>
      </c>
      <c r="G90" t="s">
        <v>129</v>
      </c>
      <c r="H90" s="4">
        <v>0</v>
      </c>
      <c r="I90" s="4">
        <v>157000000</v>
      </c>
      <c r="J90" s="4">
        <v>0</v>
      </c>
      <c r="K90" s="6" t="s">
        <v>432</v>
      </c>
      <c r="L90" s="4">
        <v>0</v>
      </c>
      <c r="M90" s="4">
        <v>0</v>
      </c>
    </row>
    <row r="91" spans="3:14" x14ac:dyDescent="0.2">
      <c r="C91" s="3" t="s">
        <v>332</v>
      </c>
      <c r="F91" t="s">
        <v>311</v>
      </c>
      <c r="G91" t="s">
        <v>129</v>
      </c>
      <c r="H91" s="4">
        <v>5000000</v>
      </c>
      <c r="I91" s="4">
        <v>0</v>
      </c>
      <c r="J91" s="4">
        <v>0</v>
      </c>
      <c r="K91" s="4" t="s">
        <v>432</v>
      </c>
      <c r="L91" s="4">
        <v>0</v>
      </c>
      <c r="M91" s="4">
        <v>0</v>
      </c>
    </row>
    <row r="92" spans="3:14" x14ac:dyDescent="0.2">
      <c r="C92" s="3" t="s">
        <v>333</v>
      </c>
      <c r="F92" t="s">
        <v>311</v>
      </c>
      <c r="G92" t="s">
        <v>129</v>
      </c>
      <c r="H92" s="4">
        <v>5000000</v>
      </c>
      <c r="I92" s="4">
        <v>0</v>
      </c>
      <c r="J92" s="4">
        <v>0</v>
      </c>
      <c r="K92" s="4" t="s">
        <v>432</v>
      </c>
      <c r="L92" s="4">
        <v>0</v>
      </c>
      <c r="M92" s="4">
        <v>0</v>
      </c>
    </row>
    <row r="93" spans="3:14" x14ac:dyDescent="0.2">
      <c r="C93" s="3" t="s">
        <v>334</v>
      </c>
      <c r="F93" t="s">
        <v>311</v>
      </c>
      <c r="G93" t="s">
        <v>129</v>
      </c>
      <c r="H93" s="4">
        <v>3000000</v>
      </c>
      <c r="I93" s="4">
        <v>0</v>
      </c>
      <c r="J93" s="4">
        <v>0</v>
      </c>
      <c r="K93" s="4" t="s">
        <v>432</v>
      </c>
      <c r="L93" s="4">
        <v>0</v>
      </c>
      <c r="M93" s="4">
        <v>0</v>
      </c>
    </row>
    <row r="94" spans="3:14" ht="15" x14ac:dyDescent="0.35">
      <c r="C94" s="3" t="s">
        <v>224</v>
      </c>
      <c r="F94" t="s">
        <v>311</v>
      </c>
      <c r="G94" t="s">
        <v>431</v>
      </c>
      <c r="H94" s="10">
        <v>237000000</v>
      </c>
      <c r="I94" s="10">
        <v>0</v>
      </c>
      <c r="J94" s="10">
        <v>0</v>
      </c>
      <c r="K94" s="10">
        <f>+H94*$I$5</f>
        <v>35550000</v>
      </c>
      <c r="L94" s="10">
        <v>0</v>
      </c>
      <c r="M94" s="10">
        <f>+L94+K94</f>
        <v>35550000</v>
      </c>
    </row>
    <row r="95" spans="3:14" x14ac:dyDescent="0.2">
      <c r="C95" s="3"/>
      <c r="H95" s="4">
        <f t="shared" ref="H95:M95" si="7">SUM(H85:H94)</f>
        <v>693000000</v>
      </c>
      <c r="I95" s="4">
        <f t="shared" si="7"/>
        <v>201000000</v>
      </c>
      <c r="J95" s="4">
        <f t="shared" si="7"/>
        <v>0</v>
      </c>
      <c r="K95" s="4">
        <f t="shared" si="7"/>
        <v>35550000</v>
      </c>
      <c r="L95" s="4">
        <f t="shared" si="7"/>
        <v>0</v>
      </c>
      <c r="M95" s="4">
        <f t="shared" si="7"/>
        <v>35550000</v>
      </c>
    </row>
    <row r="97" spans="3:13" x14ac:dyDescent="0.2">
      <c r="C97" s="2" t="s">
        <v>336</v>
      </c>
      <c r="I97" s="4" t="s">
        <v>6</v>
      </c>
    </row>
    <row r="98" spans="3:13" x14ac:dyDescent="0.2">
      <c r="C98" s="3" t="s">
        <v>337</v>
      </c>
      <c r="F98" t="s">
        <v>311</v>
      </c>
      <c r="G98" t="s">
        <v>129</v>
      </c>
      <c r="H98" s="4">
        <v>15080000</v>
      </c>
      <c r="I98" s="4">
        <v>0</v>
      </c>
      <c r="J98" s="4">
        <v>0</v>
      </c>
      <c r="K98" s="4" t="s">
        <v>432</v>
      </c>
      <c r="L98" s="4">
        <v>0</v>
      </c>
      <c r="M98" s="4">
        <v>0</v>
      </c>
    </row>
    <row r="99" spans="3:13" x14ac:dyDescent="0.2">
      <c r="C99" s="3" t="s">
        <v>338</v>
      </c>
      <c r="F99" t="s">
        <v>311</v>
      </c>
      <c r="G99" t="s">
        <v>291</v>
      </c>
      <c r="H99" s="4">
        <v>31940000</v>
      </c>
      <c r="I99" s="4">
        <v>0</v>
      </c>
      <c r="J99" s="4">
        <v>0</v>
      </c>
      <c r="K99" s="4">
        <f t="shared" ref="K99:K157" si="8">+H99*$I$5</f>
        <v>4791000</v>
      </c>
      <c r="L99" s="4">
        <v>0</v>
      </c>
      <c r="M99" s="4">
        <f t="shared" ref="M99:M156" si="9">+L99+K99</f>
        <v>4791000</v>
      </c>
    </row>
    <row r="100" spans="3:13" x14ac:dyDescent="0.2">
      <c r="C100" s="3" t="s">
        <v>339</v>
      </c>
      <c r="F100" t="s">
        <v>311</v>
      </c>
      <c r="G100" t="s">
        <v>170</v>
      </c>
      <c r="H100" s="4">
        <v>710000</v>
      </c>
      <c r="I100" s="4">
        <v>0</v>
      </c>
      <c r="J100" s="4">
        <v>0</v>
      </c>
      <c r="K100" s="4">
        <f t="shared" si="8"/>
        <v>106500</v>
      </c>
      <c r="L100" s="4">
        <v>0</v>
      </c>
      <c r="M100" s="4">
        <f t="shared" si="9"/>
        <v>106500</v>
      </c>
    </row>
    <row r="101" spans="3:13" x14ac:dyDescent="0.2">
      <c r="C101" s="3" t="s">
        <v>340</v>
      </c>
      <c r="F101" t="s">
        <v>311</v>
      </c>
      <c r="G101" t="s">
        <v>168</v>
      </c>
      <c r="H101" s="4">
        <v>980000</v>
      </c>
      <c r="I101" s="4">
        <v>0</v>
      </c>
      <c r="J101" s="4">
        <v>0</v>
      </c>
      <c r="K101" s="4">
        <f t="shared" si="8"/>
        <v>147000</v>
      </c>
      <c r="L101" s="4">
        <v>0</v>
      </c>
      <c r="M101" s="4">
        <f t="shared" si="9"/>
        <v>147000</v>
      </c>
    </row>
    <row r="102" spans="3:13" x14ac:dyDescent="0.2">
      <c r="C102" s="3" t="s">
        <v>227</v>
      </c>
      <c r="F102" t="s">
        <v>311</v>
      </c>
      <c r="G102" t="s">
        <v>167</v>
      </c>
      <c r="H102" s="4">
        <v>15500000</v>
      </c>
      <c r="I102" s="4">
        <v>0</v>
      </c>
      <c r="J102" s="4">
        <v>0</v>
      </c>
      <c r="K102" s="4">
        <f t="shared" si="8"/>
        <v>2325000</v>
      </c>
      <c r="L102" s="4">
        <v>0</v>
      </c>
      <c r="M102" s="4">
        <f t="shared" si="9"/>
        <v>2325000</v>
      </c>
    </row>
    <row r="103" spans="3:13" x14ac:dyDescent="0.2">
      <c r="C103" s="3" t="s">
        <v>341</v>
      </c>
      <c r="F103" t="s">
        <v>311</v>
      </c>
      <c r="G103" t="s">
        <v>166</v>
      </c>
      <c r="H103" s="4">
        <v>157900000</v>
      </c>
      <c r="I103" s="4">
        <v>0</v>
      </c>
      <c r="J103" s="4">
        <v>0</v>
      </c>
      <c r="K103" s="4">
        <f>+H103*$I$5</f>
        <v>23685000</v>
      </c>
      <c r="L103" s="4">
        <v>0</v>
      </c>
      <c r="M103" s="4">
        <f t="shared" si="9"/>
        <v>23685000</v>
      </c>
    </row>
    <row r="104" spans="3:13" x14ac:dyDescent="0.2">
      <c r="C104" s="3" t="s">
        <v>342</v>
      </c>
      <c r="F104" t="s">
        <v>311</v>
      </c>
      <c r="G104" t="s">
        <v>167</v>
      </c>
      <c r="H104" s="4">
        <v>670000</v>
      </c>
      <c r="I104" s="4">
        <v>0</v>
      </c>
      <c r="J104" s="4">
        <v>0</v>
      </c>
      <c r="K104" s="4">
        <f t="shared" si="8"/>
        <v>100500</v>
      </c>
      <c r="L104" s="4">
        <v>0</v>
      </c>
      <c r="M104" s="4">
        <f t="shared" si="9"/>
        <v>100500</v>
      </c>
    </row>
    <row r="105" spans="3:13" x14ac:dyDescent="0.2">
      <c r="C105" s="3" t="s">
        <v>343</v>
      </c>
      <c r="F105" t="s">
        <v>311</v>
      </c>
      <c r="G105" t="s">
        <v>164</v>
      </c>
      <c r="H105" s="4">
        <v>16390000</v>
      </c>
      <c r="I105" s="4">
        <v>0</v>
      </c>
      <c r="J105" s="4">
        <v>0</v>
      </c>
      <c r="K105" s="4">
        <f t="shared" si="8"/>
        <v>2458500</v>
      </c>
      <c r="L105" s="4">
        <v>0</v>
      </c>
      <c r="M105" s="4">
        <f t="shared" si="9"/>
        <v>2458500</v>
      </c>
    </row>
    <row r="106" spans="3:13" x14ac:dyDescent="0.2">
      <c r="C106" s="3" t="s">
        <v>231</v>
      </c>
      <c r="F106" t="s">
        <v>311</v>
      </c>
      <c r="G106" t="s">
        <v>169</v>
      </c>
      <c r="H106" s="4">
        <v>120910000</v>
      </c>
      <c r="I106" s="4">
        <v>0</v>
      </c>
      <c r="J106" s="4">
        <v>0</v>
      </c>
      <c r="K106" s="4">
        <f>+H106*$I$5*2/12</f>
        <v>3022750</v>
      </c>
      <c r="L106" s="4">
        <v>0</v>
      </c>
      <c r="M106" s="4">
        <f t="shared" si="9"/>
        <v>3022750</v>
      </c>
    </row>
    <row r="107" spans="3:13" x14ac:dyDescent="0.2">
      <c r="C107" s="3" t="s">
        <v>235</v>
      </c>
      <c r="F107" t="s">
        <v>311</v>
      </c>
      <c r="G107" t="s">
        <v>164</v>
      </c>
      <c r="H107" s="4">
        <v>11920000</v>
      </c>
      <c r="I107" s="4">
        <v>0</v>
      </c>
      <c r="J107" s="4">
        <v>0</v>
      </c>
      <c r="K107" s="4">
        <f t="shared" si="8"/>
        <v>1788000</v>
      </c>
      <c r="L107" s="4">
        <v>0</v>
      </c>
      <c r="M107" s="4">
        <f t="shared" si="9"/>
        <v>1788000</v>
      </c>
    </row>
    <row r="108" spans="3:13" x14ac:dyDescent="0.2">
      <c r="C108" s="3" t="s">
        <v>344</v>
      </c>
      <c r="F108" t="s">
        <v>311</v>
      </c>
      <c r="G108" t="s">
        <v>164</v>
      </c>
      <c r="H108" s="4">
        <v>3050000</v>
      </c>
      <c r="I108" s="4">
        <v>0</v>
      </c>
      <c r="J108" s="4">
        <v>0</v>
      </c>
      <c r="K108" s="4">
        <f t="shared" si="8"/>
        <v>457500</v>
      </c>
      <c r="L108" s="4">
        <v>0</v>
      </c>
      <c r="M108" s="4">
        <f t="shared" si="9"/>
        <v>457500</v>
      </c>
    </row>
    <row r="109" spans="3:13" x14ac:dyDescent="0.2">
      <c r="C109" s="3" t="s">
        <v>239</v>
      </c>
      <c r="F109" t="s">
        <v>311</v>
      </c>
      <c r="G109" t="s">
        <v>166</v>
      </c>
      <c r="H109" s="4">
        <v>4530000</v>
      </c>
      <c r="I109" s="4">
        <v>0</v>
      </c>
      <c r="J109" s="4">
        <v>0</v>
      </c>
      <c r="K109" s="4">
        <f t="shared" si="8"/>
        <v>679500</v>
      </c>
      <c r="L109" s="4">
        <v>0</v>
      </c>
      <c r="M109" s="4">
        <f t="shared" si="9"/>
        <v>679500</v>
      </c>
    </row>
    <row r="110" spans="3:13" x14ac:dyDescent="0.2">
      <c r="C110" s="3" t="s">
        <v>345</v>
      </c>
      <c r="F110" t="s">
        <v>311</v>
      </c>
      <c r="G110" t="s">
        <v>166</v>
      </c>
      <c r="H110" s="4">
        <v>20340000</v>
      </c>
      <c r="I110" s="4">
        <v>0</v>
      </c>
      <c r="J110" s="4">
        <v>0</v>
      </c>
      <c r="K110" s="4">
        <f t="shared" si="8"/>
        <v>3051000</v>
      </c>
      <c r="L110" s="4">
        <v>0</v>
      </c>
      <c r="M110" s="4">
        <f t="shared" si="9"/>
        <v>3051000</v>
      </c>
    </row>
    <row r="111" spans="3:13" x14ac:dyDescent="0.2">
      <c r="C111" s="3" t="s">
        <v>293</v>
      </c>
      <c r="F111" t="s">
        <v>311</v>
      </c>
      <c r="G111" t="s">
        <v>168</v>
      </c>
      <c r="H111" s="4">
        <v>900000</v>
      </c>
      <c r="I111" s="4">
        <v>0</v>
      </c>
      <c r="J111" s="4">
        <v>0</v>
      </c>
      <c r="K111" s="4">
        <f t="shared" si="8"/>
        <v>135000</v>
      </c>
      <c r="L111" s="4">
        <v>0</v>
      </c>
      <c r="M111" s="4">
        <f t="shared" si="9"/>
        <v>135000</v>
      </c>
    </row>
    <row r="112" spans="3:13" x14ac:dyDescent="0.2">
      <c r="C112" s="3" t="s">
        <v>346</v>
      </c>
      <c r="F112" t="s">
        <v>311</v>
      </c>
      <c r="G112" t="s">
        <v>348</v>
      </c>
      <c r="H112" s="4">
        <v>2850000</v>
      </c>
      <c r="I112" s="4">
        <v>0</v>
      </c>
      <c r="J112" s="4">
        <v>0</v>
      </c>
      <c r="K112" s="4">
        <f t="shared" si="8"/>
        <v>427500</v>
      </c>
      <c r="L112" s="4">
        <v>0</v>
      </c>
      <c r="M112" s="4">
        <f t="shared" si="9"/>
        <v>427500</v>
      </c>
    </row>
    <row r="113" spans="3:13" x14ac:dyDescent="0.2">
      <c r="C113" s="3" t="s">
        <v>347</v>
      </c>
      <c r="F113" t="s">
        <v>311</v>
      </c>
      <c r="G113" t="s">
        <v>349</v>
      </c>
      <c r="H113" s="4">
        <v>100000</v>
      </c>
      <c r="I113" s="4">
        <v>0</v>
      </c>
      <c r="J113" s="4">
        <v>0</v>
      </c>
      <c r="K113" s="4">
        <f t="shared" si="8"/>
        <v>15000</v>
      </c>
      <c r="L113" s="4">
        <v>0</v>
      </c>
      <c r="M113" s="4">
        <f t="shared" si="9"/>
        <v>15000</v>
      </c>
    </row>
    <row r="114" spans="3:13" x14ac:dyDescent="0.2">
      <c r="C114" s="3" t="s">
        <v>350</v>
      </c>
      <c r="F114" t="s">
        <v>311</v>
      </c>
      <c r="G114" t="s">
        <v>167</v>
      </c>
      <c r="H114" s="4">
        <v>6880000</v>
      </c>
      <c r="I114" s="4">
        <v>0</v>
      </c>
      <c r="J114" s="4">
        <v>0</v>
      </c>
      <c r="K114" s="4">
        <f t="shared" si="8"/>
        <v>1032000</v>
      </c>
      <c r="L114" s="4">
        <v>0</v>
      </c>
      <c r="M114" s="4">
        <f t="shared" si="9"/>
        <v>1032000</v>
      </c>
    </row>
    <row r="115" spans="3:13" x14ac:dyDescent="0.2">
      <c r="C115" s="3" t="s">
        <v>225</v>
      </c>
      <c r="F115" t="s">
        <v>311</v>
      </c>
      <c r="G115" t="s">
        <v>167</v>
      </c>
      <c r="H115" s="4">
        <v>17000000</v>
      </c>
      <c r="I115" s="4">
        <v>0</v>
      </c>
      <c r="J115" s="4">
        <v>0</v>
      </c>
      <c r="K115" s="4">
        <f t="shared" si="8"/>
        <v>2550000</v>
      </c>
      <c r="L115" s="4">
        <v>0</v>
      </c>
      <c r="M115" s="4">
        <f t="shared" si="9"/>
        <v>2550000</v>
      </c>
    </row>
    <row r="116" spans="3:13" x14ac:dyDescent="0.2">
      <c r="C116" s="3" t="s">
        <v>211</v>
      </c>
      <c r="F116" t="s">
        <v>311</v>
      </c>
      <c r="G116" t="s">
        <v>168</v>
      </c>
      <c r="H116" s="4">
        <v>4270000</v>
      </c>
      <c r="I116" s="4">
        <v>0</v>
      </c>
      <c r="J116" s="4">
        <v>0</v>
      </c>
      <c r="K116" s="4">
        <f t="shared" si="8"/>
        <v>640500</v>
      </c>
      <c r="L116" s="4">
        <v>0</v>
      </c>
      <c r="M116" s="4">
        <f t="shared" si="9"/>
        <v>640500</v>
      </c>
    </row>
    <row r="117" spans="3:13" x14ac:dyDescent="0.2">
      <c r="C117" s="3" t="s">
        <v>226</v>
      </c>
      <c r="F117" t="s">
        <v>311</v>
      </c>
      <c r="G117" t="s">
        <v>168</v>
      </c>
      <c r="H117" s="4">
        <v>25140000</v>
      </c>
      <c r="I117" s="4">
        <v>0</v>
      </c>
      <c r="J117" s="4">
        <v>0</v>
      </c>
      <c r="K117" s="4">
        <f t="shared" si="8"/>
        <v>3771000</v>
      </c>
      <c r="L117" s="4">
        <v>0</v>
      </c>
      <c r="M117" s="4">
        <f t="shared" si="9"/>
        <v>3771000</v>
      </c>
    </row>
    <row r="118" spans="3:13" x14ac:dyDescent="0.2">
      <c r="C118" s="3" t="s">
        <v>351</v>
      </c>
      <c r="F118" t="s">
        <v>311</v>
      </c>
      <c r="G118" t="s">
        <v>167</v>
      </c>
      <c r="H118" s="4">
        <v>3000000</v>
      </c>
      <c r="I118" s="4">
        <v>0</v>
      </c>
      <c r="J118" s="4">
        <v>0</v>
      </c>
      <c r="K118" s="4">
        <f t="shared" si="8"/>
        <v>450000</v>
      </c>
      <c r="L118" s="4">
        <v>0</v>
      </c>
      <c r="M118" s="4">
        <f t="shared" si="9"/>
        <v>450000</v>
      </c>
    </row>
    <row r="119" spans="3:13" x14ac:dyDescent="0.2">
      <c r="C119" s="3" t="s">
        <v>228</v>
      </c>
      <c r="F119" t="s">
        <v>311</v>
      </c>
      <c r="G119" t="s">
        <v>167</v>
      </c>
      <c r="H119" s="4">
        <v>3000000</v>
      </c>
      <c r="I119" s="4">
        <v>0</v>
      </c>
      <c r="J119" s="4">
        <v>0</v>
      </c>
      <c r="K119" s="4">
        <f t="shared" si="8"/>
        <v>450000</v>
      </c>
      <c r="L119" s="4">
        <v>0</v>
      </c>
      <c r="M119" s="4">
        <f t="shared" si="9"/>
        <v>450000</v>
      </c>
    </row>
    <row r="120" spans="3:13" x14ac:dyDescent="0.2">
      <c r="C120" s="3" t="s">
        <v>229</v>
      </c>
      <c r="F120" t="s">
        <v>311</v>
      </c>
      <c r="G120" t="s">
        <v>167</v>
      </c>
      <c r="H120" s="4">
        <v>7730000</v>
      </c>
      <c r="I120" s="4">
        <v>0</v>
      </c>
      <c r="J120" s="4">
        <v>0</v>
      </c>
      <c r="K120" s="4">
        <f t="shared" si="8"/>
        <v>1159500</v>
      </c>
      <c r="L120" s="4">
        <v>0</v>
      </c>
      <c r="M120" s="4">
        <f t="shared" si="9"/>
        <v>1159500</v>
      </c>
    </row>
    <row r="121" spans="3:13" x14ac:dyDescent="0.2">
      <c r="C121" s="3" t="s">
        <v>230</v>
      </c>
      <c r="F121" t="s">
        <v>311</v>
      </c>
      <c r="G121" t="s">
        <v>170</v>
      </c>
      <c r="H121" s="4">
        <v>2140000</v>
      </c>
      <c r="I121" s="4">
        <v>0</v>
      </c>
      <c r="J121" s="4">
        <v>0</v>
      </c>
      <c r="K121" s="4">
        <f t="shared" si="8"/>
        <v>321000</v>
      </c>
      <c r="L121" s="4">
        <v>0</v>
      </c>
      <c r="M121" s="4">
        <f t="shared" si="9"/>
        <v>321000</v>
      </c>
    </row>
    <row r="122" spans="3:13" x14ac:dyDescent="0.2">
      <c r="C122" s="3" t="s">
        <v>352</v>
      </c>
      <c r="F122" t="s">
        <v>311</v>
      </c>
      <c r="G122" t="s">
        <v>168</v>
      </c>
      <c r="H122" s="4">
        <v>1810000</v>
      </c>
      <c r="I122" s="4">
        <v>0</v>
      </c>
      <c r="J122" s="4">
        <v>0</v>
      </c>
      <c r="K122" s="4">
        <f t="shared" si="8"/>
        <v>271500</v>
      </c>
      <c r="L122" s="4">
        <v>0</v>
      </c>
      <c r="M122" s="4">
        <f t="shared" si="9"/>
        <v>271500</v>
      </c>
    </row>
    <row r="123" spans="3:13" x14ac:dyDescent="0.2">
      <c r="C123" s="3" t="s">
        <v>353</v>
      </c>
      <c r="F123" t="s">
        <v>311</v>
      </c>
      <c r="G123" t="s">
        <v>167</v>
      </c>
      <c r="H123" s="4">
        <v>4600000</v>
      </c>
      <c r="I123" s="4">
        <v>0</v>
      </c>
      <c r="J123" s="4">
        <v>0</v>
      </c>
      <c r="K123" s="4">
        <f t="shared" si="8"/>
        <v>690000</v>
      </c>
      <c r="L123" s="4">
        <v>0</v>
      </c>
      <c r="M123" s="4">
        <f t="shared" si="9"/>
        <v>690000</v>
      </c>
    </row>
    <row r="124" spans="3:13" x14ac:dyDescent="0.2">
      <c r="C124" s="3" t="s">
        <v>216</v>
      </c>
      <c r="F124" t="s">
        <v>311</v>
      </c>
      <c r="G124" t="s">
        <v>291</v>
      </c>
      <c r="H124" s="4">
        <v>8720000</v>
      </c>
      <c r="I124" s="4">
        <v>0</v>
      </c>
      <c r="J124" s="4">
        <v>0</v>
      </c>
      <c r="K124" s="4">
        <f t="shared" si="8"/>
        <v>1308000</v>
      </c>
      <c r="L124" s="4">
        <v>0</v>
      </c>
      <c r="M124" s="4">
        <f t="shared" si="9"/>
        <v>1308000</v>
      </c>
    </row>
    <row r="125" spans="3:13" x14ac:dyDescent="0.2">
      <c r="C125" s="3" t="s">
        <v>354</v>
      </c>
      <c r="F125" t="s">
        <v>311</v>
      </c>
      <c r="G125" t="s">
        <v>291</v>
      </c>
      <c r="H125" s="4">
        <v>8890000</v>
      </c>
      <c r="I125" s="4">
        <v>0</v>
      </c>
      <c r="J125" s="4">
        <v>0</v>
      </c>
      <c r="K125" s="4">
        <f t="shared" si="8"/>
        <v>1333500</v>
      </c>
      <c r="L125" s="4">
        <v>0</v>
      </c>
      <c r="M125" s="4">
        <f t="shared" si="9"/>
        <v>1333500</v>
      </c>
    </row>
    <row r="126" spans="3:13" x14ac:dyDescent="0.2">
      <c r="C126" s="3" t="s">
        <v>218</v>
      </c>
      <c r="F126" t="s">
        <v>311</v>
      </c>
      <c r="G126" t="s">
        <v>170</v>
      </c>
      <c r="H126" s="4">
        <v>6870000</v>
      </c>
      <c r="I126" s="4">
        <v>0</v>
      </c>
      <c r="J126" s="4">
        <v>0</v>
      </c>
      <c r="K126" s="4">
        <f t="shared" si="8"/>
        <v>1030500</v>
      </c>
      <c r="L126" s="4">
        <v>0</v>
      </c>
      <c r="M126" s="4">
        <f t="shared" si="9"/>
        <v>1030500</v>
      </c>
    </row>
    <row r="127" spans="3:13" x14ac:dyDescent="0.2">
      <c r="C127" s="3" t="s">
        <v>232</v>
      </c>
      <c r="F127" t="s">
        <v>311</v>
      </c>
      <c r="G127" t="s">
        <v>169</v>
      </c>
      <c r="H127" s="4">
        <v>18020000</v>
      </c>
      <c r="I127" s="4">
        <v>0</v>
      </c>
      <c r="J127" s="4">
        <v>0</v>
      </c>
      <c r="K127" s="4">
        <f t="shared" si="8"/>
        <v>2703000</v>
      </c>
      <c r="L127" s="4">
        <v>0</v>
      </c>
      <c r="M127" s="4">
        <f t="shared" si="9"/>
        <v>2703000</v>
      </c>
    </row>
    <row r="128" spans="3:13" x14ac:dyDescent="0.2">
      <c r="C128" s="3" t="s">
        <v>233</v>
      </c>
      <c r="F128" t="s">
        <v>311</v>
      </c>
      <c r="G128" t="s">
        <v>170</v>
      </c>
      <c r="H128" s="4">
        <v>3900000</v>
      </c>
      <c r="I128" s="4">
        <v>0</v>
      </c>
      <c r="J128" s="4">
        <v>0</v>
      </c>
      <c r="K128" s="4">
        <f t="shared" si="8"/>
        <v>585000</v>
      </c>
      <c r="L128" s="4">
        <v>0</v>
      </c>
      <c r="M128" s="4">
        <f t="shared" si="9"/>
        <v>585000</v>
      </c>
    </row>
    <row r="129" spans="3:13" x14ac:dyDescent="0.2">
      <c r="C129" s="3" t="s">
        <v>355</v>
      </c>
      <c r="F129" t="s">
        <v>311</v>
      </c>
      <c r="G129" t="s">
        <v>166</v>
      </c>
      <c r="H129" s="4">
        <v>12710000</v>
      </c>
      <c r="I129" s="4">
        <v>0</v>
      </c>
      <c r="J129" s="4">
        <v>0</v>
      </c>
      <c r="K129" s="4">
        <f t="shared" si="8"/>
        <v>1906500</v>
      </c>
      <c r="L129" s="4">
        <v>0</v>
      </c>
      <c r="M129" s="4">
        <f t="shared" si="9"/>
        <v>1906500</v>
      </c>
    </row>
    <row r="130" spans="3:13" x14ac:dyDescent="0.2">
      <c r="C130" s="3" t="s">
        <v>234</v>
      </c>
      <c r="F130" t="s">
        <v>311</v>
      </c>
      <c r="G130" t="s">
        <v>167</v>
      </c>
      <c r="H130" s="4">
        <v>5000000</v>
      </c>
      <c r="I130" s="4">
        <v>0</v>
      </c>
      <c r="J130" s="4">
        <v>0</v>
      </c>
      <c r="K130" s="4">
        <f t="shared" si="8"/>
        <v>750000</v>
      </c>
      <c r="L130" s="4">
        <v>0</v>
      </c>
      <c r="M130" s="4">
        <f t="shared" si="9"/>
        <v>750000</v>
      </c>
    </row>
    <row r="131" spans="3:13" x14ac:dyDescent="0.2">
      <c r="C131" s="3" t="s">
        <v>356</v>
      </c>
      <c r="F131" t="s">
        <v>311</v>
      </c>
      <c r="G131" t="s">
        <v>291</v>
      </c>
      <c r="H131" s="4">
        <v>13590000</v>
      </c>
      <c r="I131" s="4">
        <v>0</v>
      </c>
      <c r="J131" s="4">
        <v>0</v>
      </c>
      <c r="K131" s="4">
        <f t="shared" si="8"/>
        <v>2038500</v>
      </c>
      <c r="L131" s="4">
        <v>0</v>
      </c>
      <c r="M131" s="4">
        <f t="shared" si="9"/>
        <v>2038500</v>
      </c>
    </row>
    <row r="132" spans="3:13" x14ac:dyDescent="0.2">
      <c r="C132" s="3" t="s">
        <v>236</v>
      </c>
      <c r="F132" t="s">
        <v>311</v>
      </c>
      <c r="G132" t="s">
        <v>167</v>
      </c>
      <c r="H132" s="4">
        <v>1000000</v>
      </c>
      <c r="I132" s="4">
        <v>0</v>
      </c>
      <c r="J132" s="4">
        <v>0</v>
      </c>
      <c r="K132" s="4">
        <f t="shared" si="8"/>
        <v>150000</v>
      </c>
      <c r="L132" s="4">
        <v>0</v>
      </c>
      <c r="M132" s="4">
        <f t="shared" si="9"/>
        <v>150000</v>
      </c>
    </row>
    <row r="133" spans="3:13" x14ac:dyDescent="0.2">
      <c r="C133" s="3" t="s">
        <v>292</v>
      </c>
      <c r="F133" t="s">
        <v>311</v>
      </c>
      <c r="G133" t="s">
        <v>168</v>
      </c>
      <c r="H133" s="4">
        <v>4700000</v>
      </c>
      <c r="I133" s="4">
        <v>0</v>
      </c>
      <c r="J133" s="4">
        <v>0</v>
      </c>
      <c r="K133" s="4">
        <f t="shared" si="8"/>
        <v>705000</v>
      </c>
      <c r="L133" s="4">
        <v>0</v>
      </c>
      <c r="M133" s="4">
        <f t="shared" si="9"/>
        <v>705000</v>
      </c>
    </row>
    <row r="134" spans="3:13" x14ac:dyDescent="0.2">
      <c r="C134" s="3" t="s">
        <v>237</v>
      </c>
      <c r="F134" t="s">
        <v>311</v>
      </c>
      <c r="G134" t="s">
        <v>167</v>
      </c>
      <c r="H134" s="4">
        <v>7490000</v>
      </c>
      <c r="I134" s="4">
        <v>0</v>
      </c>
      <c r="J134" s="4">
        <v>0</v>
      </c>
      <c r="K134" s="4">
        <f t="shared" si="8"/>
        <v>1123500</v>
      </c>
      <c r="L134" s="4">
        <v>0</v>
      </c>
      <c r="M134" s="4">
        <f t="shared" si="9"/>
        <v>1123500</v>
      </c>
    </row>
    <row r="135" spans="3:13" x14ac:dyDescent="0.2">
      <c r="C135" s="3" t="s">
        <v>238</v>
      </c>
      <c r="F135" t="s">
        <v>311</v>
      </c>
      <c r="G135" t="s">
        <v>167</v>
      </c>
      <c r="H135" s="4">
        <v>4080000</v>
      </c>
      <c r="I135" s="4">
        <v>0</v>
      </c>
      <c r="J135" s="4">
        <v>0</v>
      </c>
      <c r="K135" s="4">
        <f t="shared" si="8"/>
        <v>612000</v>
      </c>
      <c r="L135" s="4">
        <v>0</v>
      </c>
      <c r="M135" s="4">
        <f t="shared" si="9"/>
        <v>612000</v>
      </c>
    </row>
    <row r="136" spans="3:13" x14ac:dyDescent="0.2">
      <c r="C136" s="3" t="s">
        <v>240</v>
      </c>
      <c r="F136" t="s">
        <v>311</v>
      </c>
      <c r="G136" t="s">
        <v>167</v>
      </c>
      <c r="H136" s="4">
        <v>1280000</v>
      </c>
      <c r="I136" s="4">
        <v>0</v>
      </c>
      <c r="J136" s="4">
        <v>0</v>
      </c>
      <c r="K136" s="4">
        <f t="shared" si="8"/>
        <v>192000</v>
      </c>
      <c r="L136" s="4">
        <v>0</v>
      </c>
      <c r="M136" s="4">
        <f t="shared" si="9"/>
        <v>192000</v>
      </c>
    </row>
    <row r="137" spans="3:13" x14ac:dyDescent="0.2">
      <c r="C137" s="3" t="s">
        <v>357</v>
      </c>
      <c r="F137" t="s">
        <v>311</v>
      </c>
      <c r="G137" t="s">
        <v>167</v>
      </c>
      <c r="H137" s="4">
        <v>3750000</v>
      </c>
      <c r="I137" s="4">
        <v>0</v>
      </c>
      <c r="J137" s="4">
        <v>0</v>
      </c>
      <c r="K137" s="4">
        <f t="shared" si="8"/>
        <v>562500</v>
      </c>
      <c r="L137" s="4">
        <v>0</v>
      </c>
      <c r="M137" s="4">
        <f t="shared" si="9"/>
        <v>562500</v>
      </c>
    </row>
    <row r="138" spans="3:13" x14ac:dyDescent="0.2">
      <c r="C138" s="3" t="s">
        <v>358</v>
      </c>
      <c r="F138" t="s">
        <v>311</v>
      </c>
      <c r="G138" t="s">
        <v>167</v>
      </c>
      <c r="H138" s="4">
        <v>21300000</v>
      </c>
      <c r="I138" s="4">
        <v>0</v>
      </c>
      <c r="J138" s="4">
        <v>0</v>
      </c>
      <c r="K138" s="4">
        <f t="shared" si="8"/>
        <v>3195000</v>
      </c>
      <c r="L138" s="4">
        <v>0</v>
      </c>
      <c r="M138" s="4">
        <f t="shared" si="9"/>
        <v>3195000</v>
      </c>
    </row>
    <row r="139" spans="3:13" x14ac:dyDescent="0.2">
      <c r="C139" s="3" t="s">
        <v>359</v>
      </c>
      <c r="F139" t="s">
        <v>311</v>
      </c>
      <c r="G139" t="s">
        <v>170</v>
      </c>
      <c r="H139" s="4">
        <v>1660000</v>
      </c>
      <c r="I139" s="4">
        <v>0</v>
      </c>
      <c r="J139" s="4">
        <v>0</v>
      </c>
      <c r="K139" s="4">
        <f t="shared" si="8"/>
        <v>249000</v>
      </c>
      <c r="L139" s="4">
        <v>0</v>
      </c>
      <c r="M139" s="4">
        <f t="shared" si="9"/>
        <v>249000</v>
      </c>
    </row>
    <row r="140" spans="3:13" x14ac:dyDescent="0.2">
      <c r="C140" s="3" t="s">
        <v>317</v>
      </c>
      <c r="F140" t="s">
        <v>311</v>
      </c>
      <c r="G140" t="s">
        <v>170</v>
      </c>
      <c r="H140" s="4">
        <v>18060000</v>
      </c>
      <c r="I140" s="4">
        <v>0</v>
      </c>
      <c r="J140" s="4">
        <v>0</v>
      </c>
      <c r="K140" s="4">
        <f t="shared" si="8"/>
        <v>2709000</v>
      </c>
      <c r="L140" s="4">
        <v>0</v>
      </c>
      <c r="M140" s="4">
        <f t="shared" si="9"/>
        <v>2709000</v>
      </c>
    </row>
    <row r="141" spans="3:13" x14ac:dyDescent="0.2">
      <c r="C141" s="3" t="s">
        <v>360</v>
      </c>
      <c r="F141" t="s">
        <v>311</v>
      </c>
      <c r="G141" t="s">
        <v>168</v>
      </c>
      <c r="H141" s="4">
        <v>8610000</v>
      </c>
      <c r="I141" s="4">
        <v>0</v>
      </c>
      <c r="J141" s="4">
        <v>0</v>
      </c>
      <c r="K141" s="4">
        <f t="shared" si="8"/>
        <v>1291500</v>
      </c>
      <c r="L141" s="4">
        <v>0</v>
      </c>
      <c r="M141" s="4">
        <f t="shared" si="9"/>
        <v>1291500</v>
      </c>
    </row>
    <row r="142" spans="3:13" x14ac:dyDescent="0.2">
      <c r="C142" s="3" t="s">
        <v>319</v>
      </c>
      <c r="F142" t="s">
        <v>311</v>
      </c>
      <c r="G142" t="s">
        <v>168</v>
      </c>
      <c r="H142" s="4">
        <v>3270000</v>
      </c>
      <c r="I142" s="4">
        <v>0</v>
      </c>
      <c r="J142" s="4">
        <v>0</v>
      </c>
      <c r="K142" s="4">
        <f t="shared" si="8"/>
        <v>490500</v>
      </c>
      <c r="L142" s="4">
        <v>0</v>
      </c>
      <c r="M142" s="4">
        <f t="shared" si="9"/>
        <v>490500</v>
      </c>
    </row>
    <row r="143" spans="3:13" x14ac:dyDescent="0.2">
      <c r="C143" s="3" t="s">
        <v>361</v>
      </c>
      <c r="F143" t="s">
        <v>311</v>
      </c>
      <c r="G143" t="s">
        <v>170</v>
      </c>
      <c r="H143" s="4">
        <v>33000000</v>
      </c>
      <c r="I143" s="4">
        <v>0</v>
      </c>
      <c r="J143" s="4">
        <v>0</v>
      </c>
      <c r="K143" s="4">
        <f t="shared" si="8"/>
        <v>4950000</v>
      </c>
      <c r="L143" s="4">
        <v>0</v>
      </c>
      <c r="M143" s="4">
        <f t="shared" si="9"/>
        <v>4950000</v>
      </c>
    </row>
    <row r="144" spans="3:13" x14ac:dyDescent="0.2">
      <c r="C144" s="3" t="s">
        <v>362</v>
      </c>
      <c r="F144" t="s">
        <v>311</v>
      </c>
      <c r="G144" t="s">
        <v>170</v>
      </c>
      <c r="H144" s="4">
        <v>1360000</v>
      </c>
      <c r="I144" s="4">
        <v>0</v>
      </c>
      <c r="J144" s="4">
        <v>0</v>
      </c>
      <c r="K144" s="4">
        <f t="shared" si="8"/>
        <v>204000</v>
      </c>
      <c r="L144" s="4">
        <v>0</v>
      </c>
      <c r="M144" s="4">
        <f t="shared" si="9"/>
        <v>204000</v>
      </c>
    </row>
    <row r="145" spans="3:13" x14ac:dyDescent="0.2">
      <c r="C145" s="3" t="s">
        <v>363</v>
      </c>
      <c r="F145" t="s">
        <v>311</v>
      </c>
      <c r="G145" t="s">
        <v>170</v>
      </c>
      <c r="H145" s="4">
        <v>680000</v>
      </c>
      <c r="I145" s="4">
        <v>0</v>
      </c>
      <c r="J145" s="4">
        <v>0</v>
      </c>
      <c r="K145" s="4">
        <f t="shared" si="8"/>
        <v>102000</v>
      </c>
      <c r="L145" s="4">
        <v>0</v>
      </c>
      <c r="M145" s="4">
        <f t="shared" si="9"/>
        <v>102000</v>
      </c>
    </row>
    <row r="146" spans="3:13" x14ac:dyDescent="0.2">
      <c r="C146" s="3" t="s">
        <v>364</v>
      </c>
      <c r="F146" t="s">
        <v>311</v>
      </c>
      <c r="G146" t="s">
        <v>170</v>
      </c>
      <c r="H146" s="4">
        <v>20000000</v>
      </c>
      <c r="I146" s="4">
        <v>0</v>
      </c>
      <c r="J146" s="4">
        <v>0</v>
      </c>
      <c r="K146" s="4">
        <f t="shared" si="8"/>
        <v>3000000</v>
      </c>
      <c r="L146" s="4">
        <v>0</v>
      </c>
      <c r="M146" s="4">
        <f t="shared" si="9"/>
        <v>3000000</v>
      </c>
    </row>
    <row r="147" spans="3:13" x14ac:dyDescent="0.2">
      <c r="C147" s="3" t="s">
        <v>365</v>
      </c>
      <c r="F147" t="s">
        <v>311</v>
      </c>
      <c r="G147" t="s">
        <v>170</v>
      </c>
      <c r="H147" s="4">
        <v>20740000</v>
      </c>
      <c r="I147" s="4">
        <v>0</v>
      </c>
      <c r="J147" s="4">
        <v>0</v>
      </c>
      <c r="K147" s="4">
        <f t="shared" si="8"/>
        <v>3111000</v>
      </c>
      <c r="L147" s="4">
        <v>0</v>
      </c>
      <c r="M147" s="4">
        <f t="shared" si="9"/>
        <v>3111000</v>
      </c>
    </row>
    <row r="148" spans="3:13" x14ac:dyDescent="0.2">
      <c r="C148" s="3" t="s">
        <v>366</v>
      </c>
      <c r="F148" t="s">
        <v>311</v>
      </c>
      <c r="G148" t="s">
        <v>170</v>
      </c>
      <c r="H148" s="4">
        <v>1300000</v>
      </c>
      <c r="I148" s="4">
        <v>0</v>
      </c>
      <c r="J148" s="4">
        <v>0</v>
      </c>
      <c r="K148" s="4">
        <f t="shared" si="8"/>
        <v>195000</v>
      </c>
      <c r="L148" s="4">
        <v>0</v>
      </c>
      <c r="M148" s="4">
        <f t="shared" si="9"/>
        <v>195000</v>
      </c>
    </row>
    <row r="149" spans="3:13" x14ac:dyDescent="0.2">
      <c r="C149" s="3" t="s">
        <v>367</v>
      </c>
      <c r="F149" t="s">
        <v>311</v>
      </c>
      <c r="G149" t="s">
        <v>170</v>
      </c>
      <c r="H149" s="4">
        <v>430000</v>
      </c>
      <c r="I149" s="4">
        <v>0</v>
      </c>
      <c r="J149" s="4">
        <v>0</v>
      </c>
      <c r="K149" s="4">
        <f t="shared" si="8"/>
        <v>64500</v>
      </c>
      <c r="L149" s="4">
        <v>0</v>
      </c>
      <c r="M149" s="4">
        <f t="shared" si="9"/>
        <v>64500</v>
      </c>
    </row>
    <row r="150" spans="3:13" x14ac:dyDescent="0.2">
      <c r="C150" s="3" t="s">
        <v>368</v>
      </c>
      <c r="F150" t="s">
        <v>311</v>
      </c>
      <c r="G150" t="s">
        <v>170</v>
      </c>
      <c r="H150" s="4">
        <v>2340000</v>
      </c>
      <c r="I150" s="4">
        <v>0</v>
      </c>
      <c r="J150" s="4">
        <v>0</v>
      </c>
      <c r="K150" s="4">
        <f t="shared" si="8"/>
        <v>351000</v>
      </c>
      <c r="L150" s="4">
        <v>0</v>
      </c>
      <c r="M150" s="4">
        <f t="shared" si="9"/>
        <v>351000</v>
      </c>
    </row>
    <row r="151" spans="3:13" x14ac:dyDescent="0.2">
      <c r="C151" s="3" t="s">
        <v>369</v>
      </c>
      <c r="F151" t="s">
        <v>311</v>
      </c>
      <c r="G151" t="s">
        <v>170</v>
      </c>
      <c r="H151" s="4">
        <v>3490000</v>
      </c>
      <c r="I151" s="4">
        <v>0</v>
      </c>
      <c r="J151" s="4">
        <v>0</v>
      </c>
      <c r="K151" s="4">
        <f t="shared" si="8"/>
        <v>523500</v>
      </c>
      <c r="L151" s="4">
        <v>0</v>
      </c>
      <c r="M151" s="4">
        <f t="shared" si="9"/>
        <v>523500</v>
      </c>
    </row>
    <row r="152" spans="3:13" x14ac:dyDescent="0.2">
      <c r="C152" s="3" t="s">
        <v>370</v>
      </c>
      <c r="F152" t="s">
        <v>311</v>
      </c>
      <c r="G152" t="s">
        <v>164</v>
      </c>
      <c r="H152" s="4">
        <v>5920000</v>
      </c>
      <c r="I152" s="4">
        <v>0</v>
      </c>
      <c r="J152" s="4">
        <v>0</v>
      </c>
      <c r="K152" s="4">
        <f t="shared" si="8"/>
        <v>888000</v>
      </c>
      <c r="L152" s="4">
        <v>0</v>
      </c>
      <c r="M152" s="4">
        <f t="shared" si="9"/>
        <v>888000</v>
      </c>
    </row>
    <row r="153" spans="3:13" x14ac:dyDescent="0.2">
      <c r="C153" s="3" t="s">
        <v>315</v>
      </c>
      <c r="F153" t="s">
        <v>311</v>
      </c>
      <c r="G153" t="s">
        <v>170</v>
      </c>
      <c r="H153" s="4">
        <v>1330000</v>
      </c>
      <c r="I153" s="4">
        <v>0</v>
      </c>
      <c r="J153" s="4">
        <v>0</v>
      </c>
      <c r="K153" s="4">
        <f t="shared" si="8"/>
        <v>199500</v>
      </c>
      <c r="L153" s="4">
        <v>0</v>
      </c>
      <c r="M153" s="4">
        <f t="shared" si="9"/>
        <v>199500</v>
      </c>
    </row>
    <row r="154" spans="3:13" x14ac:dyDescent="0.2">
      <c r="C154" s="3" t="s">
        <v>340</v>
      </c>
      <c r="F154" t="s">
        <v>311</v>
      </c>
      <c r="G154" t="s">
        <v>425</v>
      </c>
      <c r="H154" s="4">
        <v>530000</v>
      </c>
      <c r="I154" s="4">
        <v>0</v>
      </c>
      <c r="J154" s="4">
        <v>0</v>
      </c>
      <c r="K154" s="4">
        <f>+H154*I5</f>
        <v>79500</v>
      </c>
      <c r="L154" s="4">
        <v>0</v>
      </c>
      <c r="M154" s="4">
        <f>+L154+K154</f>
        <v>79500</v>
      </c>
    </row>
    <row r="155" spans="3:13" x14ac:dyDescent="0.2">
      <c r="C155" s="3" t="s">
        <v>211</v>
      </c>
      <c r="F155" t="s">
        <v>311</v>
      </c>
      <c r="G155" t="s">
        <v>425</v>
      </c>
      <c r="H155" s="4">
        <v>2300000</v>
      </c>
      <c r="I155" s="4">
        <v>0</v>
      </c>
      <c r="J155" s="4">
        <v>0</v>
      </c>
      <c r="K155" s="4">
        <f>+H155*I5</f>
        <v>345000</v>
      </c>
      <c r="L155" s="4">
        <v>0</v>
      </c>
      <c r="M155" s="4">
        <f>+L155+K155</f>
        <v>345000</v>
      </c>
    </row>
    <row r="156" spans="3:13" x14ac:dyDescent="0.2">
      <c r="C156" s="3" t="s">
        <v>318</v>
      </c>
      <c r="F156" t="s">
        <v>311</v>
      </c>
      <c r="G156" t="s">
        <v>170</v>
      </c>
      <c r="H156" s="4">
        <v>920000</v>
      </c>
      <c r="I156" s="4">
        <v>0</v>
      </c>
      <c r="J156" s="4">
        <v>0</v>
      </c>
      <c r="K156" s="4">
        <f t="shared" si="8"/>
        <v>138000</v>
      </c>
      <c r="L156" s="4">
        <v>0</v>
      </c>
      <c r="M156" s="4">
        <f t="shared" si="9"/>
        <v>138000</v>
      </c>
    </row>
    <row r="157" spans="3:13" ht="15" x14ac:dyDescent="0.35">
      <c r="C157" s="3" t="s">
        <v>371</v>
      </c>
      <c r="F157" t="s">
        <v>312</v>
      </c>
      <c r="G157" t="s">
        <v>372</v>
      </c>
      <c r="H157" s="10">
        <v>1000000</v>
      </c>
      <c r="I157" s="10">
        <v>0</v>
      </c>
      <c r="J157" s="10">
        <v>0</v>
      </c>
      <c r="K157" s="10">
        <f t="shared" si="8"/>
        <v>150000</v>
      </c>
      <c r="L157" s="10">
        <v>0</v>
      </c>
      <c r="M157" s="10">
        <f>+L157+K157</f>
        <v>150000</v>
      </c>
    </row>
    <row r="158" spans="3:13" x14ac:dyDescent="0.2">
      <c r="H158" s="4">
        <f t="shared" ref="H158:M158" si="10">SUM(H98:H157)</f>
        <v>727580000</v>
      </c>
      <c r="I158" s="4">
        <f t="shared" si="10"/>
        <v>0</v>
      </c>
      <c r="J158" s="4">
        <f t="shared" si="10"/>
        <v>0</v>
      </c>
      <c r="K158" s="4">
        <f t="shared" si="10"/>
        <v>91761250</v>
      </c>
      <c r="L158" s="4">
        <f t="shared" si="10"/>
        <v>0</v>
      </c>
      <c r="M158" s="4">
        <f t="shared" si="10"/>
        <v>91761250</v>
      </c>
    </row>
    <row r="160" spans="3:13" x14ac:dyDescent="0.2">
      <c r="C160" s="2" t="s">
        <v>373</v>
      </c>
    </row>
    <row r="161" spans="3:13" x14ac:dyDescent="0.2">
      <c r="C161" s="3" t="s">
        <v>374</v>
      </c>
      <c r="F161" t="s">
        <v>311</v>
      </c>
      <c r="G161" t="s">
        <v>129</v>
      </c>
      <c r="H161" s="4">
        <v>0</v>
      </c>
      <c r="I161" s="4">
        <v>85000000</v>
      </c>
      <c r="J161" s="4">
        <v>0</v>
      </c>
      <c r="K161" s="4" t="s">
        <v>432</v>
      </c>
      <c r="L161" s="4">
        <v>0</v>
      </c>
      <c r="M161" s="4">
        <v>0</v>
      </c>
    </row>
    <row r="162" spans="3:13" x14ac:dyDescent="0.2">
      <c r="C162" s="3" t="s">
        <v>375</v>
      </c>
      <c r="F162" t="s">
        <v>311</v>
      </c>
      <c r="G162" t="s">
        <v>129</v>
      </c>
      <c r="H162" s="4">
        <v>0</v>
      </c>
      <c r="I162" s="4">
        <v>75000000</v>
      </c>
      <c r="J162" s="4">
        <v>0</v>
      </c>
      <c r="K162" s="4" t="s">
        <v>432</v>
      </c>
      <c r="L162" s="4">
        <v>0</v>
      </c>
      <c r="M162" s="4">
        <v>0</v>
      </c>
    </row>
    <row r="163" spans="3:13" x14ac:dyDescent="0.2">
      <c r="C163" s="3" t="s">
        <v>376</v>
      </c>
      <c r="F163" t="s">
        <v>311</v>
      </c>
      <c r="G163" t="s">
        <v>166</v>
      </c>
      <c r="H163" s="4">
        <v>0</v>
      </c>
      <c r="I163" s="4">
        <v>57000000</v>
      </c>
      <c r="J163" s="4">
        <v>0</v>
      </c>
      <c r="K163" s="4">
        <f>+I163*I5</f>
        <v>8550000</v>
      </c>
      <c r="L163" s="4">
        <v>0</v>
      </c>
      <c r="M163" s="4">
        <f>+L163+K163</f>
        <v>8550000</v>
      </c>
    </row>
    <row r="164" spans="3:13" ht="15" x14ac:dyDescent="0.35">
      <c r="C164" s="3" t="s">
        <v>377</v>
      </c>
      <c r="F164" t="s">
        <v>311</v>
      </c>
      <c r="G164" t="s">
        <v>166</v>
      </c>
      <c r="H164" s="10">
        <v>0</v>
      </c>
      <c r="I164" s="10">
        <v>207000000</v>
      </c>
      <c r="J164" s="10">
        <v>0</v>
      </c>
      <c r="K164" s="10">
        <f>+I164*$I$5</f>
        <v>31050000</v>
      </c>
      <c r="L164" s="10">
        <v>0</v>
      </c>
      <c r="M164" s="10">
        <f>+L164+K164</f>
        <v>31050000</v>
      </c>
    </row>
    <row r="165" spans="3:13" x14ac:dyDescent="0.2">
      <c r="H165" s="4">
        <f t="shared" ref="H165:M165" si="11">SUM(H161:H164)</f>
        <v>0</v>
      </c>
      <c r="I165" s="4">
        <f t="shared" si="11"/>
        <v>424000000</v>
      </c>
      <c r="J165" s="4">
        <f t="shared" si="11"/>
        <v>0</v>
      </c>
      <c r="K165" s="4">
        <f t="shared" si="11"/>
        <v>39600000</v>
      </c>
      <c r="L165" s="4">
        <f t="shared" si="11"/>
        <v>0</v>
      </c>
      <c r="M165" s="4">
        <f t="shared" si="11"/>
        <v>39600000</v>
      </c>
    </row>
    <row r="167" spans="3:13" x14ac:dyDescent="0.2">
      <c r="I167" s="4">
        <f>+I162+I161+H98+H85+H86+H87+H88+I89+I90+H91+H92+H93</f>
        <v>832080000</v>
      </c>
    </row>
    <row r="168" spans="3:13" x14ac:dyDescent="0.2">
      <c r="C168" s="2" t="s">
        <v>245</v>
      </c>
    </row>
    <row r="169" spans="3:13" x14ac:dyDescent="0.2">
      <c r="C169" s="2"/>
    </row>
    <row r="170" spans="3:13" x14ac:dyDescent="0.2">
      <c r="C170" s="8" t="s">
        <v>246</v>
      </c>
      <c r="F170" t="s">
        <v>311</v>
      </c>
      <c r="G170" t="s">
        <v>169</v>
      </c>
      <c r="H170" s="4">
        <v>271000000</v>
      </c>
      <c r="I170" s="4">
        <v>0</v>
      </c>
      <c r="J170" s="4">
        <v>0</v>
      </c>
      <c r="K170" s="4">
        <f>+H170*I5</f>
        <v>40650000</v>
      </c>
      <c r="L170" s="4">
        <v>0</v>
      </c>
      <c r="M170" s="4">
        <f>+L170+K170</f>
        <v>40650000</v>
      </c>
    </row>
    <row r="171" spans="3:13" x14ac:dyDescent="0.2">
      <c r="C171" s="8" t="s">
        <v>247</v>
      </c>
      <c r="F171" t="s">
        <v>312</v>
      </c>
      <c r="G171" t="s">
        <v>273</v>
      </c>
      <c r="H171" s="4">
        <v>77000000</v>
      </c>
      <c r="I171" s="4">
        <v>0</v>
      </c>
      <c r="J171" s="4">
        <v>0</v>
      </c>
      <c r="K171" s="4">
        <f>+H171*L5</f>
        <v>6544999.9999999991</v>
      </c>
      <c r="L171" s="4">
        <v>0</v>
      </c>
      <c r="M171" s="4">
        <f t="shared" ref="M171:M176" si="12">+L171+K171</f>
        <v>6544999.9999999991</v>
      </c>
    </row>
    <row r="172" spans="3:13" x14ac:dyDescent="0.2">
      <c r="C172" s="8" t="s">
        <v>378</v>
      </c>
      <c r="F172" t="s">
        <v>312</v>
      </c>
      <c r="G172" t="s">
        <v>273</v>
      </c>
      <c r="H172" s="4">
        <v>34000000</v>
      </c>
      <c r="I172" s="4">
        <v>0</v>
      </c>
      <c r="J172" s="4">
        <v>0</v>
      </c>
      <c r="K172" s="4">
        <f>+H172*L5</f>
        <v>2889999.9999999995</v>
      </c>
      <c r="L172" s="4">
        <v>0</v>
      </c>
      <c r="M172" s="4">
        <f t="shared" si="12"/>
        <v>2889999.9999999995</v>
      </c>
    </row>
    <row r="173" spans="3:13" x14ac:dyDescent="0.2">
      <c r="C173" s="8" t="s">
        <v>379</v>
      </c>
      <c r="F173" t="s">
        <v>311</v>
      </c>
      <c r="G173" t="s">
        <v>273</v>
      </c>
      <c r="H173" s="4">
        <v>18000000</v>
      </c>
      <c r="I173" s="4">
        <v>0</v>
      </c>
      <c r="J173" s="4">
        <v>0</v>
      </c>
      <c r="K173" s="4">
        <f>+H173*I5</f>
        <v>2700000</v>
      </c>
      <c r="L173" s="4">
        <v>0</v>
      </c>
      <c r="M173" s="4">
        <f t="shared" si="12"/>
        <v>2700000</v>
      </c>
    </row>
    <row r="174" spans="3:13" x14ac:dyDescent="0.2">
      <c r="C174" s="8" t="s">
        <v>380</v>
      </c>
      <c r="F174" t="s">
        <v>312</v>
      </c>
      <c r="G174" t="s">
        <v>273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f t="shared" si="12"/>
        <v>0</v>
      </c>
    </row>
    <row r="175" spans="3:13" x14ac:dyDescent="0.2">
      <c r="C175" s="8" t="s">
        <v>426</v>
      </c>
      <c r="F175" t="s">
        <v>312</v>
      </c>
      <c r="G175" t="s">
        <v>273</v>
      </c>
      <c r="H175" s="4">
        <v>345000000</v>
      </c>
      <c r="I175" s="4">
        <v>0</v>
      </c>
      <c r="J175" s="4">
        <v>0</v>
      </c>
      <c r="K175" s="4">
        <f>+H175*L5</f>
        <v>29324999.999999996</v>
      </c>
      <c r="L175" s="4">
        <v>0</v>
      </c>
      <c r="M175" s="4">
        <f>+L175+K175</f>
        <v>29324999.999999996</v>
      </c>
    </row>
    <row r="176" spans="3:13" s="3" customFormat="1" x14ac:dyDescent="0.2">
      <c r="C176" s="8" t="s">
        <v>419</v>
      </c>
      <c r="D176" s="8"/>
      <c r="E176" s="8"/>
      <c r="F176" s="8" t="s">
        <v>312</v>
      </c>
      <c r="G176" s="8" t="s">
        <v>423</v>
      </c>
      <c r="H176" s="5">
        <v>5000000</v>
      </c>
      <c r="I176" s="5">
        <v>0</v>
      </c>
      <c r="J176" s="5">
        <v>0</v>
      </c>
      <c r="K176" s="5">
        <f>+H176*$L$5</f>
        <v>424999.99999999994</v>
      </c>
      <c r="L176" s="5">
        <v>0</v>
      </c>
      <c r="M176" s="5">
        <f t="shared" si="12"/>
        <v>424999.99999999994</v>
      </c>
    </row>
    <row r="177" spans="3:13" s="3" customFormat="1" x14ac:dyDescent="0.2">
      <c r="C177" s="8" t="s">
        <v>420</v>
      </c>
      <c r="D177" s="8"/>
      <c r="E177" s="8"/>
      <c r="F177" s="8" t="s">
        <v>312</v>
      </c>
      <c r="G177" s="8" t="s">
        <v>164</v>
      </c>
      <c r="H177" s="5">
        <v>3000000</v>
      </c>
      <c r="I177" s="5">
        <v>0</v>
      </c>
      <c r="J177" s="5">
        <v>0</v>
      </c>
      <c r="K177" s="5">
        <f>+H177*$L$5</f>
        <v>254999.99999999997</v>
      </c>
      <c r="L177" s="5">
        <v>0</v>
      </c>
      <c r="M177" s="5">
        <f>+L177+K177</f>
        <v>254999.99999999997</v>
      </c>
    </row>
    <row r="178" spans="3:13" s="3" customFormat="1" x14ac:dyDescent="0.2">
      <c r="C178" s="8" t="s">
        <v>421</v>
      </c>
      <c r="D178" s="8"/>
      <c r="E178" s="8"/>
      <c r="F178" s="8" t="s">
        <v>312</v>
      </c>
      <c r="G178" s="8" t="s">
        <v>431</v>
      </c>
      <c r="H178" s="5">
        <v>4000000</v>
      </c>
      <c r="I178" s="5">
        <v>0</v>
      </c>
      <c r="J178" s="5">
        <v>0</v>
      </c>
      <c r="K178" s="5">
        <f>+H178*$L$5</f>
        <v>339999.99999999994</v>
      </c>
      <c r="L178" s="5">
        <v>0</v>
      </c>
      <c r="M178" s="5">
        <f>+L178+K178</f>
        <v>339999.99999999994</v>
      </c>
    </row>
    <row r="179" spans="3:13" s="3" customFormat="1" ht="15" x14ac:dyDescent="0.35">
      <c r="C179" s="8" t="s">
        <v>422</v>
      </c>
      <c r="D179" s="8"/>
      <c r="E179" s="8"/>
      <c r="F179" s="8" t="s">
        <v>312</v>
      </c>
      <c r="G179" s="8" t="s">
        <v>424</v>
      </c>
      <c r="H179" s="10">
        <v>74000000</v>
      </c>
      <c r="I179" s="10">
        <v>0</v>
      </c>
      <c r="J179" s="10">
        <v>0</v>
      </c>
      <c r="K179" s="10">
        <f>+H179*$L$5</f>
        <v>6289999.9999999991</v>
      </c>
      <c r="L179" s="10">
        <v>0</v>
      </c>
      <c r="M179" s="10">
        <f>+L179+K179</f>
        <v>6289999.9999999991</v>
      </c>
    </row>
    <row r="180" spans="3:13" x14ac:dyDescent="0.2">
      <c r="C180" s="8"/>
      <c r="H180" s="4">
        <f>SUM(H170:H179)</f>
        <v>831000000</v>
      </c>
      <c r="I180" s="4">
        <f>SUM(I170:I179)</f>
        <v>0</v>
      </c>
      <c r="J180" s="4">
        <f>SUM(J170:J179)</f>
        <v>0</v>
      </c>
      <c r="K180" s="4">
        <f>SUM(K170:K179)</f>
        <v>89420000</v>
      </c>
      <c r="L180" s="4">
        <f>SUM(L170:L176)</f>
        <v>0</v>
      </c>
      <c r="M180" s="4">
        <f>SUM(M170:M179)</f>
        <v>89420000</v>
      </c>
    </row>
    <row r="181" spans="3:13" x14ac:dyDescent="0.2">
      <c r="C181" s="8"/>
    </row>
    <row r="182" spans="3:13" x14ac:dyDescent="0.2">
      <c r="C182" s="8"/>
    </row>
    <row r="183" spans="3:13" x14ac:dyDescent="0.2">
      <c r="C183" s="3" t="s">
        <v>390</v>
      </c>
      <c r="H183" s="4">
        <f t="shared" ref="H183:M183" si="13">+H180+H165+H158+H95+H81+H73+H46+H33+H19</f>
        <v>3338580000</v>
      </c>
      <c r="I183" s="4">
        <f t="shared" si="13"/>
        <v>1624440000</v>
      </c>
      <c r="J183" s="4">
        <f t="shared" si="13"/>
        <v>31150000</v>
      </c>
      <c r="K183" s="4">
        <f t="shared" si="13"/>
        <v>484607250</v>
      </c>
      <c r="L183" s="4">
        <f t="shared" si="13"/>
        <v>55000000</v>
      </c>
      <c r="M183" s="4">
        <f t="shared" si="13"/>
        <v>487607250</v>
      </c>
    </row>
    <row r="184" spans="3:13" x14ac:dyDescent="0.2">
      <c r="H184" s="4" t="s">
        <v>6</v>
      </c>
      <c r="I184" s="4" t="s">
        <v>6</v>
      </c>
      <c r="M184" s="4" t="s">
        <v>6</v>
      </c>
    </row>
    <row r="185" spans="3:13" x14ac:dyDescent="0.2">
      <c r="C185" s="2" t="s">
        <v>6</v>
      </c>
      <c r="M185" s="4" t="s">
        <v>6</v>
      </c>
    </row>
    <row r="187" spans="3:13" x14ac:dyDescent="0.2">
      <c r="C187" t="s">
        <v>6</v>
      </c>
      <c r="K187" s="4" t="s">
        <v>6</v>
      </c>
    </row>
    <row r="188" spans="3:13" x14ac:dyDescent="0.2">
      <c r="C188" t="s">
        <v>6</v>
      </c>
      <c r="K188" s="4" t="s">
        <v>6</v>
      </c>
    </row>
    <row r="189" spans="3:13" x14ac:dyDescent="0.2">
      <c r="C189" t="s">
        <v>6</v>
      </c>
      <c r="K189" s="4" t="s">
        <v>6</v>
      </c>
    </row>
    <row r="190" spans="3:13" x14ac:dyDescent="0.2">
      <c r="C190" s="8" t="s">
        <v>6</v>
      </c>
      <c r="K190" s="4" t="s">
        <v>6</v>
      </c>
    </row>
    <row r="191" spans="3:13" x14ac:dyDescent="0.2">
      <c r="C191" t="s">
        <v>6</v>
      </c>
      <c r="K191" s="4" t="s">
        <v>6</v>
      </c>
    </row>
    <row r="192" spans="3:13" x14ac:dyDescent="0.2">
      <c r="C192" t="s">
        <v>6</v>
      </c>
      <c r="K192" s="4" t="s">
        <v>6</v>
      </c>
    </row>
    <row r="193" spans="3:11" x14ac:dyDescent="0.2">
      <c r="C193" t="s">
        <v>6</v>
      </c>
      <c r="K193" s="4" t="s">
        <v>6</v>
      </c>
    </row>
    <row r="194" spans="3:11" x14ac:dyDescent="0.2">
      <c r="C194" t="s">
        <v>6</v>
      </c>
      <c r="K194" s="4" t="s">
        <v>6</v>
      </c>
    </row>
    <row r="195" spans="3:11" x14ac:dyDescent="0.2">
      <c r="C195" t="s">
        <v>6</v>
      </c>
      <c r="K195" s="4" t="s">
        <v>6</v>
      </c>
    </row>
    <row r="196" spans="3:11" x14ac:dyDescent="0.2">
      <c r="C196" t="s">
        <v>6</v>
      </c>
      <c r="K196" s="4" t="s">
        <v>6</v>
      </c>
    </row>
    <row r="197" spans="3:11" x14ac:dyDescent="0.2">
      <c r="C197" t="s">
        <v>6</v>
      </c>
      <c r="K197" s="4" t="s">
        <v>6</v>
      </c>
    </row>
    <row r="198" spans="3:11" x14ac:dyDescent="0.2">
      <c r="C198" t="s">
        <v>6</v>
      </c>
      <c r="K198" s="4" t="s">
        <v>6</v>
      </c>
    </row>
    <row r="199" spans="3:11" x14ac:dyDescent="0.2">
      <c r="C199" t="s">
        <v>6</v>
      </c>
      <c r="K199" s="4" t="s">
        <v>6</v>
      </c>
    </row>
    <row r="200" spans="3:11" x14ac:dyDescent="0.2">
      <c r="C200" t="s">
        <v>6</v>
      </c>
      <c r="K200" s="4" t="s">
        <v>6</v>
      </c>
    </row>
    <row r="201" spans="3:11" x14ac:dyDescent="0.2">
      <c r="K201" s="4" t="s">
        <v>6</v>
      </c>
    </row>
    <row r="202" spans="3:11" x14ac:dyDescent="0.2">
      <c r="K202" s="4" t="s">
        <v>6</v>
      </c>
    </row>
    <row r="203" spans="3:11" x14ac:dyDescent="0.2">
      <c r="K203" s="4" t="s">
        <v>6</v>
      </c>
    </row>
    <row r="204" spans="3:11" x14ac:dyDescent="0.2">
      <c r="K204" s="4" t="s">
        <v>6</v>
      </c>
    </row>
    <row r="205" spans="3:11" x14ac:dyDescent="0.2">
      <c r="K205" s="4" t="s">
        <v>6</v>
      </c>
    </row>
    <row r="206" spans="3:11" x14ac:dyDescent="0.2">
      <c r="K206" s="4" t="s">
        <v>6</v>
      </c>
    </row>
    <row r="207" spans="3:11" x14ac:dyDescent="0.2">
      <c r="K207" s="4" t="s">
        <v>6</v>
      </c>
    </row>
    <row r="208" spans="3:11" x14ac:dyDescent="0.2">
      <c r="K208" s="4" t="s">
        <v>6</v>
      </c>
    </row>
    <row r="209" spans="11:11" x14ac:dyDescent="0.2">
      <c r="K209" s="4" t="s">
        <v>6</v>
      </c>
    </row>
  </sheetData>
  <pageMargins left="0.75" right="0.75" top="1" bottom="1" header="0.5" footer="0.5"/>
  <pageSetup scale="7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pks o&amp;m</vt:lpstr>
      <vt:lpstr>DriftPrepay</vt:lpstr>
      <vt:lpstr>Summary</vt:lpstr>
      <vt:lpstr>commercial income</vt:lpstr>
      <vt:lpstr>group expenses</vt:lpstr>
      <vt:lpstr>HP&amp;L</vt:lpstr>
      <vt:lpstr>balance sheet alloc</vt:lpstr>
      <vt:lpstr>balance sheet</vt:lpstr>
      <vt:lpstr>'balance sheet'!Print_Area</vt:lpstr>
      <vt:lpstr>'commercial income'!Print_Area</vt:lpstr>
      <vt:lpstr>'group expenses'!Print_Area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Felienne</cp:lastModifiedBy>
  <cp:lastPrinted>2000-11-27T15:59:42Z</cp:lastPrinted>
  <dcterms:created xsi:type="dcterms:W3CDTF">2000-11-02T20:55:21Z</dcterms:created>
  <dcterms:modified xsi:type="dcterms:W3CDTF">2014-09-03T14:53:18Z</dcterms:modified>
</cp:coreProperties>
</file>