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9" i="1" l="1"/>
  <c r="H9" i="1"/>
  <c r="I9" i="1"/>
  <c r="M9" i="1"/>
  <c r="N9" i="1"/>
  <c r="G10" i="1"/>
  <c r="H10" i="1"/>
  <c r="I10" i="1"/>
  <c r="M10" i="1"/>
  <c r="N10" i="1"/>
  <c r="D11" i="1"/>
  <c r="G11" i="1"/>
  <c r="H11" i="1"/>
  <c r="I11" i="1"/>
  <c r="K11" i="1"/>
  <c r="M11" i="1"/>
  <c r="N11" i="1"/>
  <c r="D12" i="1"/>
  <c r="G12" i="1"/>
  <c r="H12" i="1"/>
  <c r="I12" i="1"/>
  <c r="K12" i="1"/>
  <c r="M12" i="1"/>
  <c r="N12" i="1"/>
  <c r="D13" i="1"/>
  <c r="G13" i="1"/>
  <c r="H13" i="1"/>
  <c r="I13" i="1"/>
  <c r="K13" i="1"/>
  <c r="M13" i="1"/>
  <c r="N13" i="1"/>
  <c r="D14" i="1"/>
  <c r="G14" i="1"/>
  <c r="H14" i="1"/>
  <c r="I14" i="1"/>
  <c r="K14" i="1"/>
  <c r="M14" i="1"/>
  <c r="N14" i="1"/>
  <c r="D15" i="1"/>
  <c r="G15" i="1"/>
  <c r="H15" i="1"/>
  <c r="I15" i="1"/>
  <c r="K15" i="1"/>
  <c r="M15" i="1"/>
  <c r="N15" i="1"/>
  <c r="D16" i="1"/>
  <c r="G16" i="1"/>
  <c r="H16" i="1"/>
  <c r="I16" i="1"/>
  <c r="K16" i="1"/>
  <c r="M16" i="1"/>
  <c r="N16" i="1"/>
  <c r="D17" i="1"/>
  <c r="G17" i="1"/>
  <c r="H17" i="1"/>
  <c r="I17" i="1"/>
  <c r="K17" i="1"/>
  <c r="M17" i="1"/>
  <c r="N17" i="1"/>
  <c r="D18" i="1"/>
  <c r="G18" i="1"/>
  <c r="H18" i="1"/>
  <c r="I18" i="1"/>
  <c r="K18" i="1"/>
  <c r="M18" i="1"/>
  <c r="N18" i="1"/>
  <c r="D19" i="1"/>
  <c r="G19" i="1"/>
  <c r="H19" i="1"/>
  <c r="I19" i="1"/>
  <c r="K19" i="1"/>
  <c r="M19" i="1"/>
  <c r="N19" i="1"/>
  <c r="D20" i="1"/>
  <c r="G20" i="1"/>
  <c r="H20" i="1"/>
  <c r="I20" i="1"/>
  <c r="K20" i="1"/>
  <c r="M20" i="1"/>
  <c r="N20" i="1"/>
  <c r="D21" i="1"/>
  <c r="G21" i="1"/>
  <c r="H21" i="1"/>
  <c r="I21" i="1"/>
  <c r="K21" i="1"/>
  <c r="M21" i="1"/>
  <c r="N21" i="1"/>
  <c r="D22" i="1"/>
  <c r="G22" i="1"/>
  <c r="H22" i="1"/>
  <c r="I22" i="1"/>
  <c r="K22" i="1"/>
  <c r="M22" i="1"/>
  <c r="N22" i="1"/>
  <c r="D23" i="1"/>
  <c r="G23" i="1"/>
  <c r="H23" i="1"/>
  <c r="I23" i="1"/>
  <c r="K23" i="1"/>
  <c r="M23" i="1"/>
  <c r="N23" i="1"/>
  <c r="D24" i="1"/>
  <c r="G24" i="1"/>
  <c r="H24" i="1"/>
  <c r="I24" i="1"/>
  <c r="K24" i="1"/>
  <c r="M24" i="1"/>
  <c r="N24" i="1"/>
  <c r="D25" i="1"/>
  <c r="G25" i="1"/>
  <c r="H25" i="1"/>
  <c r="I25" i="1"/>
  <c r="K25" i="1"/>
  <c r="M25" i="1"/>
  <c r="N25" i="1"/>
  <c r="D26" i="1"/>
  <c r="G26" i="1"/>
  <c r="I26" i="1"/>
  <c r="K26" i="1"/>
  <c r="M26" i="1"/>
  <c r="N26" i="1"/>
  <c r="D27" i="1"/>
  <c r="G27" i="1"/>
  <c r="H27" i="1"/>
  <c r="I27" i="1"/>
  <c r="K27" i="1"/>
  <c r="M27" i="1"/>
  <c r="N27" i="1"/>
  <c r="D28" i="1"/>
  <c r="G28" i="1"/>
  <c r="H28" i="1"/>
  <c r="I28" i="1"/>
  <c r="K28" i="1"/>
  <c r="M28" i="1"/>
  <c r="N28" i="1"/>
  <c r="D29" i="1"/>
  <c r="G29" i="1"/>
  <c r="H29" i="1"/>
  <c r="I29" i="1"/>
  <c r="K29" i="1"/>
  <c r="M29" i="1"/>
  <c r="N29" i="1"/>
  <c r="D30" i="1"/>
  <c r="G30" i="1"/>
  <c r="H30" i="1"/>
  <c r="I30" i="1"/>
  <c r="K30" i="1"/>
  <c r="M30" i="1"/>
  <c r="N30" i="1"/>
  <c r="D31" i="1"/>
  <c r="G31" i="1"/>
  <c r="H31" i="1"/>
  <c r="I31" i="1"/>
  <c r="K31" i="1"/>
  <c r="M31" i="1"/>
  <c r="N31" i="1"/>
  <c r="D32" i="1"/>
  <c r="G32" i="1"/>
  <c r="I32" i="1"/>
  <c r="K32" i="1"/>
  <c r="M32" i="1"/>
  <c r="N32" i="1"/>
  <c r="D33" i="1"/>
  <c r="G33" i="1"/>
  <c r="H33" i="1"/>
  <c r="I33" i="1"/>
  <c r="K33" i="1"/>
  <c r="M33" i="1"/>
  <c r="N33" i="1"/>
  <c r="D34" i="1"/>
  <c r="G34" i="1"/>
  <c r="H34" i="1"/>
  <c r="I34" i="1"/>
  <c r="K34" i="1"/>
  <c r="M34" i="1"/>
  <c r="N34" i="1"/>
  <c r="D35" i="1"/>
  <c r="G35" i="1"/>
  <c r="H35" i="1"/>
  <c r="I35" i="1"/>
  <c r="K35" i="1"/>
  <c r="M35" i="1"/>
  <c r="N35" i="1"/>
  <c r="D36" i="1"/>
  <c r="G36" i="1"/>
  <c r="H36" i="1"/>
  <c r="I36" i="1"/>
  <c r="K36" i="1"/>
  <c r="M36" i="1"/>
  <c r="N36" i="1"/>
  <c r="D37" i="1"/>
  <c r="G37" i="1"/>
  <c r="H37" i="1"/>
  <c r="I37" i="1"/>
  <c r="K37" i="1"/>
  <c r="M37" i="1"/>
  <c r="N37" i="1"/>
  <c r="D38" i="1"/>
  <c r="G38" i="1"/>
  <c r="H38" i="1"/>
  <c r="I38" i="1"/>
  <c r="K38" i="1"/>
  <c r="M38" i="1"/>
  <c r="N38" i="1"/>
  <c r="D39" i="1"/>
  <c r="G39" i="1"/>
  <c r="H39" i="1"/>
  <c r="I39" i="1"/>
  <c r="K39" i="1"/>
  <c r="M39" i="1"/>
  <c r="N39" i="1"/>
  <c r="E40" i="1"/>
  <c r="F40" i="1"/>
  <c r="G40" i="1"/>
  <c r="H40" i="1"/>
  <c r="I40" i="1"/>
  <c r="J40" i="1"/>
  <c r="M40" i="1"/>
  <c r="N40" i="1"/>
  <c r="D43" i="1"/>
  <c r="J51" i="1"/>
  <c r="K51" i="1"/>
  <c r="M51" i="1"/>
  <c r="J52" i="1"/>
  <c r="K52" i="1"/>
  <c r="M52" i="1"/>
  <c r="K53" i="1"/>
  <c r="M53" i="1"/>
  <c r="J54" i="1"/>
  <c r="M54" i="1"/>
</calcChain>
</file>

<file path=xl/sharedStrings.xml><?xml version="1.0" encoding="utf-8"?>
<sst xmlns="http://schemas.openxmlformats.org/spreadsheetml/2006/main" count="52" uniqueCount="45">
  <si>
    <t>Midamerican's Northern Natural OBA calculation for Cedar Rapids and Quad Cities</t>
  </si>
  <si>
    <t>Imbalances</t>
  </si>
  <si>
    <t>Applicable</t>
  </si>
  <si>
    <t>over  the</t>
  </si>
  <si>
    <t>Cash out Tier</t>
  </si>
  <si>
    <t>Daily</t>
  </si>
  <si>
    <t>Daily Valuation</t>
  </si>
  <si>
    <t>Daily Threshold</t>
  </si>
  <si>
    <t>Volumes used</t>
  </si>
  <si>
    <t>Demarc</t>
  </si>
  <si>
    <t>T1 &lt;+/-20k@100%</t>
  </si>
  <si>
    <t xml:space="preserve">Valuation </t>
  </si>
  <si>
    <t>for Daily Imb</t>
  </si>
  <si>
    <t>(not included in</t>
  </si>
  <si>
    <t>Cummulative</t>
  </si>
  <si>
    <t>to calculate</t>
  </si>
  <si>
    <t>Gas</t>
  </si>
  <si>
    <t>T2  +/-20 to 40k@90%/110%</t>
  </si>
  <si>
    <t>for Monthly</t>
  </si>
  <si>
    <t>above</t>
  </si>
  <si>
    <t>Day</t>
  </si>
  <si>
    <t>Nomination</t>
  </si>
  <si>
    <t>Actual</t>
  </si>
  <si>
    <t>Imbalance</t>
  </si>
  <si>
    <t>monthly cum.</t>
  </si>
  <si>
    <t>monthly excess</t>
  </si>
  <si>
    <t>T3  &gt;+/-40k@80%/120%</t>
  </si>
  <si>
    <t>Excess</t>
  </si>
  <si>
    <t>Threshold</t>
  </si>
  <si>
    <t>Day w/ Imb &gt; 20,000</t>
  </si>
  <si>
    <t>Balance Day</t>
  </si>
  <si>
    <t xml:space="preserve">Peel Back Day </t>
  </si>
  <si>
    <t>MIP Price</t>
  </si>
  <si>
    <t>Balance Days provide for 1,000 tolerance.</t>
  </si>
  <si>
    <t>Imbalances over daily thresholds at Daily Price.</t>
  </si>
  <si>
    <t>Imbalances over daily thresholds not in monthly threshold.</t>
  </si>
  <si>
    <t>Monthly Charges</t>
  </si>
  <si>
    <t>Total Imbalance</t>
  </si>
  <si>
    <t>(not including transportation)</t>
  </si>
  <si>
    <t>Price</t>
  </si>
  <si>
    <t>charges</t>
  </si>
  <si>
    <t>Monthly excess</t>
  </si>
  <si>
    <t>Daily execess</t>
  </si>
  <si>
    <t>MIP imbalance</t>
  </si>
  <si>
    <t>Total Monthly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</si>
</sst>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9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4" xfId="0" applyFont="1" applyBorder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3" xfId="0" applyNumberFormat="1" applyBorder="1"/>
    <xf numFmtId="44" fontId="0" fillId="0" borderId="0" xfId="1" applyFont="1"/>
    <xf numFmtId="44" fontId="0" fillId="0" borderId="3" xfId="1" applyFont="1" applyBorder="1" applyAlignment="1">
      <alignment horizontal="center"/>
    </xf>
    <xf numFmtId="44" fontId="0" fillId="0" borderId="3" xfId="1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44" fontId="0" fillId="0" borderId="0" xfId="1" applyFont="1" applyBorder="1"/>
    <xf numFmtId="44" fontId="0" fillId="0" borderId="10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0" borderId="0" xfId="0" applyFont="1"/>
    <xf numFmtId="0" fontId="4" fillId="0" borderId="11" xfId="0" applyFont="1" applyBorder="1" applyAlignment="1">
      <alignment horizontal="center"/>
    </xf>
    <xf numFmtId="0" fontId="0" fillId="0" borderId="7" xfId="0" quotePrefix="1" applyBorder="1"/>
    <xf numFmtId="0" fontId="2" fillId="0" borderId="1" xfId="0" applyFont="1" applyBorder="1" applyAlignment="1">
      <alignment horizontal="center"/>
    </xf>
    <xf numFmtId="0" fontId="2" fillId="0" borderId="12" xfId="0" applyFont="1" applyBorder="1"/>
    <xf numFmtId="44" fontId="2" fillId="0" borderId="0" xfId="1" applyFont="1" applyBorder="1"/>
    <xf numFmtId="9" fontId="0" fillId="0" borderId="0" xfId="2" applyFont="1" applyAlignment="1">
      <alignment horizontal="center"/>
    </xf>
    <xf numFmtId="9" fontId="0" fillId="0" borderId="3" xfId="2" applyFont="1" applyBorder="1" applyAlignment="1">
      <alignment horizontal="center"/>
    </xf>
    <xf numFmtId="44" fontId="0" fillId="0" borderId="0" xfId="0" applyNumberFormat="1" applyBorder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40</xdr:row>
      <xdr:rowOff>28575</xdr:rowOff>
    </xdr:from>
    <xdr:to>
      <xdr:col>13</xdr:col>
      <xdr:colOff>571500</xdr:colOff>
      <xdr:row>51</xdr:row>
      <xdr:rowOff>57150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11487150" y="6667500"/>
          <a:ext cx="561975" cy="1828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733425</xdr:colOff>
      <xdr:row>40</xdr:row>
      <xdr:rowOff>9525</xdr:rowOff>
    </xdr:from>
    <xdr:to>
      <xdr:col>9</xdr:col>
      <xdr:colOff>200025</xdr:colOff>
      <xdr:row>53</xdr:row>
      <xdr:rowOff>95250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4295775" y="6648450"/>
          <a:ext cx="2705100" cy="2219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323850</xdr:colOff>
      <xdr:row>51</xdr:row>
      <xdr:rowOff>95250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5238750" y="6638925"/>
          <a:ext cx="1885950" cy="1895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40</xdr:row>
      <xdr:rowOff>28575</xdr:rowOff>
    </xdr:from>
    <xdr:to>
      <xdr:col>9</xdr:col>
      <xdr:colOff>552450</xdr:colOff>
      <xdr:row>50</xdr:row>
      <xdr:rowOff>66675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>
          <a:off x="7286625" y="6667500"/>
          <a:ext cx="666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39</xdr:row>
      <xdr:rowOff>152400</xdr:rowOff>
    </xdr:from>
    <xdr:to>
      <xdr:col>12</xdr:col>
      <xdr:colOff>609600</xdr:colOff>
      <xdr:row>50</xdr:row>
      <xdr:rowOff>28575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 flipH="1">
          <a:off x="10934700" y="6619875"/>
          <a:ext cx="95250" cy="1685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tabSelected="1" topLeftCell="H27" workbookViewId="0">
      <selection activeCell="B1" sqref="B1:N55"/>
    </sheetView>
  </sheetViews>
  <sheetFormatPr defaultRowHeight="12.75" x14ac:dyDescent="0.2"/>
  <cols>
    <col min="1" max="1" width="3" customWidth="1"/>
    <col min="2" max="2" width="16" customWidth="1"/>
    <col min="3" max="3" width="4.42578125" customWidth="1"/>
    <col min="5" max="5" width="11.7109375" customWidth="1"/>
    <col min="7" max="7" width="11.140625" customWidth="1"/>
    <col min="8" max="8" width="14" customWidth="1"/>
    <col min="9" max="9" width="23.42578125" style="1" customWidth="1"/>
    <col min="10" max="10" width="14.7109375" customWidth="1"/>
    <col min="11" max="11" width="14" customWidth="1"/>
    <col min="12" max="12" width="25.5703125" customWidth="1"/>
    <col min="13" max="13" width="15.85546875" customWidth="1"/>
    <col min="14" max="14" width="15.28515625" customWidth="1"/>
  </cols>
  <sheetData>
    <row r="1" spans="2:15" ht="20.25" x14ac:dyDescent="0.3">
      <c r="B1" s="30" t="s">
        <v>0</v>
      </c>
    </row>
    <row r="4" spans="2:15" x14ac:dyDescent="0.2">
      <c r="D4" s="3"/>
      <c r="E4" s="3"/>
      <c r="F4" s="3"/>
      <c r="G4" s="3"/>
      <c r="H4" s="2" t="s">
        <v>1</v>
      </c>
      <c r="I4" s="2"/>
      <c r="J4" s="3"/>
      <c r="K4" s="3"/>
      <c r="L4" s="2" t="s">
        <v>2</v>
      </c>
      <c r="M4" s="3"/>
      <c r="N4" s="3"/>
    </row>
    <row r="5" spans="2:15" x14ac:dyDescent="0.2">
      <c r="D5" s="3"/>
      <c r="E5" s="3"/>
      <c r="F5" s="3"/>
      <c r="G5" s="3"/>
      <c r="H5" s="2" t="s">
        <v>3</v>
      </c>
      <c r="I5" s="2"/>
      <c r="J5" s="3"/>
      <c r="K5" s="3"/>
      <c r="L5" s="2" t="s">
        <v>4</v>
      </c>
      <c r="M5" s="2" t="s">
        <v>5</v>
      </c>
      <c r="N5" s="2" t="s">
        <v>6</v>
      </c>
    </row>
    <row r="6" spans="2:15" x14ac:dyDescent="0.2">
      <c r="D6" s="3"/>
      <c r="E6" s="3"/>
      <c r="F6" s="3"/>
      <c r="G6" s="3"/>
      <c r="H6" s="27" t="s">
        <v>7</v>
      </c>
      <c r="I6" s="2"/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1"/>
    </row>
    <row r="7" spans="2:15" x14ac:dyDescent="0.2">
      <c r="D7" s="2"/>
      <c r="E7" s="2"/>
      <c r="F7" s="2"/>
      <c r="G7" s="2" t="s">
        <v>5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8"/>
    </row>
    <row r="8" spans="2:15" ht="13.5" thickBot="1" x14ac:dyDescent="0.25">
      <c r="D8" s="28" t="s">
        <v>20</v>
      </c>
      <c r="E8" s="28" t="s">
        <v>21</v>
      </c>
      <c r="F8" s="28" t="s">
        <v>22</v>
      </c>
      <c r="G8" s="28" t="s">
        <v>23</v>
      </c>
      <c r="H8" s="28" t="s">
        <v>24</v>
      </c>
      <c r="I8" s="28" t="s">
        <v>23</v>
      </c>
      <c r="J8" s="28" t="s">
        <v>25</v>
      </c>
      <c r="K8" s="28" t="s">
        <v>5</v>
      </c>
      <c r="L8" s="28" t="s">
        <v>26</v>
      </c>
      <c r="M8" s="28" t="s">
        <v>27</v>
      </c>
      <c r="N8" s="29" t="s">
        <v>28</v>
      </c>
      <c r="O8" s="10"/>
    </row>
    <row r="9" spans="2:15" x14ac:dyDescent="0.2">
      <c r="D9" s="1">
        <v>1</v>
      </c>
      <c r="E9">
        <v>30000</v>
      </c>
      <c r="F9">
        <v>50000</v>
      </c>
      <c r="G9">
        <f>+E9-F9</f>
        <v>-20000</v>
      </c>
      <c r="H9">
        <f>IF(G9&lt;-20000,G9+20000,0)</f>
        <v>0</v>
      </c>
      <c r="I9" s="1">
        <f>+G9-H9</f>
        <v>-20000</v>
      </c>
      <c r="K9" s="12">
        <v>4</v>
      </c>
      <c r="L9" s="36"/>
      <c r="M9" s="38">
        <f t="shared" ref="M9:M36" si="0">+J9*K9*L9</f>
        <v>0</v>
      </c>
      <c r="N9" s="15">
        <f>IF(H9&lt;0,-H9*K9,0)</f>
        <v>0</v>
      </c>
    </row>
    <row r="10" spans="2:15" x14ac:dyDescent="0.2">
      <c r="D10" s="1">
        <v>2</v>
      </c>
      <c r="E10">
        <v>25000</v>
      </c>
      <c r="F10">
        <v>45000</v>
      </c>
      <c r="G10">
        <f>+E10-F10</f>
        <v>-20000</v>
      </c>
      <c r="H10">
        <f t="shared" ref="H10:H39" si="1">IF(G10&lt;-20000,G10+20000,0)</f>
        <v>0</v>
      </c>
      <c r="I10" s="1">
        <f>+I9+G10-H10</f>
        <v>-40000</v>
      </c>
      <c r="K10" s="12">
        <v>4.0999999999999996</v>
      </c>
      <c r="L10" s="36"/>
      <c r="M10" s="38">
        <f t="shared" si="0"/>
        <v>0</v>
      </c>
      <c r="N10" s="15">
        <f t="shared" ref="N10:N39" si="2">IF(H10&lt;0,-H10*K10,0)</f>
        <v>0</v>
      </c>
    </row>
    <row r="11" spans="2:15" x14ac:dyDescent="0.2">
      <c r="D11" s="1">
        <f>+D10+1</f>
        <v>3</v>
      </c>
      <c r="E11">
        <v>32000</v>
      </c>
      <c r="F11">
        <v>49000</v>
      </c>
      <c r="G11">
        <f t="shared" ref="G11:G39" si="3">+E11-F11</f>
        <v>-17000</v>
      </c>
      <c r="H11">
        <f t="shared" si="1"/>
        <v>0</v>
      </c>
      <c r="I11" s="1">
        <f t="shared" ref="I11:I39" si="4">+I10+G11-H11</f>
        <v>-57000</v>
      </c>
      <c r="K11" s="12">
        <f>+K10+0.03</f>
        <v>4.13</v>
      </c>
      <c r="L11" s="36"/>
      <c r="M11" s="38">
        <f t="shared" si="0"/>
        <v>0</v>
      </c>
      <c r="N11" s="15">
        <f t="shared" si="2"/>
        <v>0</v>
      </c>
    </row>
    <row r="12" spans="2:15" x14ac:dyDescent="0.2">
      <c r="D12" s="1">
        <f t="shared" ref="D12:D39" si="5">+D11+1</f>
        <v>4</v>
      </c>
      <c r="E12">
        <v>28000</v>
      </c>
      <c r="F12">
        <v>45000</v>
      </c>
      <c r="G12">
        <f t="shared" si="3"/>
        <v>-17000</v>
      </c>
      <c r="H12">
        <f t="shared" si="1"/>
        <v>0</v>
      </c>
      <c r="I12" s="1">
        <f t="shared" si="4"/>
        <v>-74000</v>
      </c>
      <c r="K12" s="12">
        <f t="shared" ref="K12:K39" si="6">+K11+0.03</f>
        <v>4.16</v>
      </c>
      <c r="L12" s="36"/>
      <c r="M12" s="38">
        <f t="shared" si="0"/>
        <v>0</v>
      </c>
      <c r="N12" s="15">
        <f t="shared" si="2"/>
        <v>0</v>
      </c>
    </row>
    <row r="13" spans="2:15" x14ac:dyDescent="0.2">
      <c r="D13" s="1">
        <f t="shared" si="5"/>
        <v>5</v>
      </c>
      <c r="E13">
        <v>25000</v>
      </c>
      <c r="F13">
        <v>44000</v>
      </c>
      <c r="G13">
        <f t="shared" si="3"/>
        <v>-19000</v>
      </c>
      <c r="H13">
        <f t="shared" si="1"/>
        <v>0</v>
      </c>
      <c r="I13" s="1">
        <f t="shared" si="4"/>
        <v>-93000</v>
      </c>
      <c r="K13" s="12">
        <f t="shared" si="6"/>
        <v>4.1900000000000004</v>
      </c>
      <c r="L13" s="36"/>
      <c r="M13" s="38">
        <f t="shared" si="0"/>
        <v>0</v>
      </c>
      <c r="N13" s="15">
        <f t="shared" si="2"/>
        <v>0</v>
      </c>
    </row>
    <row r="14" spans="2:15" x14ac:dyDescent="0.2">
      <c r="D14" s="1">
        <f t="shared" si="5"/>
        <v>6</v>
      </c>
      <c r="E14">
        <v>22000</v>
      </c>
      <c r="F14">
        <v>38000</v>
      </c>
      <c r="G14">
        <f t="shared" si="3"/>
        <v>-16000</v>
      </c>
      <c r="H14">
        <f t="shared" si="1"/>
        <v>0</v>
      </c>
      <c r="I14" s="1">
        <f t="shared" si="4"/>
        <v>-109000</v>
      </c>
      <c r="K14" s="12">
        <f t="shared" si="6"/>
        <v>4.2200000000000006</v>
      </c>
      <c r="L14" s="36"/>
      <c r="M14" s="38">
        <f t="shared" si="0"/>
        <v>0</v>
      </c>
      <c r="N14" s="15">
        <f t="shared" si="2"/>
        <v>0</v>
      </c>
    </row>
    <row r="15" spans="2:15" x14ac:dyDescent="0.2">
      <c r="D15" s="1">
        <f t="shared" si="5"/>
        <v>7</v>
      </c>
      <c r="E15">
        <v>27000</v>
      </c>
      <c r="F15">
        <v>41000</v>
      </c>
      <c r="G15">
        <f t="shared" si="3"/>
        <v>-14000</v>
      </c>
      <c r="H15">
        <f t="shared" si="1"/>
        <v>0</v>
      </c>
      <c r="I15" s="1">
        <f t="shared" si="4"/>
        <v>-123000</v>
      </c>
      <c r="K15" s="12">
        <f t="shared" si="6"/>
        <v>4.2500000000000009</v>
      </c>
      <c r="L15" s="36"/>
      <c r="M15" s="38">
        <f t="shared" si="0"/>
        <v>0</v>
      </c>
      <c r="N15" s="15">
        <f t="shared" si="2"/>
        <v>0</v>
      </c>
    </row>
    <row r="16" spans="2:15" x14ac:dyDescent="0.2">
      <c r="B16" s="3" t="s">
        <v>29</v>
      </c>
      <c r="C16" s="3"/>
      <c r="D16" s="2">
        <f t="shared" si="5"/>
        <v>8</v>
      </c>
      <c r="E16" s="3">
        <v>24000</v>
      </c>
      <c r="F16" s="3">
        <v>50000</v>
      </c>
      <c r="G16" s="3">
        <f t="shared" si="3"/>
        <v>-26000</v>
      </c>
      <c r="H16" s="3">
        <f t="shared" si="1"/>
        <v>-6000</v>
      </c>
      <c r="I16" s="1">
        <f t="shared" si="4"/>
        <v>-143000</v>
      </c>
      <c r="K16" s="12">
        <f t="shared" si="6"/>
        <v>4.2800000000000011</v>
      </c>
      <c r="L16" s="36"/>
      <c r="M16" s="38">
        <f t="shared" si="0"/>
        <v>0</v>
      </c>
      <c r="N16" s="15">
        <f t="shared" si="2"/>
        <v>25680.000000000007</v>
      </c>
    </row>
    <row r="17" spans="2:14" x14ac:dyDescent="0.2">
      <c r="D17" s="1">
        <f t="shared" si="5"/>
        <v>9</v>
      </c>
      <c r="E17">
        <v>23400</v>
      </c>
      <c r="F17">
        <v>38000</v>
      </c>
      <c r="G17">
        <f t="shared" si="3"/>
        <v>-14600</v>
      </c>
      <c r="H17">
        <f t="shared" si="1"/>
        <v>0</v>
      </c>
      <c r="I17" s="1">
        <f t="shared" si="4"/>
        <v>-157600</v>
      </c>
      <c r="K17" s="12">
        <f t="shared" si="6"/>
        <v>4.3100000000000014</v>
      </c>
      <c r="L17" s="36"/>
      <c r="M17" s="38">
        <f t="shared" si="0"/>
        <v>0</v>
      </c>
      <c r="N17" s="15">
        <f t="shared" si="2"/>
        <v>0</v>
      </c>
    </row>
    <row r="18" spans="2:14" x14ac:dyDescent="0.2">
      <c r="B18" s="3" t="s">
        <v>29</v>
      </c>
      <c r="C18" s="3"/>
      <c r="D18" s="2">
        <f t="shared" si="5"/>
        <v>10</v>
      </c>
      <c r="E18" s="3">
        <v>22800</v>
      </c>
      <c r="F18" s="3">
        <v>48000</v>
      </c>
      <c r="G18" s="3">
        <f t="shared" si="3"/>
        <v>-25200</v>
      </c>
      <c r="H18" s="3">
        <f t="shared" si="1"/>
        <v>-5200</v>
      </c>
      <c r="I18" s="1">
        <f t="shared" si="4"/>
        <v>-177600</v>
      </c>
      <c r="J18" s="3"/>
      <c r="K18" s="12">
        <f t="shared" si="6"/>
        <v>4.3400000000000016</v>
      </c>
      <c r="L18" s="36"/>
      <c r="M18" s="38">
        <f t="shared" si="0"/>
        <v>0</v>
      </c>
      <c r="N18" s="15">
        <f t="shared" si="2"/>
        <v>22568.000000000007</v>
      </c>
    </row>
    <row r="19" spans="2:14" x14ac:dyDescent="0.2">
      <c r="D19" s="1">
        <f t="shared" si="5"/>
        <v>11</v>
      </c>
      <c r="E19">
        <v>22200</v>
      </c>
      <c r="F19">
        <v>40000</v>
      </c>
      <c r="G19">
        <f t="shared" si="3"/>
        <v>-17800</v>
      </c>
      <c r="H19">
        <f t="shared" si="1"/>
        <v>0</v>
      </c>
      <c r="I19" s="1">
        <f t="shared" si="4"/>
        <v>-195400</v>
      </c>
      <c r="K19" s="12">
        <f t="shared" si="6"/>
        <v>4.3700000000000019</v>
      </c>
      <c r="L19" s="36"/>
      <c r="M19" s="38">
        <f t="shared" si="0"/>
        <v>0</v>
      </c>
      <c r="N19" s="15">
        <f t="shared" si="2"/>
        <v>0</v>
      </c>
    </row>
    <row r="20" spans="2:14" x14ac:dyDescent="0.2">
      <c r="D20" s="1">
        <f t="shared" si="5"/>
        <v>12</v>
      </c>
      <c r="E20">
        <v>21600</v>
      </c>
      <c r="F20">
        <v>35000</v>
      </c>
      <c r="G20">
        <f t="shared" si="3"/>
        <v>-13400</v>
      </c>
      <c r="H20">
        <f t="shared" si="1"/>
        <v>0</v>
      </c>
      <c r="I20" s="1">
        <f t="shared" si="4"/>
        <v>-208800</v>
      </c>
      <c r="K20" s="12">
        <f t="shared" si="6"/>
        <v>4.4000000000000021</v>
      </c>
      <c r="L20" s="36"/>
      <c r="M20" s="38">
        <f t="shared" si="0"/>
        <v>0</v>
      </c>
      <c r="N20" s="15">
        <f t="shared" si="2"/>
        <v>0</v>
      </c>
    </row>
    <row r="21" spans="2:14" x14ac:dyDescent="0.2">
      <c r="D21" s="1">
        <f t="shared" si="5"/>
        <v>13</v>
      </c>
      <c r="E21">
        <v>21000</v>
      </c>
      <c r="F21">
        <v>36000</v>
      </c>
      <c r="G21">
        <f t="shared" si="3"/>
        <v>-15000</v>
      </c>
      <c r="H21">
        <f t="shared" si="1"/>
        <v>0</v>
      </c>
      <c r="I21" s="1">
        <f t="shared" si="4"/>
        <v>-223800</v>
      </c>
      <c r="K21" s="12">
        <f t="shared" si="6"/>
        <v>4.4300000000000024</v>
      </c>
      <c r="L21" s="36"/>
      <c r="M21" s="38">
        <f t="shared" si="0"/>
        <v>0</v>
      </c>
      <c r="N21" s="15">
        <f t="shared" si="2"/>
        <v>0</v>
      </c>
    </row>
    <row r="22" spans="2:14" x14ac:dyDescent="0.2">
      <c r="D22" s="1">
        <f t="shared" si="5"/>
        <v>14</v>
      </c>
      <c r="E22">
        <v>20400</v>
      </c>
      <c r="F22">
        <v>37000</v>
      </c>
      <c r="G22">
        <f t="shared" si="3"/>
        <v>-16600</v>
      </c>
      <c r="H22">
        <f t="shared" si="1"/>
        <v>0</v>
      </c>
      <c r="I22" s="1">
        <f t="shared" si="4"/>
        <v>-240400</v>
      </c>
      <c r="K22" s="12">
        <f t="shared" si="6"/>
        <v>4.4600000000000026</v>
      </c>
      <c r="L22" s="36"/>
      <c r="M22" s="38">
        <f t="shared" si="0"/>
        <v>0</v>
      </c>
      <c r="N22" s="15">
        <f t="shared" si="2"/>
        <v>0</v>
      </c>
    </row>
    <row r="23" spans="2:14" x14ac:dyDescent="0.2">
      <c r="D23" s="1">
        <f t="shared" si="5"/>
        <v>15</v>
      </c>
      <c r="E23">
        <v>25000</v>
      </c>
      <c r="F23">
        <v>38000</v>
      </c>
      <c r="G23">
        <f t="shared" si="3"/>
        <v>-13000</v>
      </c>
      <c r="H23">
        <f t="shared" si="1"/>
        <v>0</v>
      </c>
      <c r="I23" s="1">
        <f t="shared" si="4"/>
        <v>-253400</v>
      </c>
      <c r="K23" s="12">
        <f t="shared" si="6"/>
        <v>4.4900000000000029</v>
      </c>
      <c r="L23" s="36"/>
      <c r="M23" s="38">
        <f t="shared" si="0"/>
        <v>0</v>
      </c>
      <c r="N23" s="15">
        <f t="shared" si="2"/>
        <v>0</v>
      </c>
    </row>
    <row r="24" spans="2:14" x14ac:dyDescent="0.2">
      <c r="D24" s="1">
        <f t="shared" si="5"/>
        <v>16</v>
      </c>
      <c r="E24">
        <v>27000</v>
      </c>
      <c r="F24">
        <v>39000</v>
      </c>
      <c r="G24">
        <f t="shared" si="3"/>
        <v>-12000</v>
      </c>
      <c r="H24">
        <f t="shared" si="1"/>
        <v>0</v>
      </c>
      <c r="I24" s="1">
        <f t="shared" si="4"/>
        <v>-265400</v>
      </c>
      <c r="K24" s="12">
        <f t="shared" si="6"/>
        <v>4.5200000000000031</v>
      </c>
      <c r="L24" s="36"/>
      <c r="M24" s="38">
        <f t="shared" si="0"/>
        <v>0</v>
      </c>
      <c r="N24" s="15">
        <f t="shared" si="2"/>
        <v>0</v>
      </c>
    </row>
    <row r="25" spans="2:14" ht="13.5" thickBot="1" x14ac:dyDescent="0.25">
      <c r="D25" s="1">
        <f t="shared" si="5"/>
        <v>17</v>
      </c>
      <c r="E25">
        <v>31000</v>
      </c>
      <c r="F25">
        <v>50000</v>
      </c>
      <c r="G25">
        <f t="shared" si="3"/>
        <v>-19000</v>
      </c>
      <c r="H25">
        <f t="shared" si="1"/>
        <v>0</v>
      </c>
      <c r="I25" s="1">
        <f t="shared" si="4"/>
        <v>-284400</v>
      </c>
      <c r="K25" s="12">
        <f t="shared" si="6"/>
        <v>4.5500000000000034</v>
      </c>
      <c r="L25" s="36"/>
      <c r="M25" s="38">
        <f t="shared" si="0"/>
        <v>0</v>
      </c>
      <c r="N25" s="15">
        <f t="shared" si="2"/>
        <v>0</v>
      </c>
    </row>
    <row r="26" spans="2:14" ht="13.5" thickBot="1" x14ac:dyDescent="0.25">
      <c r="B26" s="34" t="s">
        <v>30</v>
      </c>
      <c r="C26" s="4"/>
      <c r="D26" s="33">
        <f t="shared" si="5"/>
        <v>18</v>
      </c>
      <c r="E26" s="4">
        <v>34000</v>
      </c>
      <c r="F26" s="4">
        <v>41000</v>
      </c>
      <c r="G26" s="4">
        <f t="shared" si="3"/>
        <v>-7000</v>
      </c>
      <c r="H26" s="5">
        <v>-6000</v>
      </c>
      <c r="I26" s="1">
        <f t="shared" si="4"/>
        <v>-285400</v>
      </c>
      <c r="J26" s="9"/>
      <c r="K26" s="12">
        <f t="shared" si="6"/>
        <v>4.5800000000000036</v>
      </c>
      <c r="L26" s="36"/>
      <c r="M26" s="38">
        <f t="shared" si="0"/>
        <v>0</v>
      </c>
      <c r="N26" s="15">
        <f t="shared" si="2"/>
        <v>27480.000000000022</v>
      </c>
    </row>
    <row r="27" spans="2:14" x14ac:dyDescent="0.2">
      <c r="D27" s="1">
        <f t="shared" si="5"/>
        <v>19</v>
      </c>
      <c r="E27">
        <v>29000</v>
      </c>
      <c r="F27">
        <v>41000</v>
      </c>
      <c r="G27">
        <f t="shared" si="3"/>
        <v>-12000</v>
      </c>
      <c r="H27">
        <f t="shared" si="1"/>
        <v>0</v>
      </c>
      <c r="I27" s="1">
        <f t="shared" si="4"/>
        <v>-297400</v>
      </c>
      <c r="K27" s="12">
        <f t="shared" si="6"/>
        <v>4.6100000000000039</v>
      </c>
      <c r="L27" s="36"/>
      <c r="M27" s="38">
        <f t="shared" si="0"/>
        <v>0</v>
      </c>
      <c r="N27" s="15">
        <f t="shared" si="2"/>
        <v>0</v>
      </c>
    </row>
    <row r="28" spans="2:14" x14ac:dyDescent="0.2">
      <c r="D28" s="1">
        <f t="shared" si="5"/>
        <v>20</v>
      </c>
      <c r="E28">
        <v>30000</v>
      </c>
      <c r="F28">
        <v>40000</v>
      </c>
      <c r="G28">
        <f t="shared" si="3"/>
        <v>-10000</v>
      </c>
      <c r="H28">
        <f t="shared" si="1"/>
        <v>0</v>
      </c>
      <c r="I28" s="1">
        <f t="shared" si="4"/>
        <v>-307400</v>
      </c>
      <c r="K28" s="12">
        <f t="shared" si="6"/>
        <v>4.6400000000000041</v>
      </c>
      <c r="L28" s="36"/>
      <c r="M28" s="38">
        <f t="shared" si="0"/>
        <v>0</v>
      </c>
      <c r="N28" s="15">
        <f t="shared" si="2"/>
        <v>0</v>
      </c>
    </row>
    <row r="29" spans="2:14" x14ac:dyDescent="0.2">
      <c r="D29" s="1">
        <f t="shared" si="5"/>
        <v>21</v>
      </c>
      <c r="E29">
        <v>31000</v>
      </c>
      <c r="F29">
        <v>48000</v>
      </c>
      <c r="G29">
        <f t="shared" si="3"/>
        <v>-17000</v>
      </c>
      <c r="H29">
        <f t="shared" si="1"/>
        <v>0</v>
      </c>
      <c r="I29" s="1">
        <f t="shared" si="4"/>
        <v>-324400</v>
      </c>
      <c r="K29" s="12">
        <f t="shared" si="6"/>
        <v>4.6700000000000044</v>
      </c>
      <c r="L29" s="36"/>
      <c r="M29" s="38">
        <f t="shared" si="0"/>
        <v>0</v>
      </c>
      <c r="N29" s="15">
        <f t="shared" si="2"/>
        <v>0</v>
      </c>
    </row>
    <row r="30" spans="2:14" x14ac:dyDescent="0.2">
      <c r="D30" s="1">
        <f t="shared" si="5"/>
        <v>22</v>
      </c>
      <c r="E30">
        <v>26000</v>
      </c>
      <c r="F30">
        <v>41000</v>
      </c>
      <c r="G30">
        <f t="shared" si="3"/>
        <v>-15000</v>
      </c>
      <c r="H30">
        <f t="shared" si="1"/>
        <v>0</v>
      </c>
      <c r="I30" s="1">
        <f t="shared" si="4"/>
        <v>-339400</v>
      </c>
      <c r="K30" s="12">
        <f t="shared" si="6"/>
        <v>4.7000000000000046</v>
      </c>
      <c r="L30" s="36"/>
      <c r="M30" s="38">
        <f t="shared" si="0"/>
        <v>0</v>
      </c>
      <c r="N30" s="15">
        <f t="shared" si="2"/>
        <v>0</v>
      </c>
    </row>
    <row r="31" spans="2:14" ht="13.5" thickBot="1" x14ac:dyDescent="0.25">
      <c r="D31" s="1">
        <f t="shared" si="5"/>
        <v>23</v>
      </c>
      <c r="E31">
        <v>25000</v>
      </c>
      <c r="F31">
        <v>35000</v>
      </c>
      <c r="G31">
        <f t="shared" si="3"/>
        <v>-10000</v>
      </c>
      <c r="H31">
        <f t="shared" si="1"/>
        <v>0</v>
      </c>
      <c r="I31" s="1">
        <f t="shared" si="4"/>
        <v>-349400</v>
      </c>
      <c r="K31" s="12">
        <f t="shared" si="6"/>
        <v>4.7300000000000049</v>
      </c>
      <c r="L31" s="36"/>
      <c r="M31" s="38">
        <f t="shared" si="0"/>
        <v>0</v>
      </c>
      <c r="N31" s="15">
        <f t="shared" si="2"/>
        <v>0</v>
      </c>
    </row>
    <row r="32" spans="2:14" ht="13.5" thickBot="1" x14ac:dyDescent="0.25">
      <c r="B32" s="34" t="s">
        <v>30</v>
      </c>
      <c r="C32" s="4"/>
      <c r="D32" s="33">
        <f t="shared" si="5"/>
        <v>24</v>
      </c>
      <c r="E32" s="4">
        <v>32000</v>
      </c>
      <c r="F32" s="4">
        <v>36000</v>
      </c>
      <c r="G32" s="4">
        <f t="shared" si="3"/>
        <v>-4000</v>
      </c>
      <c r="H32" s="5">
        <v>-3000</v>
      </c>
      <c r="I32" s="1">
        <f t="shared" si="4"/>
        <v>-350400</v>
      </c>
      <c r="J32" s="9"/>
      <c r="K32" s="12">
        <f t="shared" si="6"/>
        <v>4.7600000000000051</v>
      </c>
      <c r="L32" s="36"/>
      <c r="M32" s="38">
        <f t="shared" si="0"/>
        <v>0</v>
      </c>
      <c r="N32" s="15">
        <f t="shared" si="2"/>
        <v>14280.000000000015</v>
      </c>
    </row>
    <row r="33" spans="2:14" x14ac:dyDescent="0.2">
      <c r="D33" s="1">
        <f t="shared" si="5"/>
        <v>25</v>
      </c>
      <c r="E33">
        <v>33000</v>
      </c>
      <c r="F33">
        <v>51000</v>
      </c>
      <c r="G33">
        <f t="shared" si="3"/>
        <v>-18000</v>
      </c>
      <c r="H33">
        <f t="shared" si="1"/>
        <v>0</v>
      </c>
      <c r="I33" s="1">
        <f t="shared" si="4"/>
        <v>-368400</v>
      </c>
      <c r="K33" s="12">
        <f t="shared" si="6"/>
        <v>4.7900000000000054</v>
      </c>
      <c r="L33" s="36"/>
      <c r="M33" s="38">
        <f t="shared" si="0"/>
        <v>0</v>
      </c>
      <c r="N33" s="15">
        <f t="shared" si="2"/>
        <v>0</v>
      </c>
    </row>
    <row r="34" spans="2:14" x14ac:dyDescent="0.2">
      <c r="D34" s="1">
        <f>+D33+1</f>
        <v>26</v>
      </c>
      <c r="E34">
        <v>28000</v>
      </c>
      <c r="F34">
        <v>47000</v>
      </c>
      <c r="G34">
        <f t="shared" si="3"/>
        <v>-19000</v>
      </c>
      <c r="H34">
        <f t="shared" si="1"/>
        <v>0</v>
      </c>
      <c r="I34" s="1">
        <f t="shared" si="4"/>
        <v>-387400</v>
      </c>
      <c r="K34" s="12">
        <f t="shared" si="6"/>
        <v>4.8200000000000056</v>
      </c>
      <c r="L34" s="36"/>
      <c r="M34" s="38">
        <f t="shared" si="0"/>
        <v>0</v>
      </c>
      <c r="N34" s="15">
        <f t="shared" si="2"/>
        <v>0</v>
      </c>
    </row>
    <row r="35" spans="2:14" x14ac:dyDescent="0.2">
      <c r="D35" s="1">
        <f t="shared" si="5"/>
        <v>27</v>
      </c>
      <c r="E35">
        <v>25000</v>
      </c>
      <c r="F35">
        <v>44000</v>
      </c>
      <c r="G35">
        <f t="shared" si="3"/>
        <v>-19000</v>
      </c>
      <c r="H35">
        <f t="shared" si="1"/>
        <v>0</v>
      </c>
      <c r="I35" s="1">
        <f t="shared" si="4"/>
        <v>-406400</v>
      </c>
      <c r="K35" s="12">
        <f t="shared" si="6"/>
        <v>4.8500000000000059</v>
      </c>
      <c r="L35" s="36"/>
      <c r="M35" s="38">
        <f t="shared" si="0"/>
        <v>0</v>
      </c>
      <c r="N35" s="15">
        <f t="shared" si="2"/>
        <v>0</v>
      </c>
    </row>
    <row r="36" spans="2:14" x14ac:dyDescent="0.2">
      <c r="B36" t="s">
        <v>31</v>
      </c>
      <c r="D36" s="1">
        <f t="shared" si="5"/>
        <v>28</v>
      </c>
      <c r="E36">
        <v>28000</v>
      </c>
      <c r="F36">
        <v>48000</v>
      </c>
      <c r="G36">
        <f t="shared" si="3"/>
        <v>-20000</v>
      </c>
      <c r="H36">
        <f t="shared" si="1"/>
        <v>0</v>
      </c>
      <c r="I36" s="1">
        <f t="shared" si="4"/>
        <v>-426400</v>
      </c>
      <c r="J36">
        <v>10400</v>
      </c>
      <c r="K36" s="12">
        <f t="shared" si="6"/>
        <v>4.8800000000000061</v>
      </c>
      <c r="L36" s="36">
        <v>1.2</v>
      </c>
      <c r="M36" s="38">
        <f t="shared" si="0"/>
        <v>60902.400000000074</v>
      </c>
      <c r="N36" s="15">
        <f t="shared" si="2"/>
        <v>0</v>
      </c>
    </row>
    <row r="37" spans="2:14" x14ac:dyDescent="0.2">
      <c r="D37" s="1">
        <f t="shared" si="5"/>
        <v>29</v>
      </c>
      <c r="E37">
        <v>32000</v>
      </c>
      <c r="F37">
        <v>16000</v>
      </c>
      <c r="G37">
        <f t="shared" si="3"/>
        <v>16000</v>
      </c>
      <c r="H37">
        <f t="shared" si="1"/>
        <v>0</v>
      </c>
      <c r="I37" s="1">
        <f t="shared" si="4"/>
        <v>-410400</v>
      </c>
      <c r="J37">
        <v>0</v>
      </c>
      <c r="K37" s="12">
        <f t="shared" si="6"/>
        <v>4.9100000000000064</v>
      </c>
      <c r="L37" s="36"/>
      <c r="M37" s="38">
        <f>+J37*K37*L37</f>
        <v>0</v>
      </c>
      <c r="N37" s="15">
        <f t="shared" si="2"/>
        <v>0</v>
      </c>
    </row>
    <row r="38" spans="2:14" x14ac:dyDescent="0.2">
      <c r="B38" t="s">
        <v>31</v>
      </c>
      <c r="D38" s="1">
        <f>+D37+1</f>
        <v>30</v>
      </c>
      <c r="E38">
        <v>34000</v>
      </c>
      <c r="F38">
        <v>52000</v>
      </c>
      <c r="G38">
        <f t="shared" si="3"/>
        <v>-18000</v>
      </c>
      <c r="H38">
        <f t="shared" si="1"/>
        <v>0</v>
      </c>
      <c r="I38" s="1">
        <f t="shared" si="4"/>
        <v>-428400</v>
      </c>
      <c r="J38">
        <v>18000</v>
      </c>
      <c r="K38" s="12">
        <f t="shared" si="6"/>
        <v>4.9400000000000066</v>
      </c>
      <c r="L38" s="36">
        <v>1.2</v>
      </c>
      <c r="M38" s="38">
        <f>+J38*K38*L38</f>
        <v>106704.00000000013</v>
      </c>
      <c r="N38" s="15">
        <f t="shared" si="2"/>
        <v>0</v>
      </c>
    </row>
    <row r="39" spans="2:14" ht="13.5" thickBot="1" x14ac:dyDescent="0.25">
      <c r="B39" s="7" t="s">
        <v>31</v>
      </c>
      <c r="C39" s="7"/>
      <c r="D39" s="6">
        <f t="shared" si="5"/>
        <v>31</v>
      </c>
      <c r="E39" s="7">
        <v>35000</v>
      </c>
      <c r="F39" s="7">
        <v>54000</v>
      </c>
      <c r="G39">
        <f t="shared" si="3"/>
        <v>-19000</v>
      </c>
      <c r="H39" s="7">
        <f t="shared" si="1"/>
        <v>0</v>
      </c>
      <c r="I39" s="6">
        <f t="shared" si="4"/>
        <v>-447400</v>
      </c>
      <c r="J39" s="7">
        <v>19000</v>
      </c>
      <c r="K39" s="16">
        <f t="shared" si="6"/>
        <v>4.9700000000000069</v>
      </c>
      <c r="L39" s="37">
        <v>1.2</v>
      </c>
      <c r="M39" s="14">
        <f>+J39*K39*L39</f>
        <v>113316.00000000016</v>
      </c>
      <c r="N39" s="17">
        <f t="shared" si="2"/>
        <v>0</v>
      </c>
    </row>
    <row r="40" spans="2:14" ht="13.5" thickBot="1" x14ac:dyDescent="0.25">
      <c r="E40" s="3">
        <f>SUM(E9:E39)</f>
        <v>849400</v>
      </c>
      <c r="F40" s="3">
        <f>SUM(F9:F39)</f>
        <v>1317000</v>
      </c>
      <c r="G40" s="11">
        <f>SUM(G9:G39)</f>
        <v>-467600</v>
      </c>
      <c r="H40" s="3">
        <f>SUM(H9:H39)</f>
        <v>-20200</v>
      </c>
      <c r="I40" s="2">
        <f>+I39</f>
        <v>-447400</v>
      </c>
      <c r="J40" s="3">
        <f>SUM(J9:J39)</f>
        <v>47400</v>
      </c>
      <c r="K40" s="35"/>
      <c r="L40" s="35"/>
      <c r="M40" s="39">
        <f>SUM(M9:M39)</f>
        <v>280922.40000000037</v>
      </c>
      <c r="N40" s="39">
        <f>SUM(N9:N39)</f>
        <v>90008.000000000044</v>
      </c>
    </row>
    <row r="42" spans="2:14" x14ac:dyDescent="0.2">
      <c r="K42" s="15"/>
      <c r="L42" s="15"/>
    </row>
    <row r="43" spans="2:14" x14ac:dyDescent="0.2">
      <c r="B43" t="s">
        <v>32</v>
      </c>
      <c r="D43" s="13">
        <f>AVERAGE(K9:K39)</f>
        <v>4.5177419354838735</v>
      </c>
      <c r="K43" s="15"/>
      <c r="L43" s="15"/>
      <c r="M43" s="13"/>
    </row>
    <row r="44" spans="2:14" x14ac:dyDescent="0.2">
      <c r="J44" s="18"/>
      <c r="K44" s="24"/>
      <c r="L44" s="24"/>
      <c r="M44" s="18"/>
    </row>
    <row r="45" spans="2:14" x14ac:dyDescent="0.2">
      <c r="B45" t="s">
        <v>33</v>
      </c>
      <c r="J45" s="18"/>
      <c r="K45" s="18"/>
      <c r="L45" s="18"/>
      <c r="M45" s="38"/>
    </row>
    <row r="46" spans="2:14" x14ac:dyDescent="0.2">
      <c r="B46" t="s">
        <v>34</v>
      </c>
    </row>
    <row r="47" spans="2:14" x14ac:dyDescent="0.2">
      <c r="B47" t="s">
        <v>35</v>
      </c>
    </row>
    <row r="48" spans="2:14" ht="13.5" thickBot="1" x14ac:dyDescent="0.25">
      <c r="M48" s="13"/>
    </row>
    <row r="49" spans="9:13" x14ac:dyDescent="0.2">
      <c r="I49" s="31" t="s">
        <v>36</v>
      </c>
      <c r="J49" s="19"/>
      <c r="K49" s="19"/>
      <c r="L49" s="19"/>
      <c r="M49" s="20" t="s">
        <v>37</v>
      </c>
    </row>
    <row r="50" spans="9:13" ht="13.5" thickBot="1" x14ac:dyDescent="0.25">
      <c r="I50" s="32" t="s">
        <v>38</v>
      </c>
      <c r="J50" s="7"/>
      <c r="K50" s="6" t="s">
        <v>39</v>
      </c>
      <c r="L50" s="6"/>
      <c r="M50" s="22" t="s">
        <v>40</v>
      </c>
    </row>
    <row r="51" spans="9:13" x14ac:dyDescent="0.2">
      <c r="I51" s="23" t="s">
        <v>41</v>
      </c>
      <c r="J51" s="18">
        <f>+I39+400000</f>
        <v>-47400</v>
      </c>
      <c r="K51" s="24">
        <f>+M51/-J51</f>
        <v>5.9266329113924128</v>
      </c>
      <c r="L51" s="24"/>
      <c r="M51" s="25">
        <f>+M40</f>
        <v>280922.40000000037</v>
      </c>
    </row>
    <row r="52" spans="9:13" x14ac:dyDescent="0.2">
      <c r="I52" s="23" t="s">
        <v>42</v>
      </c>
      <c r="J52" s="18">
        <f>+H40</f>
        <v>-20200</v>
      </c>
      <c r="K52" s="24">
        <f>+N40/-J52</f>
        <v>4.455841584158418</v>
      </c>
      <c r="L52" s="24"/>
      <c r="M52" s="25">
        <f>+N40</f>
        <v>90008.000000000044</v>
      </c>
    </row>
    <row r="53" spans="9:13" ht="13.5" thickBot="1" x14ac:dyDescent="0.25">
      <c r="I53" s="23" t="s">
        <v>43</v>
      </c>
      <c r="J53" s="7">
        <v>-400000</v>
      </c>
      <c r="K53" s="17">
        <f>+D43</f>
        <v>4.5177419354838735</v>
      </c>
      <c r="L53" s="17"/>
      <c r="M53" s="26">
        <f>+J53*-K53</f>
        <v>1807096.7741935493</v>
      </c>
    </row>
    <row r="54" spans="9:13" ht="13.5" thickBot="1" x14ac:dyDescent="0.25">
      <c r="I54" s="21" t="s">
        <v>44</v>
      </c>
      <c r="J54" s="7">
        <f>+G40</f>
        <v>-467600</v>
      </c>
      <c r="K54" s="7"/>
      <c r="L54" s="7"/>
      <c r="M54" s="26">
        <f>+M51+M52+M53</f>
        <v>2178027.1741935499</v>
      </c>
    </row>
  </sheetData>
  <pageMargins left="0.61" right="0.54" top="0.62" bottom="0.64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2000-09-14T18:46:21Z</cp:lastPrinted>
  <dcterms:created xsi:type="dcterms:W3CDTF">2000-09-14T12:21:54Z</dcterms:created>
  <dcterms:modified xsi:type="dcterms:W3CDTF">2014-09-03T15:17:20Z</dcterms:modified>
</cp:coreProperties>
</file>