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0" windowWidth="12090" windowHeight="873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  <sheet name="VBACode " sheetId="9" state="veryHidden" r:id="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152511" fullPrecision="0"/>
</workbook>
</file>

<file path=xl/calcChain.xml><?xml version="1.0" encoding="utf-8"?>
<calcChain xmlns="http://schemas.openxmlformats.org/spreadsheetml/2006/main">
  <c r="B3" i="1" l="1"/>
  <c r="C3" i="1"/>
  <c r="D3" i="1"/>
  <c r="H3" i="1"/>
  <c r="J3" i="1"/>
  <c r="K3" i="1"/>
  <c r="D4" i="1"/>
  <c r="H4" i="1"/>
  <c r="B5" i="1"/>
  <c r="C5" i="1"/>
  <c r="D5" i="1"/>
  <c r="H5" i="1"/>
  <c r="J5" i="1"/>
  <c r="K5" i="1"/>
  <c r="D6" i="1"/>
  <c r="H6" i="1"/>
  <c r="B7" i="1"/>
  <c r="C7" i="1"/>
  <c r="D7" i="1"/>
  <c r="H7" i="1"/>
  <c r="J7" i="1"/>
  <c r="K7" i="1"/>
  <c r="D8" i="1"/>
  <c r="H8" i="1"/>
  <c r="B9" i="1"/>
  <c r="C9" i="1"/>
  <c r="D9" i="1"/>
  <c r="H9" i="1"/>
  <c r="J9" i="1"/>
  <c r="K9" i="1"/>
  <c r="D10" i="1"/>
  <c r="H10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B19" i="1"/>
  <c r="C19" i="1"/>
  <c r="D19" i="1"/>
  <c r="H19" i="1"/>
  <c r="I19" i="1"/>
  <c r="J19" i="1"/>
  <c r="K19" i="1"/>
  <c r="D20" i="1"/>
  <c r="H20" i="1"/>
  <c r="I20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B25" i="1"/>
  <c r="C25" i="1"/>
  <c r="D25" i="1"/>
  <c r="H25" i="1"/>
  <c r="J25" i="1"/>
  <c r="K25" i="1"/>
  <c r="D26" i="1"/>
  <c r="H26" i="1"/>
  <c r="B27" i="1"/>
  <c r="C27" i="1"/>
  <c r="D27" i="1"/>
  <c r="H27" i="1"/>
  <c r="J27" i="1"/>
  <c r="K27" i="1"/>
  <c r="D28" i="1"/>
  <c r="H28" i="1"/>
  <c r="B29" i="1"/>
  <c r="C29" i="1"/>
  <c r="D29" i="1"/>
  <c r="H29" i="1"/>
  <c r="J29" i="1"/>
  <c r="K29" i="1"/>
  <c r="D30" i="1"/>
  <c r="H30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5" i="4"/>
  <c r="E5" i="4"/>
  <c r="H5" i="4"/>
  <c r="L5" i="4"/>
  <c r="N10" i="4"/>
  <c r="N11" i="4"/>
  <c r="N12" i="4"/>
  <c r="N13" i="4"/>
  <c r="N14" i="4"/>
  <c r="N15" i="4"/>
  <c r="N41" i="4" s="1"/>
  <c r="L46" i="4" s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9" i="4"/>
  <c r="N51" i="4"/>
  <c r="N53" i="4"/>
  <c r="N55" i="4"/>
  <c r="N28" i="2" s="1"/>
  <c r="A5" i="7"/>
  <c r="E5" i="7"/>
  <c r="H5" i="7"/>
  <c r="L5" i="7"/>
  <c r="N10" i="7"/>
  <c r="N11" i="7"/>
  <c r="N41" i="7" s="1"/>
  <c r="L46" i="7" s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9" i="7"/>
  <c r="A31" i="1" s="1"/>
  <c r="N50" i="7"/>
  <c r="N51" i="7"/>
  <c r="N52" i="7"/>
  <c r="N53" i="7"/>
  <c r="N54" i="7"/>
  <c r="L55" i="7"/>
  <c r="N55" i="7"/>
  <c r="A5" i="5"/>
  <c r="E5" i="5"/>
  <c r="H5" i="5"/>
  <c r="K5" i="5"/>
  <c r="O10" i="5"/>
  <c r="O11" i="5"/>
  <c r="O51" i="5" s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9" i="5"/>
  <c r="A19" i="1" s="1"/>
  <c r="O50" i="5"/>
  <c r="O52" i="5"/>
  <c r="O53" i="5"/>
  <c r="O54" i="5"/>
  <c r="L55" i="5"/>
  <c r="A5" i="8"/>
  <c r="E5" i="8"/>
  <c r="H5" i="8"/>
  <c r="K5" i="8"/>
  <c r="O10" i="8"/>
  <c r="O11" i="8"/>
  <c r="O41" i="8" s="1"/>
  <c r="L46" i="8" s="1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9" i="8"/>
  <c r="O50" i="8"/>
  <c r="O51" i="8"/>
  <c r="O52" i="8"/>
  <c r="O53" i="8"/>
  <c r="A41" i="1" s="1"/>
  <c r="O54" i="8"/>
  <c r="L55" i="8"/>
  <c r="O55" i="8"/>
  <c r="P2" i="2"/>
  <c r="N14" i="2"/>
  <c r="N15" i="2"/>
  <c r="N27" i="2" s="1"/>
  <c r="N16" i="2"/>
  <c r="N17" i="2"/>
  <c r="N18" i="2"/>
  <c r="N19" i="2"/>
  <c r="N20" i="2"/>
  <c r="N21" i="2"/>
  <c r="N22" i="2"/>
  <c r="N23" i="2"/>
  <c r="N24" i="2"/>
  <c r="N25" i="2"/>
  <c r="N26" i="2"/>
  <c r="N34" i="2"/>
  <c r="N35" i="2"/>
  <c r="N42" i="2" s="1"/>
  <c r="N36" i="2"/>
  <c r="N37" i="2"/>
  <c r="N38" i="2"/>
  <c r="N39" i="2"/>
  <c r="N40" i="2"/>
  <c r="N41" i="2"/>
  <c r="F53" i="2"/>
  <c r="N50" i="2" s="1"/>
  <c r="A62" i="2"/>
  <c r="B62" i="2"/>
  <c r="C62" i="2"/>
  <c r="D62" i="2"/>
  <c r="H62" i="2"/>
  <c r="N2" i="3" s="1"/>
  <c r="O2" i="3" s="1"/>
  <c r="I62" i="2"/>
  <c r="M2" i="4" s="1"/>
  <c r="N2" i="4" s="1"/>
  <c r="J62" i="2"/>
  <c r="N2" i="5" s="1"/>
  <c r="K62" i="2"/>
  <c r="L62" i="2"/>
  <c r="M2" i="7" s="1"/>
  <c r="N2" i="7" s="1"/>
  <c r="M62" i="2"/>
  <c r="N2" i="8" s="1"/>
  <c r="O2" i="8" s="1"/>
  <c r="N62" i="2"/>
  <c r="A5" i="3"/>
  <c r="E5" i="3"/>
  <c r="H5" i="3"/>
  <c r="K5" i="3"/>
  <c r="O12" i="3"/>
  <c r="O41" i="3" s="1"/>
  <c r="L46" i="3" s="1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9" i="3"/>
  <c r="A7" i="1" s="1"/>
  <c r="O51" i="3"/>
  <c r="A9" i="1" s="1"/>
  <c r="O53" i="3"/>
  <c r="A11" i="1" s="1"/>
  <c r="O55" i="3"/>
  <c r="N48" i="2" s="1"/>
  <c r="N2" i="6"/>
  <c r="O2" i="6"/>
  <c r="A5" i="6"/>
  <c r="E5" i="6"/>
  <c r="H5" i="6"/>
  <c r="K5" i="6"/>
  <c r="O12" i="6"/>
  <c r="O13" i="6"/>
  <c r="O41" i="6" s="1"/>
  <c r="L46" i="6" s="1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9" i="6"/>
  <c r="A25" i="1" s="1"/>
  <c r="O50" i="6"/>
  <c r="O55" i="6" s="1"/>
  <c r="O51" i="6"/>
  <c r="A27" i="1" s="1"/>
  <c r="O52" i="6"/>
  <c r="O53" i="6"/>
  <c r="A29" i="1" s="1"/>
  <c r="O54" i="6"/>
  <c r="L55" i="6"/>
  <c r="A5" i="1" l="1"/>
  <c r="O55" i="5"/>
  <c r="N43" i="2" s="1"/>
  <c r="N44" i="2" s="1"/>
  <c r="N49" i="2" s="1"/>
  <c r="A21" i="1"/>
  <c r="A3" i="1"/>
  <c r="N29" i="2"/>
  <c r="N3" i="2"/>
  <c r="O2" i="5" s="1"/>
  <c r="O41" i="5"/>
  <c r="L46" i="5" s="1"/>
  <c r="N52" i="2" l="1"/>
  <c r="E62" i="2" s="1"/>
  <c r="L51" i="2"/>
  <c r="L52" i="2"/>
  <c r="A43" i="1"/>
</calcChain>
</file>

<file path=xl/sharedStrings.xml><?xml version="1.0" encoding="utf-8"?>
<sst xmlns="http://schemas.openxmlformats.org/spreadsheetml/2006/main" count="357" uniqueCount="141">
  <si>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</si>
  <si>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</si>
  <si>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</si>
  <si>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</si>
  <si>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</si>
  <si>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</si>
  <si>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</si>
  <si>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</si>
  <si>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</si>
  <si>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</si>
  <si>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</si>
  <si>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</si>
  <si>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</si>
  <si>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</si>
  <si>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</si>
  <si>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</si>
  <si>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</si>
  <si>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</si>
  <si>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</si>
  <si>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</si>
  <si>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</si>
  <si>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</si>
  <si>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</si>
  <si>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</si>
  <si>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</si>
  <si>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</si>
  <si>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</si>
  <si>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</si>
  <si>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</si>
  <si>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</si>
  <si>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</si>
  <si>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</si>
  <si>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</si>
  <si>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</si>
  <si>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</si>
  <si>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</si>
  <si>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</si>
  <si>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</si>
  <si>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</si>
  <si>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</si>
  <si>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</si>
  <si>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</si>
  <si>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</si>
  <si>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</si>
  <si>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</si>
  <si>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</si>
  <si>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</si>
  <si>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</si>
  <si>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</si>
  <si>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</si>
  <si>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</si>
  <si>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</si>
  <si>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</si>
  <si>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</si>
  <si>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</si>
  <si>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</si>
  <si>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</si>
  <si>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</si>
  <si>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</si>
  <si>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</si>
  <si>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</si>
  <si>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</si>
  <si>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</si>
  <si>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</si>
  <si>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</si>
  <si>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</si>
  <si>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</si>
  <si>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</si>
  <si>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</si>
  <si>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</si>
  <si>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</si>
  <si>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</si>
  <si>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</si>
  <si>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</si>
  <si>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</si>
  <si>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</si>
  <si>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</si>
  <si>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</si>
  <si>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</si>
  <si>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</si>
  <si>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</si>
  <si>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</si>
  <si>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</si>
  <si>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</si>
  <si>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</si>
  <si>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</si>
  <si>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</si>
  <si>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</si>
  <si>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</si>
  <si>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</si>
  <si>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</si>
  <si>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</si>
  <si>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</si>
  <si>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</si>
  <si>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</si>
  <si>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</si>
  <si>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</si>
  <si>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</si>
  <si>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</si>
  <si>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</si>
  <si>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</si>
  <si>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</si>
  <si>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</si>
  <si>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</si>
  <si>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</si>
  <si>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</si>
  <si>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</si>
  <si>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</si>
  <si>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</si>
  <si>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</si>
  <si>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</si>
  <si>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</si>
  <si>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</si>
  <si>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</si>
  <si>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</si>
  <si>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</si>
  <si>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</si>
  <si>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</si>
  <si>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</si>
  <si>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</si>
  <si>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</si>
  <si>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</si>
  <si>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</si>
  <si>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P00505330</t>
  </si>
  <si>
    <t>Scott</t>
  </si>
  <si>
    <t>Susan C.</t>
  </si>
  <si>
    <t>Sr. Counsel</t>
  </si>
  <si>
    <t>EB4788</t>
  </si>
  <si>
    <t>713-853-0596</t>
  </si>
  <si>
    <t>52503500</t>
  </si>
  <si>
    <t>9000021</t>
  </si>
  <si>
    <t>T</t>
  </si>
  <si>
    <t>52003500</t>
  </si>
  <si>
    <t>Refreshment Center at Willard Inter-</t>
  </si>
  <si>
    <t>self</t>
  </si>
  <si>
    <t xml:space="preserve">Energy Bar Association - 2001 membership </t>
  </si>
  <si>
    <t xml:space="preserve">Energy Bar Association - Seminar:  Perspectives on the California Energy Crisis </t>
  </si>
  <si>
    <t>PrimeCo - cell phone charges and monthly service from 12/15/00 to 1/14/01</t>
  </si>
  <si>
    <t xml:space="preserve">   Continental, Washington DC (FERC mtg)</t>
  </si>
  <si>
    <t>52002000</t>
  </si>
  <si>
    <t>52004000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</si>
</sst>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11</v>
      </c>
      <c r="B3" s="344" t="str">
        <f>'Short Form'!A29</f>
        <v>52003500</v>
      </c>
      <c r="C3" s="290" t="str">
        <f>'Short Form'!B29</f>
        <v>0366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110</v>
      </c>
      <c r="B5" s="290" t="str">
        <f>'Short Form'!A44</f>
        <v>52004000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6">
        <f>'Travel Form'!D49:G49</f>
        <v>0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55</v>
      </c>
      <c r="B19" s="290" t="str">
        <f>'Misc. Exp. Sup'!B49</f>
        <v>52002000</v>
      </c>
      <c r="C19" s="344" t="str">
        <f>'Misc. Exp. Sup'!C49</f>
        <v>0366</v>
      </c>
      <c r="D19" s="387" t="str">
        <f>'Misc. Exp. Sup'!D49</f>
        <v>111679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40.06</v>
      </c>
      <c r="B21" s="290" t="str">
        <f>'Misc. Exp. Sup'!B51</f>
        <v>52503500</v>
      </c>
      <c r="C21" s="290" t="str">
        <f>'Misc. Exp. Sup'!C51</f>
        <v>0366</v>
      </c>
      <c r="D21" s="386" t="str">
        <f>'Misc. Exp. Sup'!D51</f>
        <v>111679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 t="str">
        <f>'Misc. Exp. Sup'!J51</f>
        <v>9000021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">
      <c r="A43" s="363">
        <f>SUM(A3:A42)</f>
        <v>216.06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D1" zoomScale="80" workbookViewId="0">
      <selection activeCell="N7" sqref="N7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36928</v>
      </c>
      <c r="P2" s="259">
        <f ca="1">TODAY()</f>
        <v>41885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124</v>
      </c>
      <c r="B6" s="120"/>
      <c r="C6" s="120"/>
      <c r="D6"/>
      <c r="E6" s="287" t="s">
        <v>125</v>
      </c>
      <c r="F6" s="120"/>
      <c r="G6" s="120"/>
      <c r="H6" s="173" t="s">
        <v>126</v>
      </c>
      <c r="I6" s="120"/>
      <c r="J6" s="175"/>
      <c r="K6" s="141" t="s">
        <v>123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121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>
        <v>36900</v>
      </c>
      <c r="B14" s="134" t="s">
        <v>131</v>
      </c>
      <c r="C14" s="125" t="s">
        <v>133</v>
      </c>
      <c r="D14" s="154"/>
      <c r="E14" s="154"/>
      <c r="F14" s="155"/>
      <c r="G14" s="156"/>
      <c r="H14" s="263" t="s">
        <v>134</v>
      </c>
      <c r="I14" s="260"/>
      <c r="J14" s="261"/>
      <c r="K14" s="261"/>
      <c r="L14" s="385">
        <v>11</v>
      </c>
      <c r="M14" s="194"/>
      <c r="N14" s="187">
        <f>IF(M14=" ",L14*1,L14*M14)</f>
        <v>11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 t="s">
        <v>138</v>
      </c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11</v>
      </c>
    </row>
    <row r="28" spans="1:64" ht="24" customHeight="1" x14ac:dyDescent="0.2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132</v>
      </c>
      <c r="B29" s="294" t="s">
        <v>121</v>
      </c>
      <c r="C29" s="394" t="s">
        <v>122</v>
      </c>
      <c r="D29" s="395"/>
      <c r="E29" s="395"/>
      <c r="F29" s="396"/>
      <c r="G29" s="402"/>
      <c r="H29" s="403"/>
      <c r="I29" s="293"/>
      <c r="J29" s="331"/>
      <c r="K29" s="66"/>
      <c r="L29" s="304" t="s">
        <v>23</v>
      </c>
      <c r="M29" s="304"/>
      <c r="N29" s="182">
        <f>SUM(N27:N28)</f>
        <v>11</v>
      </c>
    </row>
    <row r="30" spans="1:64" ht="24" customHeight="1" x14ac:dyDescent="0.2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36928</v>
      </c>
      <c r="B34" s="128" t="s">
        <v>135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110</v>
      </c>
      <c r="M34" s="194"/>
      <c r="N34" s="187">
        <f t="shared" ref="N34:N41" si="1">IF(M34=" ",L34*1,L34*M34)</f>
        <v>110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110</v>
      </c>
    </row>
    <row r="43" spans="1:64" ht="24" customHeight="1" x14ac:dyDescent="0.2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95.06</v>
      </c>
    </row>
    <row r="44" spans="1:64" ht="24" customHeight="1" x14ac:dyDescent="0.2">
      <c r="A44" s="294" t="s">
        <v>140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/>
      <c r="J44" s="331"/>
      <c r="K44" s="121"/>
      <c r="L44" s="304" t="s">
        <v>28</v>
      </c>
      <c r="M44" s="304"/>
      <c r="N44" s="182">
        <f>SUM(N42:N43)</f>
        <v>205.06</v>
      </c>
    </row>
    <row r="45" spans="1:64" ht="24.75" customHeight="1" x14ac:dyDescent="0.2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216.06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216.06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036928</v>
      </c>
      <c r="D62" s="110" t="str">
        <f>TEXT($K$6,"#########")</f>
        <v>P00505330</v>
      </c>
      <c r="E62" s="249" t="str">
        <f>TEXT($N$52,"######0.00")</f>
        <v>216.06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"/>
    <row r="202" spans="1:14" hidden="1" x14ac:dyDescent="0.2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/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385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385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385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385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385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>
        <f>IF((VALUE('Short Form'!J62)&lt;&gt;0),1+VALUE('Short Form'!I62)+VALUE('Short Form'!J62)+VALUE('Short Form'!H62),"")</f>
        <v>2</v>
      </c>
      <c r="O2" s="267">
        <f>IF((N2=0),"",'Short Form'!$N3)</f>
        <v>2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 t="s">
        <v>60</v>
      </c>
      <c r="B10" s="147">
        <v>36936</v>
      </c>
      <c r="C10" s="123" t="s">
        <v>136</v>
      </c>
      <c r="D10" s="165"/>
      <c r="E10" s="165"/>
      <c r="F10" s="165"/>
      <c r="G10" s="166"/>
      <c r="H10" s="165"/>
      <c r="I10" s="167"/>
      <c r="J10" s="165"/>
      <c r="K10" s="165"/>
      <c r="L10" s="165"/>
      <c r="M10" s="385">
        <v>55</v>
      </c>
      <c r="N10" s="255"/>
      <c r="O10" s="187">
        <f>IF(N10=" ",M10*1,M10*N10)</f>
        <v>55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 t="s">
        <v>61</v>
      </c>
      <c r="B11" s="147">
        <v>36907</v>
      </c>
      <c r="C11" s="123" t="s">
        <v>137</v>
      </c>
      <c r="D11" s="165"/>
      <c r="E11" s="165"/>
      <c r="F11" s="165"/>
      <c r="G11" s="166"/>
      <c r="H11" s="165"/>
      <c r="I11" s="165"/>
      <c r="J11" s="165"/>
      <c r="K11" s="165"/>
      <c r="L11" s="165"/>
      <c r="M11" s="385">
        <v>40.06</v>
      </c>
      <c r="N11" s="255"/>
      <c r="O11" s="187">
        <f>IF(N11=" ",M11*1,M11*N11)</f>
        <v>40.06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95.06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 t="s">
        <v>60</v>
      </c>
      <c r="B49" s="335" t="s">
        <v>139</v>
      </c>
      <c r="C49" s="336" t="s">
        <v>121</v>
      </c>
      <c r="D49" s="404" t="s">
        <v>122</v>
      </c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55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 t="s">
        <v>61</v>
      </c>
      <c r="B51" s="335" t="s">
        <v>129</v>
      </c>
      <c r="C51" s="336" t="s">
        <v>121</v>
      </c>
      <c r="D51" s="404" t="s">
        <v>122</v>
      </c>
      <c r="E51" s="406"/>
      <c r="F51" s="406"/>
      <c r="G51" s="407"/>
      <c r="H51" s="404"/>
      <c r="I51" s="405"/>
      <c r="J51" s="186" t="s">
        <v>130</v>
      </c>
      <c r="K51" s="186"/>
      <c r="L51" s="282"/>
      <c r="M51" s="73"/>
      <c r="N51" s="73"/>
      <c r="O51" s="168">
        <f>IF($L$51=" ",SUMIF($A$10:$A$40,A51,$O$10:$O$40),$K$41*$L$51)</f>
        <v>40.06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95.06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Felienne</cp:lastModifiedBy>
  <cp:lastPrinted>2001-02-06T16:49:39Z</cp:lastPrinted>
  <dcterms:created xsi:type="dcterms:W3CDTF">1997-11-03T17:34:07Z</dcterms:created>
  <dcterms:modified xsi:type="dcterms:W3CDTF">2014-09-03T15:18:04Z</dcterms:modified>
</cp:coreProperties>
</file>