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20" windowWidth="15225" windowHeight="6480" activeTab="1"/>
  </bookViews>
  <sheets>
    <sheet name="Run Query" sheetId="2" r:id="rId1"/>
    <sheet name="Results" sheetId="3" r:id="rId2"/>
  </sheets>
  <definedNames>
    <definedName name="_xlnm._FilterDatabase" localSheetId="1" hidden="1">Results!$A$5:$Q$5771</definedName>
    <definedName name="Delta">'Run Query'!$D$4</definedName>
    <definedName name="Gamma">'Run Query'!$C$4</definedName>
    <definedName name="post_id">'Run Query'!$B$4</definedName>
    <definedName name="_xlnm.Print_Area">#REF!</definedName>
    <definedName name="_xlnm.Print_Titles">#REF!</definedName>
    <definedName name="PW">'Run Query'!$B$3</definedName>
    <definedName name="Table">'Run Query'!$A$25:$B$36</definedName>
    <definedName name="Theta">'Run Query'!$F$4</definedName>
    <definedName name="UID">'Run Query'!$B$2</definedName>
    <definedName name="Vega">'Run Query'!$E$4</definedName>
  </definedNames>
  <calcPr calcId="152511"/>
</workbook>
</file>

<file path=xl/calcChain.xml><?xml version="1.0" encoding="utf-8"?>
<calcChain xmlns="http://schemas.openxmlformats.org/spreadsheetml/2006/main">
  <c r="B2" i="3" l="1"/>
  <c r="AB7" i="3" s="1"/>
  <c r="P6" i="3"/>
  <c r="P7" i="3"/>
  <c r="S7" i="3"/>
  <c r="W7" i="3"/>
  <c r="AE7" i="3" s="1"/>
  <c r="Z7" i="3"/>
  <c r="AC7" i="3" s="1"/>
  <c r="AA7" i="3"/>
  <c r="AH7" i="3"/>
  <c r="AI7" i="3"/>
  <c r="P8" i="3"/>
  <c r="W8" i="3" s="1"/>
  <c r="S8" i="3"/>
  <c r="AA8" i="3"/>
  <c r="AI8" i="3" s="1"/>
  <c r="AH8" i="3"/>
  <c r="P9" i="3"/>
  <c r="W9" i="3" s="1"/>
  <c r="S9" i="3"/>
  <c r="AA9" i="3"/>
  <c r="AH9" i="3"/>
  <c r="AI9" i="3"/>
  <c r="P10" i="3"/>
  <c r="S10" i="3"/>
  <c r="W10" i="3"/>
  <c r="AA10" i="3"/>
  <c r="AI10" i="3" s="1"/>
  <c r="AH10" i="3"/>
  <c r="P11" i="3"/>
  <c r="W11" i="3" s="1"/>
  <c r="S11" i="3"/>
  <c r="AA11" i="3"/>
  <c r="AI11" i="3" s="1"/>
  <c r="AH11" i="3"/>
  <c r="P12" i="3"/>
  <c r="S12" i="3"/>
  <c r="AA12" i="3"/>
  <c r="AB12" i="3" s="1"/>
  <c r="AH12" i="3"/>
  <c r="P13" i="3"/>
  <c r="W13" i="3" s="1"/>
  <c r="AE13" i="3" s="1"/>
  <c r="S13" i="3"/>
  <c r="AA13" i="3"/>
  <c r="AI13" i="3" s="1"/>
  <c r="AB13" i="3"/>
  <c r="AH13" i="3"/>
  <c r="P14" i="3"/>
  <c r="S14" i="3"/>
  <c r="U14" i="3" s="1"/>
  <c r="W14" i="3"/>
  <c r="AA14" i="3"/>
  <c r="AI14" i="3" s="1"/>
  <c r="AH14" i="3"/>
  <c r="P15" i="3"/>
  <c r="S15" i="3"/>
  <c r="W15" i="3"/>
  <c r="Z15" i="3"/>
  <c r="AC15" i="3" s="1"/>
  <c r="AA15" i="3"/>
  <c r="AB15" i="3"/>
  <c r="AH15" i="3"/>
  <c r="AI15" i="3"/>
  <c r="P16" i="3"/>
  <c r="W16" i="3" s="1"/>
  <c r="S16" i="3"/>
  <c r="U16" i="3" s="1"/>
  <c r="AA16" i="3"/>
  <c r="AI16" i="3" s="1"/>
  <c r="AB16" i="3"/>
  <c r="AH16" i="3"/>
  <c r="P17" i="3"/>
  <c r="W17" i="3" s="1"/>
  <c r="S17" i="3"/>
  <c r="Z17" i="3"/>
  <c r="AA17" i="3"/>
  <c r="AH17" i="3"/>
  <c r="AI17" i="3"/>
  <c r="P18" i="3"/>
  <c r="S18" i="3"/>
  <c r="W18" i="3"/>
  <c r="Z18" i="3"/>
  <c r="AC18" i="3" s="1"/>
  <c r="AA18" i="3"/>
  <c r="AI18" i="3" s="1"/>
  <c r="AH18" i="3"/>
  <c r="P19" i="3"/>
  <c r="W19" i="3" s="1"/>
  <c r="S19" i="3"/>
  <c r="U19" i="3"/>
  <c r="AA19" i="3"/>
  <c r="AI19" i="3" s="1"/>
  <c r="AH19" i="3"/>
  <c r="P23" i="3"/>
  <c r="S23" i="3"/>
  <c r="P24" i="3"/>
  <c r="S24" i="3"/>
  <c r="U7" i="3" s="1"/>
  <c r="P25" i="3"/>
  <c r="S25" i="3" s="1"/>
  <c r="P26" i="3"/>
  <c r="S26" i="3" s="1"/>
  <c r="U9" i="3" s="1"/>
  <c r="P27" i="3"/>
  <c r="S27" i="3"/>
  <c r="U10" i="3" s="1"/>
  <c r="P28" i="3"/>
  <c r="S28" i="3"/>
  <c r="U11" i="3" s="1"/>
  <c r="P29" i="3"/>
  <c r="W12" i="3" s="1"/>
  <c r="P30" i="3"/>
  <c r="S30" i="3" s="1"/>
  <c r="U13" i="3" s="1"/>
  <c r="P31" i="3"/>
  <c r="S31" i="3"/>
  <c r="P32" i="3"/>
  <c r="S32" i="3"/>
  <c r="U15" i="3" s="1"/>
  <c r="P33" i="3"/>
  <c r="S33" i="3" s="1"/>
  <c r="P34" i="3"/>
  <c r="S34" i="3" s="1"/>
  <c r="U17" i="3" s="1"/>
  <c r="P35" i="3"/>
  <c r="S35" i="3"/>
  <c r="U18" i="3" s="1"/>
  <c r="P36" i="3"/>
  <c r="S36" i="3"/>
  <c r="AE15" i="3" l="1"/>
  <c r="AE16" i="3"/>
  <c r="AF16" i="3" s="1"/>
  <c r="AE12" i="3"/>
  <c r="AC17" i="3"/>
  <c r="AD17" i="3" s="1"/>
  <c r="AD15" i="3"/>
  <c r="AF15" i="3"/>
  <c r="AE17" i="3"/>
  <c r="AF17" i="3" s="1"/>
  <c r="AD18" i="3"/>
  <c r="AF13" i="3"/>
  <c r="AD7" i="3"/>
  <c r="AF7" i="3"/>
  <c r="U8" i="3"/>
  <c r="S29" i="3"/>
  <c r="U12" i="3" s="1"/>
  <c r="AB18" i="3"/>
  <c r="AE18" i="3" s="1"/>
  <c r="AF18" i="3" s="1"/>
  <c r="AI12" i="3"/>
  <c r="Z12" i="3"/>
  <c r="AC12" i="3" s="1"/>
  <c r="AB10" i="3"/>
  <c r="AE10" i="3" s="1"/>
  <c r="AF10" i="3" s="1"/>
  <c r="Z10" i="3"/>
  <c r="AC10" i="3" s="1"/>
  <c r="AD10" i="3" s="1"/>
  <c r="AB8" i="3"/>
  <c r="AE8" i="3" s="1"/>
  <c r="W21" i="3"/>
  <c r="AB19" i="3"/>
  <c r="AE19" i="3" s="1"/>
  <c r="AF19" i="3" s="1"/>
  <c r="Z13" i="3"/>
  <c r="AC13" i="3" s="1"/>
  <c r="AD13" i="3" s="1"/>
  <c r="AB11" i="3"/>
  <c r="AE11" i="3" s="1"/>
  <c r="AF11" i="3" s="1"/>
  <c r="Z16" i="3"/>
  <c r="AC16" i="3" s="1"/>
  <c r="AD16" i="3" s="1"/>
  <c r="AB14" i="3"/>
  <c r="AE14" i="3" s="1"/>
  <c r="AF14" i="3" s="1"/>
  <c r="Z11" i="3"/>
  <c r="AC11" i="3" s="1"/>
  <c r="AD11" i="3" s="1"/>
  <c r="AB9" i="3"/>
  <c r="AE9" i="3" s="1"/>
  <c r="AF9" i="3" s="1"/>
  <c r="Z8" i="3"/>
  <c r="AC8" i="3" s="1"/>
  <c r="Z19" i="3"/>
  <c r="AC19" i="3" s="1"/>
  <c r="AD19" i="3" s="1"/>
  <c r="AB17" i="3"/>
  <c r="Z14" i="3"/>
  <c r="AC14" i="3" s="1"/>
  <c r="AD14" i="3" s="1"/>
  <c r="Z9" i="3"/>
  <c r="AC9" i="3" s="1"/>
  <c r="AD9" i="3" s="1"/>
  <c r="AC21" i="3" l="1"/>
  <c r="AE21" i="3"/>
  <c r="AF8" i="3"/>
  <c r="AD8" i="3"/>
  <c r="AD12" i="3"/>
  <c r="AF12" i="3"/>
  <c r="U21" i="3"/>
  <c r="AD21" i="3" l="1"/>
  <c r="AF21" i="3"/>
  <c r="AF23" i="3" s="1"/>
</calcChain>
</file>

<file path=xl/sharedStrings.xml><?xml version="1.0" encoding="utf-8"?>
<sst xmlns="http://schemas.openxmlformats.org/spreadsheetml/2006/main" count="224" uniqueCount="56">
  <si>
    <t>Post ID</t>
  </si>
  <si>
    <t>Fixed</t>
  </si>
  <si>
    <t>Expiry</t>
  </si>
  <si>
    <t>Delta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</si>
  <si>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</si>
  <si>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</si>
  <si>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</si>
  <si>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</si>
  <si>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2. Enter Password</t>
  </si>
  <si>
    <t>Post ID:</t>
  </si>
  <si>
    <t>3. Enter Post Id</t>
  </si>
  <si>
    <t>4. Press RUN Query Button</t>
  </si>
  <si>
    <t>Pub Code</t>
  </si>
  <si>
    <t>Counterparty</t>
  </si>
  <si>
    <t>Period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</si>
  <si>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</si>
  <si>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Mid</t>
  </si>
  <si>
    <t>Deal Date</t>
  </si>
  <si>
    <t>Gamma</t>
  </si>
  <si>
    <t>Vega</t>
  </si>
  <si>
    <t>Theta</t>
  </si>
  <si>
    <t>Tagg Num</t>
  </si>
  <si>
    <t>O/S</t>
  </si>
  <si>
    <t>Price Code</t>
  </si>
  <si>
    <t>Fin / Phy</t>
  </si>
  <si>
    <t>Notional</t>
  </si>
  <si>
    <t>MtM Value</t>
  </si>
  <si>
    <t>F</t>
  </si>
  <si>
    <t>S</t>
  </si>
  <si>
    <t>Trader</t>
  </si>
  <si>
    <t>WTI</t>
  </si>
  <si>
    <t>SAC Capital</t>
  </si>
  <si>
    <t>NG-Price</t>
  </si>
  <si>
    <t>Oil-Price</t>
  </si>
  <si>
    <t>SACCAPASSOC</t>
  </si>
  <si>
    <t>Y36680.1</t>
  </si>
  <si>
    <t>NXAVCPROMPT</t>
  </si>
  <si>
    <t>YC7497.1</t>
  </si>
  <si>
    <t xml:space="preserve">Libor </t>
  </si>
  <si>
    <t>Discounted Value</t>
  </si>
  <si>
    <t>Libor</t>
  </si>
  <si>
    <t>Spread</t>
  </si>
  <si>
    <t>COF</t>
  </si>
  <si>
    <t>Today</t>
  </si>
  <si>
    <t>Value</t>
  </si>
  <si>
    <t>Liquidation Value</t>
  </si>
  <si>
    <t>Nominal</t>
  </si>
  <si>
    <t>Cost</t>
  </si>
  <si>
    <t>Additional</t>
  </si>
  <si>
    <t>COF Disc</t>
  </si>
  <si>
    <t>Dis Fac</t>
  </si>
  <si>
    <t>Totals</t>
  </si>
  <si>
    <t>New COF</t>
  </si>
  <si>
    <t>New Disc Fac</t>
  </si>
  <si>
    <t>Margin Cost</t>
  </si>
  <si>
    <t>Our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</si>
</sst>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7" formatCode="0.00000"/>
    <numFmt numFmtId="169" formatCode="0.000"/>
    <numFmt numFmtId="171" formatCode="dd\-mmm\-yy"/>
    <numFmt numFmtId="173" formatCode="0.000%"/>
    <numFmt numFmtId="174" formatCode="&quot;$&quot;#,##0"/>
    <numFmt numFmtId="176" formatCode="dd\-mmm\-yyyy"/>
  </numFmts>
  <fonts count="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2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4" fontId="3" fillId="0" borderId="0" xfId="0" applyNumberFormat="1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/>
    <xf numFmtId="176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71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174" fontId="3" fillId="0" borderId="0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/>
    <xf numFmtId="3" fontId="7" fillId="5" borderId="10" xfId="0" applyNumberFormat="1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0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4" borderId="18" xfId="0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3" fillId="0" borderId="0" xfId="0" applyNumberFormat="1" applyFont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14" fontId="3" fillId="0" borderId="0" xfId="0" applyNumberFormat="1" applyFont="1" applyFill="1" applyBorder="1"/>
    <xf numFmtId="167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7" fontId="3" fillId="0" borderId="20" xfId="0" applyNumberFormat="1" applyFont="1" applyBorder="1" applyAlignment="1">
      <alignment horizontal="center"/>
    </xf>
    <xf numFmtId="8" fontId="3" fillId="0" borderId="2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8" fontId="3" fillId="0" borderId="22" xfId="0" applyNumberFormat="1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4" fontId="3" fillId="0" borderId="19" xfId="0" applyNumberFormat="1" applyFont="1" applyBorder="1" applyAlignment="1">
      <alignment horizontal="center"/>
    </xf>
    <xf numFmtId="44" fontId="4" fillId="3" borderId="23" xfId="1" applyFont="1" applyFill="1" applyBorder="1" applyAlignment="1">
      <alignment horizontal="center" vertical="top"/>
    </xf>
    <xf numFmtId="44" fontId="4" fillId="3" borderId="20" xfId="1" applyFont="1" applyFill="1" applyBorder="1" applyAlignment="1">
      <alignment horizontal="center" vertical="top"/>
    </xf>
    <xf numFmtId="0" fontId="4" fillId="3" borderId="20" xfId="0" applyNumberFormat="1" applyFont="1" applyFill="1" applyBorder="1" applyAlignment="1">
      <alignment horizontal="center"/>
    </xf>
    <xf numFmtId="171" fontId="4" fillId="3" borderId="20" xfId="0" applyNumberFormat="1" applyFont="1" applyFill="1" applyBorder="1" applyAlignment="1">
      <alignment horizontal="center"/>
    </xf>
    <xf numFmtId="171" fontId="4" fillId="3" borderId="20" xfId="1" applyNumberFormat="1" applyFont="1" applyFill="1" applyBorder="1" applyAlignment="1">
      <alignment horizontal="center" vertical="top"/>
    </xf>
    <xf numFmtId="176" fontId="4" fillId="3" borderId="20" xfId="1" applyNumberFormat="1" applyFont="1" applyFill="1" applyBorder="1" applyAlignment="1">
      <alignment horizontal="center" vertical="top"/>
    </xf>
    <xf numFmtId="38" fontId="4" fillId="3" borderId="20" xfId="1" applyNumberFormat="1" applyFont="1" applyFill="1" applyBorder="1" applyAlignment="1">
      <alignment horizontal="center" vertical="top"/>
    </xf>
    <xf numFmtId="3" fontId="4" fillId="3" borderId="20" xfId="1" applyNumberFormat="1" applyFont="1" applyFill="1" applyBorder="1" applyAlignment="1">
      <alignment horizontal="center" vertical="top"/>
    </xf>
    <xf numFmtId="169" fontId="4" fillId="3" borderId="20" xfId="1" applyNumberFormat="1" applyFont="1" applyFill="1" applyBorder="1" applyAlignment="1">
      <alignment horizontal="center" vertical="top"/>
    </xf>
    <xf numFmtId="173" fontId="4" fillId="3" borderId="20" xfId="1" applyNumberFormat="1" applyFont="1" applyFill="1" applyBorder="1" applyAlignment="1">
      <alignment horizontal="center" vertical="top"/>
    </xf>
    <xf numFmtId="174" fontId="4" fillId="3" borderId="24" xfId="1" applyNumberFormat="1" applyFont="1" applyFill="1" applyBorder="1" applyAlignment="1">
      <alignment horizontal="center" vertical="top"/>
    </xf>
    <xf numFmtId="44" fontId="4" fillId="3" borderId="22" xfId="1" applyFont="1" applyFill="1" applyBorder="1" applyAlignment="1">
      <alignment horizontal="center" vertical="top"/>
    </xf>
    <xf numFmtId="44" fontId="4" fillId="3" borderId="19" xfId="1" applyFont="1" applyFill="1" applyBorder="1" applyAlignment="1">
      <alignment horizontal="center" vertical="top"/>
    </xf>
    <xf numFmtId="0" fontId="4" fillId="3" borderId="19" xfId="0" applyNumberFormat="1" applyFont="1" applyFill="1" applyBorder="1" applyAlignment="1">
      <alignment horizontal="center"/>
    </xf>
    <xf numFmtId="171" fontId="4" fillId="3" borderId="19" xfId="0" applyNumberFormat="1" applyFont="1" applyFill="1" applyBorder="1" applyAlignment="1">
      <alignment horizontal="center"/>
    </xf>
    <xf numFmtId="171" fontId="4" fillId="3" borderId="19" xfId="1" applyNumberFormat="1" applyFont="1" applyFill="1" applyBorder="1" applyAlignment="1">
      <alignment horizontal="center" vertical="top"/>
    </xf>
    <xf numFmtId="176" fontId="4" fillId="3" borderId="19" xfId="1" applyNumberFormat="1" applyFont="1" applyFill="1" applyBorder="1" applyAlignment="1">
      <alignment horizontal="center" vertical="top"/>
    </xf>
    <xf numFmtId="38" fontId="4" fillId="3" borderId="19" xfId="1" applyNumberFormat="1" applyFont="1" applyFill="1" applyBorder="1" applyAlignment="1">
      <alignment horizontal="center" vertical="top"/>
    </xf>
    <xf numFmtId="3" fontId="4" fillId="3" borderId="19" xfId="1" applyNumberFormat="1" applyFont="1" applyFill="1" applyBorder="1" applyAlignment="1">
      <alignment horizontal="center" vertical="top"/>
    </xf>
    <xf numFmtId="169" fontId="4" fillId="3" borderId="19" xfId="1" applyNumberFormat="1" applyFont="1" applyFill="1" applyBorder="1" applyAlignment="1">
      <alignment horizontal="center" vertical="top"/>
    </xf>
    <xf numFmtId="173" fontId="4" fillId="3" borderId="19" xfId="1" applyNumberFormat="1" applyFont="1" applyFill="1" applyBorder="1" applyAlignment="1">
      <alignment horizontal="center" vertical="top"/>
    </xf>
    <xf numFmtId="174" fontId="4" fillId="3" borderId="25" xfId="1" applyNumberFormat="1" applyFont="1" applyFill="1" applyBorder="1" applyAlignment="1">
      <alignment horizontal="center" vertical="top"/>
    </xf>
    <xf numFmtId="174" fontId="4" fillId="0" borderId="0" xfId="1" applyNumberFormat="1" applyFont="1" applyFill="1" applyBorder="1" applyAlignment="1">
      <alignment horizontal="center" vertical="top"/>
    </xf>
    <xf numFmtId="174" fontId="3" fillId="0" borderId="0" xfId="0" applyNumberFormat="1" applyFont="1" applyFill="1"/>
    <xf numFmtId="0" fontId="3" fillId="7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8" fontId="3" fillId="0" borderId="24" xfId="0" applyNumberFormat="1" applyFont="1" applyBorder="1" applyAlignment="1">
      <alignment horizontal="center"/>
    </xf>
    <xf numFmtId="8" fontId="3" fillId="0" borderId="26" xfId="0" applyNumberFormat="1" applyFont="1" applyBorder="1" applyAlignment="1">
      <alignment horizontal="center"/>
    </xf>
    <xf numFmtId="0" fontId="2" fillId="7" borderId="27" xfId="0" applyNumberFormat="1" applyFont="1" applyFill="1" applyBorder="1" applyAlignment="1">
      <alignment horizontal="center"/>
    </xf>
    <xf numFmtId="0" fontId="2" fillId="7" borderId="28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8" fontId="3" fillId="0" borderId="29" xfId="0" applyNumberFormat="1" applyFont="1" applyBorder="1" applyAlignment="1">
      <alignment horizontal="center"/>
    </xf>
    <xf numFmtId="8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8" fontId="3" fillId="0" borderId="25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8" fontId="2" fillId="0" borderId="0" xfId="0" applyNumberFormat="1" applyFont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18" xfId="0" applyFont="1" applyBorder="1"/>
    <xf numFmtId="8" fontId="2" fillId="4" borderId="18" xfId="0" applyNumberFormat="1" applyFont="1" applyFill="1" applyBorder="1"/>
    <xf numFmtId="4" fontId="3" fillId="0" borderId="22" xfId="0" applyNumberFormat="1" applyFont="1" applyBorder="1" applyAlignment="1">
      <alignment horizontal="center"/>
    </xf>
    <xf numFmtId="167" fontId="3" fillId="0" borderId="0" xfId="0" applyNumberFormat="1" applyFont="1"/>
    <xf numFmtId="0" fontId="7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</xdr:row>
          <xdr:rowOff>28575</xdr:rowOff>
        </xdr:from>
        <xdr:to>
          <xdr:col>0</xdr:col>
          <xdr:colOff>990600</xdr:colOff>
          <xdr:row>6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K20"/>
  <sheetViews>
    <sheetView showGridLines="0" workbookViewId="0">
      <selection activeCell="B6" sqref="B6"/>
    </sheetView>
  </sheetViews>
  <sheetFormatPr defaultRowHeight="12.75" x14ac:dyDescent="0.2"/>
  <cols>
    <col min="1" max="1" width="15.7109375" style="1" customWidth="1"/>
    <col min="2" max="2" width="14.42578125" style="13" customWidth="1"/>
    <col min="3" max="6" width="8.7109375" style="2" customWidth="1"/>
    <col min="7" max="16384" width="9.140625" style="1"/>
  </cols>
  <sheetData>
    <row r="1" spans="1:11" ht="13.5" thickBot="1" x14ac:dyDescent="0.25"/>
    <row r="2" spans="1:11" ht="13.5" thickBot="1" x14ac:dyDescent="0.25">
      <c r="A2" s="9" t="s">
        <v>6</v>
      </c>
      <c r="B2" s="8"/>
      <c r="H2" s="42"/>
      <c r="I2" s="42"/>
      <c r="J2" s="42"/>
      <c r="K2" s="42"/>
    </row>
    <row r="3" spans="1:11" ht="13.5" customHeight="1" thickBot="1" x14ac:dyDescent="0.3">
      <c r="A3" s="10" t="s">
        <v>7</v>
      </c>
      <c r="B3" s="12"/>
      <c r="C3" s="26" t="s">
        <v>18</v>
      </c>
      <c r="D3" s="27" t="s">
        <v>3</v>
      </c>
      <c r="E3" s="27" t="s">
        <v>19</v>
      </c>
      <c r="F3" s="28" t="s">
        <v>20</v>
      </c>
      <c r="H3" s="114" t="s">
        <v>31</v>
      </c>
      <c r="I3" s="114"/>
      <c r="J3" s="114"/>
      <c r="K3" s="114"/>
    </row>
    <row r="4" spans="1:11" ht="13.5" thickBot="1" x14ac:dyDescent="0.25">
      <c r="A4" s="11" t="s">
        <v>9</v>
      </c>
      <c r="B4" s="24">
        <v>1372640</v>
      </c>
      <c r="C4" s="31">
        <v>2.5000000000000001E-2</v>
      </c>
      <c r="D4" s="29">
        <v>0.05</v>
      </c>
      <c r="E4" s="29">
        <v>0.01</v>
      </c>
      <c r="F4" s="36">
        <v>0.01</v>
      </c>
      <c r="H4" s="42"/>
      <c r="I4" s="43">
        <v>1372640</v>
      </c>
      <c r="J4" s="42" t="s">
        <v>32</v>
      </c>
      <c r="K4" s="42"/>
    </row>
    <row r="5" spans="1:11" ht="13.5" thickBot="1" x14ac:dyDescent="0.25">
      <c r="A5" s="2"/>
      <c r="B5" s="24">
        <v>1372644</v>
      </c>
      <c r="C5" s="32">
        <v>0.1</v>
      </c>
      <c r="D5" s="34">
        <v>0.25</v>
      </c>
      <c r="E5" s="34">
        <v>0.1</v>
      </c>
      <c r="F5" s="37">
        <v>0.1</v>
      </c>
      <c r="H5" s="42"/>
      <c r="I5" s="43">
        <v>1372644</v>
      </c>
      <c r="J5" s="42" t="s">
        <v>33</v>
      </c>
      <c r="K5" s="42"/>
    </row>
    <row r="6" spans="1:11" ht="13.5" thickBot="1" x14ac:dyDescent="0.25">
      <c r="B6" s="24"/>
      <c r="C6" s="32"/>
      <c r="D6" s="34"/>
      <c r="E6" s="34"/>
      <c r="F6" s="37"/>
      <c r="H6" s="42"/>
      <c r="I6" s="43"/>
      <c r="J6" s="42"/>
      <c r="K6" s="42"/>
    </row>
    <row r="7" spans="1:11" ht="16.5" thickBot="1" x14ac:dyDescent="0.3">
      <c r="B7" s="24"/>
      <c r="C7" s="32"/>
      <c r="D7" s="30"/>
      <c r="E7" s="30"/>
      <c r="F7" s="37"/>
      <c r="H7" s="42"/>
      <c r="I7" s="43"/>
      <c r="J7" s="42"/>
      <c r="K7" s="42"/>
    </row>
    <row r="8" spans="1:11" ht="13.5" thickBot="1" x14ac:dyDescent="0.25">
      <c r="B8" s="24"/>
      <c r="C8" s="32"/>
      <c r="D8" s="34"/>
      <c r="E8" s="34"/>
      <c r="F8" s="37"/>
      <c r="H8" s="42"/>
      <c r="I8" s="43"/>
      <c r="J8" s="42"/>
      <c r="K8" s="42"/>
    </row>
    <row r="9" spans="1:11" ht="13.5" thickBot="1" x14ac:dyDescent="0.25">
      <c r="B9" s="39"/>
      <c r="C9" s="32"/>
      <c r="D9" s="34"/>
      <c r="E9" s="34"/>
      <c r="F9" s="37"/>
      <c r="H9" s="42"/>
      <c r="I9" s="42"/>
      <c r="J9" s="42"/>
      <c r="K9" s="42"/>
    </row>
    <row r="10" spans="1:11" ht="13.5" thickBot="1" x14ac:dyDescent="0.25">
      <c r="B10" s="39"/>
      <c r="C10" s="32"/>
      <c r="D10" s="34"/>
      <c r="E10" s="34"/>
      <c r="F10" s="37"/>
      <c r="H10" s="42"/>
      <c r="I10" s="42"/>
      <c r="J10" s="42"/>
      <c r="K10" s="42"/>
    </row>
    <row r="11" spans="1:11" ht="13.5" thickBot="1" x14ac:dyDescent="0.25">
      <c r="B11" s="39"/>
      <c r="C11" s="32"/>
      <c r="D11" s="34"/>
      <c r="E11" s="34"/>
      <c r="F11" s="37"/>
      <c r="H11" s="42"/>
      <c r="I11" s="42"/>
      <c r="J11" s="42"/>
      <c r="K11" s="42"/>
    </row>
    <row r="12" spans="1:11" ht="13.5" thickBot="1" x14ac:dyDescent="0.25">
      <c r="B12" s="25"/>
      <c r="C12" s="33"/>
      <c r="D12" s="35"/>
      <c r="E12" s="35"/>
      <c r="F12" s="38"/>
      <c r="H12" s="42"/>
      <c r="I12" s="42"/>
      <c r="J12" s="42"/>
      <c r="K12" s="42"/>
    </row>
    <row r="13" spans="1:11" x14ac:dyDescent="0.2">
      <c r="A13" s="2" t="s">
        <v>5</v>
      </c>
      <c r="H13" s="42"/>
      <c r="I13" s="42"/>
      <c r="J13" s="42"/>
      <c r="K13" s="42"/>
    </row>
    <row r="15" spans="1:11" x14ac:dyDescent="0.2">
      <c r="A15" s="2" t="s">
        <v>4</v>
      </c>
    </row>
    <row r="16" spans="1:11" x14ac:dyDescent="0.2">
      <c r="A16" s="2" t="s">
        <v>8</v>
      </c>
    </row>
    <row r="17" spans="1:1" x14ac:dyDescent="0.2">
      <c r="A17" s="2" t="s">
        <v>10</v>
      </c>
    </row>
    <row r="18" spans="1:1" x14ac:dyDescent="0.2">
      <c r="A18" s="2" t="s">
        <v>11</v>
      </c>
    </row>
    <row r="20" spans="1:1" x14ac:dyDescent="0.2">
      <c r="A20" s="7" t="s">
        <v>15</v>
      </c>
    </row>
  </sheetData>
  <mergeCells count="1">
    <mergeCell ref="H3:K3"/>
  </mergeCells>
  <phoneticPr fontId="0" type="noConversion"/>
  <pageMargins left="0.75" right="0.75" top="1" bottom="1" header="0.5" footer="0.5"/>
  <pageSetup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0</xdr:col>
                    <xdr:colOff>47625</xdr:colOff>
                    <xdr:row>4</xdr:row>
                    <xdr:rowOff>28575</xdr:rowOff>
                  </from>
                  <to>
                    <xdr:col>0</xdr:col>
                    <xdr:colOff>990600</xdr:colOff>
                    <xdr:row>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761"/>
  <sheetViews>
    <sheetView tabSelected="1" topLeftCell="A11" zoomScale="85" workbookViewId="0">
      <selection activeCell="E26" sqref="E26"/>
    </sheetView>
  </sheetViews>
  <sheetFormatPr defaultRowHeight="13.5" customHeight="1" x14ac:dyDescent="0.2"/>
  <cols>
    <col min="1" max="1" width="8.140625" style="1" bestFit="1" customWidth="1"/>
    <col min="2" max="2" width="18.7109375" style="1" bestFit="1" customWidth="1"/>
    <col min="3" max="3" width="15" style="1" bestFit="1" customWidth="1"/>
    <col min="4" max="4" width="9.42578125" style="3" bestFit="1" customWidth="1"/>
    <col min="5" max="5" width="10.28515625" style="1" bestFit="1" customWidth="1"/>
    <col min="6" max="6" width="5.28515625" style="14" bestFit="1" customWidth="1"/>
    <col min="7" max="8" width="17.85546875" style="1" bestFit="1" customWidth="1"/>
    <col min="9" max="9" width="9.140625" style="14"/>
    <col min="10" max="10" width="10" style="3" bestFit="1" customWidth="1"/>
    <col min="11" max="11" width="10.85546875" style="15" bestFit="1" customWidth="1"/>
    <col min="12" max="12" width="10" style="41" bestFit="1" customWidth="1"/>
    <col min="13" max="13" width="11.140625" style="4" bestFit="1" customWidth="1"/>
    <col min="14" max="14" width="6.85546875" style="1" bestFit="1" customWidth="1"/>
    <col min="15" max="15" width="6.7109375" style="5" bestFit="1" customWidth="1"/>
    <col min="16" max="16" width="8.7109375" style="1" bestFit="1" customWidth="1"/>
    <col min="17" max="17" width="11" style="6" bestFit="1" customWidth="1"/>
    <col min="18" max="18" width="1.7109375" style="85" customWidth="1"/>
    <col min="19" max="19" width="16.7109375" style="14" bestFit="1" customWidth="1"/>
    <col min="20" max="20" width="1.7109375" style="103" customWidth="1"/>
    <col min="21" max="21" width="16.7109375" style="14" customWidth="1"/>
    <col min="22" max="22" width="1.7109375" style="20" customWidth="1"/>
    <col min="23" max="23" width="17.28515625" style="13" bestFit="1" customWidth="1"/>
    <col min="24" max="24" width="1.7109375" style="14" customWidth="1"/>
    <col min="25" max="25" width="9.140625" style="14"/>
    <col min="26" max="28" width="13.42578125" style="14" customWidth="1"/>
    <col min="29" max="29" width="20.28515625" style="14" customWidth="1"/>
    <col min="30" max="30" width="15.140625" style="14" bestFit="1" customWidth="1"/>
    <col min="31" max="31" width="13" style="1" customWidth="1"/>
    <col min="32" max="32" width="15" style="1" customWidth="1"/>
    <col min="33" max="16384" width="9.140625" style="1"/>
  </cols>
  <sheetData>
    <row r="1" spans="1:35" s="18" customFormat="1" ht="13.5" customHeight="1" thickBot="1" x14ac:dyDescent="0.25">
      <c r="D1" s="19"/>
      <c r="F1" s="20"/>
      <c r="I1" s="20"/>
      <c r="J1" s="19"/>
      <c r="K1" s="16"/>
      <c r="L1" s="40"/>
      <c r="M1" s="17"/>
      <c r="N1" s="21"/>
      <c r="O1" s="22"/>
      <c r="Q1" s="23"/>
      <c r="R1" s="23"/>
      <c r="S1" s="20"/>
      <c r="T1" s="20"/>
      <c r="U1" s="20"/>
      <c r="V1" s="20"/>
      <c r="W1" s="87"/>
      <c r="X1" s="20"/>
      <c r="Y1" s="20"/>
      <c r="Z1" s="108" t="s">
        <v>54</v>
      </c>
      <c r="AA1" s="109">
        <v>7.4999999999999997E-3</v>
      </c>
      <c r="AB1" s="20"/>
      <c r="AC1" s="20"/>
      <c r="AD1" s="20"/>
    </row>
    <row r="2" spans="1:35" s="18" customFormat="1" ht="13.5" customHeight="1" x14ac:dyDescent="0.2">
      <c r="A2" s="18" t="s">
        <v>43</v>
      </c>
      <c r="B2" s="44">
        <f ca="1">+TODAY()</f>
        <v>41885</v>
      </c>
      <c r="D2" s="19"/>
      <c r="F2" s="20"/>
      <c r="I2" s="20"/>
      <c r="J2" s="19"/>
      <c r="K2" s="16"/>
      <c r="L2" s="40"/>
      <c r="M2" s="17"/>
      <c r="N2" s="21"/>
      <c r="O2" s="22"/>
      <c r="Q2" s="23"/>
      <c r="R2" s="23"/>
      <c r="S2" s="20"/>
      <c r="T2" s="20"/>
      <c r="U2" s="20"/>
      <c r="V2" s="20"/>
      <c r="W2" s="87"/>
      <c r="X2" s="20"/>
      <c r="Y2" s="20"/>
      <c r="Z2" s="20"/>
      <c r="AA2" s="20"/>
      <c r="AB2" s="20"/>
      <c r="AC2" s="20"/>
      <c r="AD2" s="20"/>
    </row>
    <row r="3" spans="1:35" s="18" customFormat="1" ht="13.5" customHeight="1" x14ac:dyDescent="0.2">
      <c r="D3" s="19"/>
      <c r="F3" s="20"/>
      <c r="I3" s="20"/>
      <c r="J3" s="19"/>
      <c r="K3" s="16"/>
      <c r="L3" s="40"/>
      <c r="M3" s="17"/>
      <c r="N3" s="21"/>
      <c r="O3" s="22"/>
      <c r="Q3" s="23"/>
      <c r="R3" s="23"/>
      <c r="S3" s="20"/>
      <c r="T3" s="20"/>
      <c r="U3" s="20"/>
      <c r="V3" s="20"/>
      <c r="W3" s="87"/>
      <c r="X3" s="20"/>
      <c r="Y3" s="20"/>
      <c r="Z3" s="20"/>
      <c r="AA3" s="20"/>
      <c r="AB3" s="20"/>
      <c r="AC3" s="20"/>
      <c r="AD3" s="20"/>
    </row>
    <row r="4" spans="1:35" ht="20.25" customHeight="1" x14ac:dyDescent="0.2">
      <c r="A4" s="62"/>
      <c r="B4" s="63"/>
      <c r="C4" s="64"/>
      <c r="D4" s="65"/>
      <c r="E4" s="63"/>
      <c r="F4" s="63"/>
      <c r="G4" s="63"/>
      <c r="H4" s="63"/>
      <c r="I4" s="63"/>
      <c r="J4" s="66"/>
      <c r="K4" s="67"/>
      <c r="L4" s="68"/>
      <c r="M4" s="69" t="s">
        <v>40</v>
      </c>
      <c r="N4" s="70"/>
      <c r="O4" s="70"/>
      <c r="P4" s="71"/>
      <c r="Q4" s="72"/>
      <c r="R4" s="84"/>
      <c r="S4" s="92" t="s">
        <v>38</v>
      </c>
      <c r="T4" s="98"/>
      <c r="U4" s="92" t="s">
        <v>38</v>
      </c>
      <c r="V4" s="98"/>
      <c r="W4" s="99" t="s">
        <v>46</v>
      </c>
      <c r="X4" s="86"/>
      <c r="Y4" s="50" t="s">
        <v>42</v>
      </c>
      <c r="Z4" s="50" t="s">
        <v>50</v>
      </c>
      <c r="AA4" s="50" t="s">
        <v>52</v>
      </c>
      <c r="AB4" s="50" t="s">
        <v>53</v>
      </c>
      <c r="AC4" s="50" t="s">
        <v>49</v>
      </c>
      <c r="AD4" s="89" t="s">
        <v>48</v>
      </c>
      <c r="AE4" s="50" t="s">
        <v>49</v>
      </c>
      <c r="AF4" s="89" t="s">
        <v>48</v>
      </c>
    </row>
    <row r="5" spans="1:35" ht="12.75" customHeight="1" x14ac:dyDescent="0.2">
      <c r="A5" s="73" t="s">
        <v>0</v>
      </c>
      <c r="B5" s="74" t="s">
        <v>13</v>
      </c>
      <c r="C5" s="75" t="s">
        <v>29</v>
      </c>
      <c r="D5" s="76" t="s">
        <v>17</v>
      </c>
      <c r="E5" s="74" t="s">
        <v>21</v>
      </c>
      <c r="F5" s="74" t="s">
        <v>22</v>
      </c>
      <c r="G5" s="74" t="s">
        <v>12</v>
      </c>
      <c r="H5" s="74" t="s">
        <v>23</v>
      </c>
      <c r="I5" s="74" t="s">
        <v>24</v>
      </c>
      <c r="J5" s="77" t="s">
        <v>14</v>
      </c>
      <c r="K5" s="78" t="s">
        <v>2</v>
      </c>
      <c r="L5" s="79" t="s">
        <v>25</v>
      </c>
      <c r="M5" s="80" t="s">
        <v>3</v>
      </c>
      <c r="N5" s="81" t="s">
        <v>1</v>
      </c>
      <c r="O5" s="81" t="s">
        <v>16</v>
      </c>
      <c r="P5" s="82" t="s">
        <v>41</v>
      </c>
      <c r="Q5" s="83" t="s">
        <v>26</v>
      </c>
      <c r="R5" s="84"/>
      <c r="S5" s="93" t="s">
        <v>39</v>
      </c>
      <c r="T5" s="98"/>
      <c r="U5" s="93" t="s">
        <v>45</v>
      </c>
      <c r="V5" s="98"/>
      <c r="W5" s="100" t="s">
        <v>45</v>
      </c>
      <c r="X5" s="51"/>
      <c r="Y5" s="51"/>
      <c r="Z5" s="51"/>
      <c r="AA5" s="51"/>
      <c r="AB5" s="51"/>
      <c r="AC5" s="88" t="s">
        <v>44</v>
      </c>
      <c r="AD5" s="104" t="s">
        <v>47</v>
      </c>
      <c r="AE5" s="88" t="s">
        <v>44</v>
      </c>
      <c r="AF5" s="104" t="s">
        <v>47</v>
      </c>
    </row>
    <row r="6" spans="1:35" ht="13.5" customHeight="1" x14ac:dyDescent="0.2">
      <c r="A6" s="1">
        <v>1372644</v>
      </c>
      <c r="B6" s="1" t="s">
        <v>34</v>
      </c>
      <c r="C6" s="1">
        <v>0</v>
      </c>
      <c r="D6" s="3">
        <v>37151</v>
      </c>
      <c r="E6" s="1" t="s">
        <v>35</v>
      </c>
      <c r="F6" s="14" t="s">
        <v>28</v>
      </c>
      <c r="G6" s="1" t="s">
        <v>36</v>
      </c>
      <c r="H6" s="1" t="s">
        <v>30</v>
      </c>
      <c r="I6" s="14" t="s">
        <v>27</v>
      </c>
      <c r="J6" s="3">
        <v>37257</v>
      </c>
      <c r="L6" s="41">
        <v>0</v>
      </c>
      <c r="M6" s="4">
        <v>0</v>
      </c>
      <c r="N6" s="1">
        <v>25.9</v>
      </c>
      <c r="O6" s="5">
        <v>22.296667329999998</v>
      </c>
      <c r="P6" s="5">
        <f>+N6-O6</f>
        <v>3.6033326700000003</v>
      </c>
      <c r="Q6" s="6">
        <v>0</v>
      </c>
      <c r="S6" s="94"/>
      <c r="T6" s="20"/>
      <c r="U6" s="94"/>
      <c r="W6" s="101"/>
      <c r="X6" s="52"/>
      <c r="Y6" s="52">
        <v>0.01</v>
      </c>
      <c r="Z6" s="53"/>
      <c r="AA6" s="53"/>
      <c r="AB6" s="53"/>
      <c r="AC6" s="52"/>
      <c r="AD6" s="90"/>
      <c r="AE6" s="52"/>
      <c r="AF6" s="90"/>
      <c r="AG6" s="1">
        <v>2.3310724965908601E-2</v>
      </c>
    </row>
    <row r="7" spans="1:35" ht="13.5" customHeight="1" x14ac:dyDescent="0.2">
      <c r="A7" s="1">
        <v>1372644</v>
      </c>
      <c r="B7" s="1" t="s">
        <v>34</v>
      </c>
      <c r="C7" s="1">
        <v>0</v>
      </c>
      <c r="D7" s="3">
        <v>37151</v>
      </c>
      <c r="E7" s="1" t="s">
        <v>35</v>
      </c>
      <c r="F7" s="14" t="s">
        <v>28</v>
      </c>
      <c r="G7" s="1" t="s">
        <v>36</v>
      </c>
      <c r="H7" s="1" t="s">
        <v>30</v>
      </c>
      <c r="I7" s="14" t="s">
        <v>27</v>
      </c>
      <c r="J7" s="3">
        <v>37288</v>
      </c>
      <c r="L7" s="41">
        <v>6666.6669000000002</v>
      </c>
      <c r="M7" s="4">
        <v>6637.4089999999997</v>
      </c>
      <c r="N7" s="1">
        <v>25.9</v>
      </c>
      <c r="O7" s="5">
        <v>22.306842110000002</v>
      </c>
      <c r="P7" s="5">
        <f>+N7-O7</f>
        <v>3.593157889999997</v>
      </c>
      <c r="Q7" s="6">
        <v>-23916.792700000002</v>
      </c>
      <c r="S7" s="95">
        <f>+(N7-O7)*M7</f>
        <v>23849.258517506987</v>
      </c>
      <c r="T7" s="47"/>
      <c r="U7" s="95">
        <f t="shared" ref="U7:U19" si="0">+S7+S24</f>
        <v>22766.312869999994</v>
      </c>
      <c r="V7" s="47"/>
      <c r="W7" s="54">
        <f t="shared" ref="W7:W19" si="1">+(P7*L7)+(P24*L24)</f>
        <v>22866.667466999999</v>
      </c>
      <c r="X7" s="55"/>
      <c r="Y7" s="55">
        <v>4.9246781421454104E-2</v>
      </c>
      <c r="Z7" s="56">
        <f ca="1">1/(1+Y7/2)^(2*($J7-$B$2)/365.25)</f>
        <v>1.8446823480753467</v>
      </c>
      <c r="AA7" s="56">
        <f>Y7+$AA$1</f>
        <v>5.6746781421454104E-2</v>
      </c>
      <c r="AB7" s="56">
        <f ca="1">1/(1+AA7/2)^(2*($J7-$B$2)/365.25)</f>
        <v>2.0223591378535861</v>
      </c>
      <c r="AC7" s="57">
        <f t="shared" ref="AC7:AC19" ca="1" si="2">+Z7*W7</f>
        <v>42181.7378356837</v>
      </c>
      <c r="AD7" s="91">
        <f t="shared" ref="AD7:AD19" ca="1" si="3">+U7-AC7</f>
        <v>-19415.424965683706</v>
      </c>
      <c r="AE7" s="57">
        <f ca="1">W7*AB7</f>
        <v>46244.613904146761</v>
      </c>
      <c r="AF7" s="91">
        <f ca="1">U7-AE7</f>
        <v>-23478.301034146767</v>
      </c>
      <c r="AG7" s="1">
        <v>2.3143331382770201E-2</v>
      </c>
      <c r="AH7" s="1">
        <f>Y7-AG7</f>
        <v>2.6103450038683904E-2</v>
      </c>
      <c r="AI7" s="113">
        <f>AA7-AG7</f>
        <v>3.3603450038683903E-2</v>
      </c>
    </row>
    <row r="8" spans="1:35" ht="13.5" customHeight="1" x14ac:dyDescent="0.2">
      <c r="A8" s="1">
        <v>1372644</v>
      </c>
      <c r="B8" s="1" t="s">
        <v>34</v>
      </c>
      <c r="C8" s="1">
        <v>0</v>
      </c>
      <c r="D8" s="3">
        <v>37151</v>
      </c>
      <c r="E8" s="1" t="s">
        <v>35</v>
      </c>
      <c r="F8" s="14" t="s">
        <v>28</v>
      </c>
      <c r="G8" s="1" t="s">
        <v>36</v>
      </c>
      <c r="H8" s="1" t="s">
        <v>30</v>
      </c>
      <c r="I8" s="14" t="s">
        <v>27</v>
      </c>
      <c r="J8" s="3">
        <v>37316</v>
      </c>
      <c r="L8" s="41">
        <v>10175.4388</v>
      </c>
      <c r="M8" s="4">
        <v>10117.523499999999</v>
      </c>
      <c r="N8" s="1">
        <v>25.9</v>
      </c>
      <c r="O8" s="5">
        <v>22.294</v>
      </c>
      <c r="P8" s="5">
        <f>+N8-O8</f>
        <v>3.6059999999999981</v>
      </c>
      <c r="Q8" s="6">
        <v>-36387.626700000001</v>
      </c>
      <c r="S8" s="95">
        <f>+(N8-O8)*M8</f>
        <v>36483.789740999979</v>
      </c>
      <c r="T8" s="47"/>
      <c r="U8" s="95">
        <f t="shared" si="0"/>
        <v>34703.105604999997</v>
      </c>
      <c r="V8" s="47"/>
      <c r="W8" s="54">
        <f t="shared" si="1"/>
        <v>34901.755083999997</v>
      </c>
      <c r="X8" s="55"/>
      <c r="Y8" s="55">
        <v>4.8869917992428805E-2</v>
      </c>
      <c r="Z8" s="56">
        <f t="shared" ref="Z8:Z19" ca="1" si="4">1/(1+Y8/2)^(2*(J8-$B$2)/365.25)</f>
        <v>1.829378274046856</v>
      </c>
      <c r="AA8" s="56">
        <f t="shared" ref="AA8:AA19" si="5">Y8+$AA$1</f>
        <v>5.6369917992428804E-2</v>
      </c>
      <c r="AB8" s="56">
        <f t="shared" ref="AB8:AB19" ca="1" si="6">1/(1+AA8/2)^(2*($J8-$B$2)/365.25)</f>
        <v>2.0044916108238873</v>
      </c>
      <c r="AC8" s="57">
        <f t="shared" ca="1" si="2"/>
        <v>63848.512476773998</v>
      </c>
      <c r="AD8" s="91">
        <f t="shared" ca="1" si="3"/>
        <v>-29145.406871774001</v>
      </c>
      <c r="AE8" s="57">
        <f t="shared" ref="AE8:AE19" ca="1" si="7">W8*AB8</f>
        <v>69960.27526890795</v>
      </c>
      <c r="AF8" s="91">
        <f t="shared" ref="AF8:AF19" ca="1" si="8">U8-AE8</f>
        <v>-35257.169663907953</v>
      </c>
      <c r="AG8" s="1">
        <v>2.2607479117119599E-2</v>
      </c>
      <c r="AH8" s="1">
        <f t="shared" ref="AH8:AH19" si="9">Y8-AG8</f>
        <v>2.6262438875309206E-2</v>
      </c>
      <c r="AI8" s="113">
        <f t="shared" ref="AI8:AI19" si="10">AA8-AG8</f>
        <v>3.3762438875309206E-2</v>
      </c>
    </row>
    <row r="9" spans="1:35" ht="13.5" customHeight="1" x14ac:dyDescent="0.2">
      <c r="A9" s="1">
        <v>1372644</v>
      </c>
      <c r="B9" s="1" t="s">
        <v>34</v>
      </c>
      <c r="C9" s="1">
        <v>0</v>
      </c>
      <c r="D9" s="3">
        <v>37151</v>
      </c>
      <c r="E9" s="1" t="s">
        <v>35</v>
      </c>
      <c r="F9" s="14" t="s">
        <v>28</v>
      </c>
      <c r="G9" s="1" t="s">
        <v>36</v>
      </c>
      <c r="H9" s="1" t="s">
        <v>30</v>
      </c>
      <c r="I9" s="14" t="s">
        <v>27</v>
      </c>
      <c r="J9" s="3">
        <v>37347</v>
      </c>
      <c r="L9" s="41">
        <v>10157.8945</v>
      </c>
      <c r="M9" s="4">
        <v>10082.410400000001</v>
      </c>
      <c r="N9" s="1">
        <v>25.9</v>
      </c>
      <c r="O9" s="5">
        <v>22.266364299999999</v>
      </c>
      <c r="P9" s="5">
        <f>+N9-O9</f>
        <v>3.6336356999999992</v>
      </c>
      <c r="Q9" s="6">
        <v>-36316.874499999998</v>
      </c>
      <c r="S9" s="95">
        <f>+(N9-O9)*M9</f>
        <v>36635.806371491271</v>
      </c>
      <c r="T9" s="47"/>
      <c r="U9" s="95">
        <f t="shared" si="0"/>
        <v>34582.667671999996</v>
      </c>
      <c r="V9" s="47"/>
      <c r="W9" s="54">
        <f t="shared" si="1"/>
        <v>34841.578134999996</v>
      </c>
      <c r="X9" s="55"/>
      <c r="Y9" s="55">
        <v>4.8698219134237504E-2</v>
      </c>
      <c r="Z9" s="56">
        <f t="shared" ca="1" si="4"/>
        <v>1.8181069519232038</v>
      </c>
      <c r="AA9" s="56">
        <f t="shared" si="5"/>
        <v>5.6198219134237504E-2</v>
      </c>
      <c r="AB9" s="56">
        <f t="shared" ca="1" si="6"/>
        <v>1.9909212791422715</v>
      </c>
      <c r="AC9" s="57">
        <f t="shared" ca="1" si="2"/>
        <v>63345.715423218986</v>
      </c>
      <c r="AD9" s="91">
        <f t="shared" ca="1" si="3"/>
        <v>-28763.04775121899</v>
      </c>
      <c r="AE9" s="57">
        <f t="shared" ca="1" si="7"/>
        <v>69366.839307869595</v>
      </c>
      <c r="AF9" s="91">
        <f t="shared" ca="1" si="8"/>
        <v>-34784.171635869599</v>
      </c>
      <c r="AG9" s="1">
        <v>2.22534627220385E-2</v>
      </c>
      <c r="AH9" s="1">
        <f t="shared" si="9"/>
        <v>2.6444756412199004E-2</v>
      </c>
      <c r="AI9" s="113">
        <f t="shared" si="10"/>
        <v>3.3944756412199004E-2</v>
      </c>
    </row>
    <row r="10" spans="1:35" ht="13.5" customHeight="1" x14ac:dyDescent="0.2">
      <c r="A10" s="1">
        <v>1372644</v>
      </c>
      <c r="B10" s="1" t="s">
        <v>34</v>
      </c>
      <c r="C10" s="1">
        <v>0</v>
      </c>
      <c r="D10" s="3">
        <v>37151</v>
      </c>
      <c r="E10" s="1" t="s">
        <v>35</v>
      </c>
      <c r="F10" s="14" t="s">
        <v>28</v>
      </c>
      <c r="G10" s="1" t="s">
        <v>36</v>
      </c>
      <c r="H10" s="1" t="s">
        <v>30</v>
      </c>
      <c r="I10" s="14" t="s">
        <v>27</v>
      </c>
      <c r="J10" s="3">
        <v>37377</v>
      </c>
      <c r="L10" s="41">
        <v>10272.7276</v>
      </c>
      <c r="M10" s="4">
        <v>10178.318600000001</v>
      </c>
      <c r="N10" s="1">
        <v>25.9</v>
      </c>
      <c r="O10" s="5">
        <v>22.214090909999999</v>
      </c>
      <c r="P10" s="5">
        <f t="shared" ref="P10:P18" si="11">+N10-O10</f>
        <v>3.6859090899999991</v>
      </c>
      <c r="Q10" s="6">
        <v>-36902.052100000001</v>
      </c>
      <c r="S10" s="95">
        <f t="shared" ref="S10:S19" si="12">+(N10-O10)*M10</f>
        <v>37516.357048656064</v>
      </c>
      <c r="T10" s="47"/>
      <c r="U10" s="95">
        <f t="shared" si="0"/>
        <v>34911.632797999999</v>
      </c>
      <c r="V10" s="47"/>
      <c r="W10" s="54">
        <f t="shared" si="1"/>
        <v>35235.455668000002</v>
      </c>
      <c r="X10" s="55"/>
      <c r="Y10" s="55">
        <v>4.8866732415057103E-2</v>
      </c>
      <c r="Z10" s="56">
        <f t="shared" ca="1" si="4"/>
        <v>1.8146165860188619</v>
      </c>
      <c r="AA10" s="56">
        <f t="shared" si="5"/>
        <v>5.6366732415057103E-2</v>
      </c>
      <c r="AB10" s="56">
        <f t="shared" ca="1" si="6"/>
        <v>1.9858919927428298</v>
      </c>
      <c r="AC10" s="57">
        <f t="shared" ca="1" si="2"/>
        <v>63938.842271085123</v>
      </c>
      <c r="AD10" s="91">
        <f t="shared" ca="1" si="3"/>
        <v>-29027.209473085124</v>
      </c>
      <c r="AE10" s="57">
        <f t="shared" ca="1" si="7"/>
        <v>69973.809271726161</v>
      </c>
      <c r="AF10" s="91">
        <f t="shared" ca="1" si="8"/>
        <v>-35062.176473726162</v>
      </c>
      <c r="AG10" s="1">
        <v>2.22315607196104E-2</v>
      </c>
      <c r="AH10" s="1">
        <f t="shared" si="9"/>
        <v>2.6635171695446703E-2</v>
      </c>
      <c r="AI10" s="113">
        <f t="shared" si="10"/>
        <v>3.4135171695446706E-2</v>
      </c>
    </row>
    <row r="11" spans="1:35" ht="13.5" customHeight="1" x14ac:dyDescent="0.2">
      <c r="A11" s="1">
        <v>1372644</v>
      </c>
      <c r="B11" s="1" t="s">
        <v>34</v>
      </c>
      <c r="C11" s="1">
        <v>0</v>
      </c>
      <c r="D11" s="3">
        <v>37151</v>
      </c>
      <c r="E11" s="1" t="s">
        <v>35</v>
      </c>
      <c r="F11" s="14" t="s">
        <v>28</v>
      </c>
      <c r="G11" s="1" t="s">
        <v>36</v>
      </c>
      <c r="H11" s="1" t="s">
        <v>30</v>
      </c>
      <c r="I11" s="14" t="s">
        <v>27</v>
      </c>
      <c r="J11" s="3">
        <v>37408</v>
      </c>
      <c r="L11" s="41">
        <v>9545.4547000000002</v>
      </c>
      <c r="M11" s="4">
        <v>9440.3050000000003</v>
      </c>
      <c r="N11" s="1">
        <v>25.9</v>
      </c>
      <c r="O11" s="5">
        <v>22.161999999999999</v>
      </c>
      <c r="P11" s="5">
        <f t="shared" si="11"/>
        <v>3.7379999999999995</v>
      </c>
      <c r="Q11" s="6">
        <v>-34654.926700000004</v>
      </c>
      <c r="S11" s="95">
        <f t="shared" si="12"/>
        <v>35287.860089999995</v>
      </c>
      <c r="T11" s="47"/>
      <c r="U11" s="95">
        <f t="shared" si="0"/>
        <v>32380.246149999995</v>
      </c>
      <c r="V11" s="47"/>
      <c r="W11" s="54">
        <f t="shared" si="1"/>
        <v>32740.909620999999</v>
      </c>
      <c r="X11" s="55"/>
      <c r="Y11" s="55">
        <v>4.9497564761331402E-2</v>
      </c>
      <c r="Z11" s="56">
        <f t="shared" ca="1" si="4"/>
        <v>1.8208862382994357</v>
      </c>
      <c r="AA11" s="56">
        <f t="shared" si="5"/>
        <v>5.6997564761331401E-2</v>
      </c>
      <c r="AB11" s="56">
        <f t="shared" ca="1" si="6"/>
        <v>1.9914630197639549</v>
      </c>
      <c r="AC11" s="57">
        <f t="shared" ca="1" si="2"/>
        <v>59617.47175828449</v>
      </c>
      <c r="AD11" s="91">
        <f t="shared" ca="1" si="3"/>
        <v>-27237.225608284494</v>
      </c>
      <c r="AE11" s="57">
        <f t="shared" ca="1" si="7"/>
        <v>65202.310743655384</v>
      </c>
      <c r="AF11" s="91">
        <f t="shared" ca="1" si="8"/>
        <v>-32822.064593655392</v>
      </c>
      <c r="AG11" s="1">
        <v>2.2208928650605302E-2</v>
      </c>
      <c r="AH11" s="1">
        <f t="shared" si="9"/>
        <v>2.72886361107261E-2</v>
      </c>
      <c r="AI11" s="113">
        <f t="shared" si="10"/>
        <v>3.47886361107261E-2</v>
      </c>
    </row>
    <row r="12" spans="1:35" ht="13.5" customHeight="1" x14ac:dyDescent="0.2">
      <c r="A12" s="1">
        <v>1372644</v>
      </c>
      <c r="B12" s="1" t="s">
        <v>34</v>
      </c>
      <c r="C12" s="1">
        <v>0</v>
      </c>
      <c r="D12" s="3">
        <v>37151</v>
      </c>
      <c r="E12" s="1" t="s">
        <v>35</v>
      </c>
      <c r="F12" s="14" t="s">
        <v>28</v>
      </c>
      <c r="G12" s="1" t="s">
        <v>36</v>
      </c>
      <c r="H12" s="1" t="s">
        <v>30</v>
      </c>
      <c r="I12" s="14" t="s">
        <v>27</v>
      </c>
      <c r="J12" s="3">
        <v>37438</v>
      </c>
      <c r="L12" s="41">
        <v>10181.817999999999</v>
      </c>
      <c r="M12" s="4">
        <v>10051.161700000001</v>
      </c>
      <c r="N12" s="1">
        <v>25.9</v>
      </c>
      <c r="O12" s="5">
        <v>22.100909089999998</v>
      </c>
      <c r="P12" s="5">
        <f t="shared" si="11"/>
        <v>3.7990909100000003</v>
      </c>
      <c r="Q12" s="6">
        <v>-37407.411</v>
      </c>
      <c r="S12" s="95">
        <f t="shared" si="12"/>
        <v>38185.27704941015</v>
      </c>
      <c r="T12" s="47"/>
      <c r="U12" s="95">
        <f t="shared" si="0"/>
        <v>34475.484630999999</v>
      </c>
      <c r="V12" s="47"/>
      <c r="W12" s="54">
        <f t="shared" si="1"/>
        <v>34923.635739999998</v>
      </c>
      <c r="X12" s="55"/>
      <c r="Y12" s="55">
        <v>5.0215948186589102E-2</v>
      </c>
      <c r="Z12" s="56">
        <f t="shared" ca="1" si="4"/>
        <v>1.8291311216763086</v>
      </c>
      <c r="AA12" s="56">
        <f t="shared" si="5"/>
        <v>5.7715948186589101E-2</v>
      </c>
      <c r="AB12" s="56">
        <f t="shared" ca="1" si="6"/>
        <v>1.9992180594413624</v>
      </c>
      <c r="AC12" s="57">
        <f t="shared" ca="1" si="2"/>
        <v>63879.909014121018</v>
      </c>
      <c r="AD12" s="91">
        <f t="shared" ca="1" si="3"/>
        <v>-29404.424383121019</v>
      </c>
      <c r="AE12" s="57">
        <f t="shared" ca="1" si="7"/>
        <v>69819.963272759807</v>
      </c>
      <c r="AF12" s="91">
        <f t="shared" ca="1" si="8"/>
        <v>-35344.478641759808</v>
      </c>
      <c r="AG12" s="1">
        <v>2.2291038418372499E-2</v>
      </c>
      <c r="AH12" s="1">
        <f t="shared" si="9"/>
        <v>2.7924909768216603E-2</v>
      </c>
      <c r="AI12" s="113">
        <f t="shared" si="10"/>
        <v>3.5424909768216606E-2</v>
      </c>
    </row>
    <row r="13" spans="1:35" ht="13.5" customHeight="1" x14ac:dyDescent="0.2">
      <c r="A13" s="1">
        <v>1372644</v>
      </c>
      <c r="B13" s="1" t="s">
        <v>34</v>
      </c>
      <c r="C13" s="1">
        <v>0</v>
      </c>
      <c r="D13" s="3">
        <v>37151</v>
      </c>
      <c r="E13" s="1" t="s">
        <v>35</v>
      </c>
      <c r="F13" s="14" t="s">
        <v>28</v>
      </c>
      <c r="G13" s="1" t="s">
        <v>36</v>
      </c>
      <c r="H13" s="1" t="s">
        <v>30</v>
      </c>
      <c r="I13" s="14" t="s">
        <v>27</v>
      </c>
      <c r="J13" s="3">
        <v>37469</v>
      </c>
      <c r="L13" s="41">
        <v>9818.1820000000007</v>
      </c>
      <c r="M13" s="4">
        <v>9673.5391</v>
      </c>
      <c r="N13" s="1">
        <v>25.9</v>
      </c>
      <c r="O13" s="5">
        <v>22.03454545</v>
      </c>
      <c r="P13" s="5">
        <f t="shared" si="11"/>
        <v>3.865454549999999</v>
      </c>
      <c r="Q13" s="6">
        <v>-36569.8413</v>
      </c>
      <c r="S13" s="95">
        <f t="shared" si="12"/>
        <v>37392.625728697894</v>
      </c>
      <c r="T13" s="47"/>
      <c r="U13" s="95">
        <f t="shared" si="0"/>
        <v>33180.239112999996</v>
      </c>
      <c r="V13" s="47"/>
      <c r="W13" s="54">
        <f t="shared" si="1"/>
        <v>33676.364260000002</v>
      </c>
      <c r="X13" s="55"/>
      <c r="Y13" s="55">
        <v>5.1132761861346201E-2</v>
      </c>
      <c r="Z13" s="56">
        <f t="shared" ca="1" si="4"/>
        <v>1.841245733314403</v>
      </c>
      <c r="AA13" s="56">
        <f t="shared" si="5"/>
        <v>5.8632761861346201E-2</v>
      </c>
      <c r="AB13" s="56">
        <f t="shared" ca="1" si="6"/>
        <v>2.011132965459216</v>
      </c>
      <c r="AC13" s="57">
        <f t="shared" ca="1" si="2"/>
        <v>62006.462007266658</v>
      </c>
      <c r="AD13" s="91">
        <f t="shared" ca="1" si="3"/>
        <v>-28826.222894266662</v>
      </c>
      <c r="AE13" s="57">
        <f t="shared" ca="1" si="7"/>
        <v>67727.64632009856</v>
      </c>
      <c r="AF13" s="91">
        <f t="shared" ca="1" si="8"/>
        <v>-34547.407207098564</v>
      </c>
      <c r="AG13" s="1">
        <v>2.2544020221812601E-2</v>
      </c>
      <c r="AH13" s="1">
        <f t="shared" si="9"/>
        <v>2.8588741639533601E-2</v>
      </c>
      <c r="AI13" s="113">
        <f t="shared" si="10"/>
        <v>3.60887416395336E-2</v>
      </c>
    </row>
    <row r="14" spans="1:35" ht="13.5" customHeight="1" x14ac:dyDescent="0.2">
      <c r="A14" s="1">
        <v>1372644</v>
      </c>
      <c r="B14" s="1" t="s">
        <v>34</v>
      </c>
      <c r="C14" s="1">
        <v>0</v>
      </c>
      <c r="D14" s="3">
        <v>37151</v>
      </c>
      <c r="E14" s="1" t="s">
        <v>35</v>
      </c>
      <c r="F14" s="14" t="s">
        <v>28</v>
      </c>
      <c r="G14" s="1" t="s">
        <v>36</v>
      </c>
      <c r="H14" s="1" t="s">
        <v>30</v>
      </c>
      <c r="I14" s="14" t="s">
        <v>27</v>
      </c>
      <c r="J14" s="3">
        <v>37500</v>
      </c>
      <c r="L14" s="41">
        <v>9545.4544000000005</v>
      </c>
      <c r="M14" s="4">
        <v>9385.9991000000009</v>
      </c>
      <c r="N14" s="1">
        <v>25.9</v>
      </c>
      <c r="O14" s="5">
        <v>21.969000000000001</v>
      </c>
      <c r="P14" s="5">
        <f t="shared" si="11"/>
        <v>3.9309999999999974</v>
      </c>
      <c r="Q14" s="6">
        <v>-36073.228600000002</v>
      </c>
      <c r="S14" s="95">
        <f t="shared" si="12"/>
        <v>36896.362462099976</v>
      </c>
      <c r="T14" s="47"/>
      <c r="U14" s="95">
        <f t="shared" si="0"/>
        <v>32193.976912999999</v>
      </c>
      <c r="V14" s="47"/>
      <c r="W14" s="54">
        <f t="shared" si="1"/>
        <v>32740.908591999996</v>
      </c>
      <c r="X14" s="55"/>
      <c r="Y14" s="55">
        <v>5.2049581455300399E-2</v>
      </c>
      <c r="Z14" s="56">
        <f t="shared" ca="1" si="4"/>
        <v>1.8531505256213212</v>
      </c>
      <c r="AA14" s="56">
        <f t="shared" si="5"/>
        <v>5.9549581455300399E-2</v>
      </c>
      <c r="AB14" s="56">
        <f t="shared" ca="1" si="6"/>
        <v>2.0228034603618812</v>
      </c>
      <c r="AC14" s="57">
        <f t="shared" ca="1" si="2"/>
        <v>60673.831966584425</v>
      </c>
      <c r="AD14" s="91">
        <f t="shared" ca="1" si="3"/>
        <v>-28479.855053584426</v>
      </c>
      <c r="AE14" s="57">
        <f t="shared" ca="1" si="7"/>
        <v>66228.423195289637</v>
      </c>
      <c r="AF14" s="91">
        <f t="shared" ca="1" si="8"/>
        <v>-34034.446282289638</v>
      </c>
      <c r="AG14" s="1">
        <v>2.2797002046911301E-2</v>
      </c>
      <c r="AH14" s="1">
        <f t="shared" si="9"/>
        <v>2.9252579408389098E-2</v>
      </c>
      <c r="AI14" s="113">
        <f t="shared" si="10"/>
        <v>3.6752579408389094E-2</v>
      </c>
    </row>
    <row r="15" spans="1:35" ht="13.5" customHeight="1" x14ac:dyDescent="0.2">
      <c r="A15" s="1">
        <v>1372644</v>
      </c>
      <c r="B15" s="1" t="s">
        <v>34</v>
      </c>
      <c r="C15" s="1">
        <v>0</v>
      </c>
      <c r="D15" s="3">
        <v>37151</v>
      </c>
      <c r="E15" s="1" t="s">
        <v>35</v>
      </c>
      <c r="F15" s="14" t="s">
        <v>28</v>
      </c>
      <c r="G15" s="1" t="s">
        <v>36</v>
      </c>
      <c r="H15" s="1" t="s">
        <v>30</v>
      </c>
      <c r="I15" s="14" t="s">
        <v>27</v>
      </c>
      <c r="J15" s="3">
        <v>37530</v>
      </c>
      <c r="L15" s="41">
        <v>10636.363600000001</v>
      </c>
      <c r="M15" s="4">
        <v>10436.323899999999</v>
      </c>
      <c r="N15" s="1">
        <v>25.9</v>
      </c>
      <c r="O15" s="5">
        <v>21.898695650000001</v>
      </c>
      <c r="P15" s="5">
        <f t="shared" si="11"/>
        <v>4.0013043499999981</v>
      </c>
      <c r="Q15" s="6">
        <v>-40790.99</v>
      </c>
      <c r="S15" s="95">
        <f t="shared" si="12"/>
        <v>41758.908219078941</v>
      </c>
      <c r="T15" s="47"/>
      <c r="U15" s="95">
        <f t="shared" si="0"/>
        <v>35796.590976999993</v>
      </c>
      <c r="V15" s="47"/>
      <c r="W15" s="54">
        <f t="shared" si="1"/>
        <v>36482.727147999998</v>
      </c>
      <c r="X15" s="55"/>
      <c r="Y15" s="55">
        <v>5.3008430990361101E-2</v>
      </c>
      <c r="Z15" s="56">
        <f t="shared" ca="1" si="4"/>
        <v>1.8660181720495626</v>
      </c>
      <c r="AA15" s="56">
        <f t="shared" si="5"/>
        <v>6.0508430990361101E-2</v>
      </c>
      <c r="AB15" s="56">
        <f t="shared" ca="1" si="6"/>
        <v>2.0355462479952107</v>
      </c>
      <c r="AC15" s="57">
        <f t="shared" ca="1" si="2"/>
        <v>68077.431824093903</v>
      </c>
      <c r="AD15" s="91">
        <f t="shared" ca="1" si="3"/>
        <v>-32280.84084709391</v>
      </c>
      <c r="AE15" s="57">
        <f t="shared" ca="1" si="7"/>
        <v>74262.278362744415</v>
      </c>
      <c r="AF15" s="91">
        <f t="shared" ca="1" si="8"/>
        <v>-38465.687385744422</v>
      </c>
      <c r="AG15" s="1">
        <v>2.3111633414347701E-2</v>
      </c>
      <c r="AH15" s="1">
        <f t="shared" si="9"/>
        <v>2.9896797576013399E-2</v>
      </c>
      <c r="AI15" s="113">
        <f t="shared" si="10"/>
        <v>3.7396797576013399E-2</v>
      </c>
    </row>
    <row r="16" spans="1:35" ht="13.5" customHeight="1" x14ac:dyDescent="0.2">
      <c r="A16" s="1">
        <v>1372644</v>
      </c>
      <c r="B16" s="1" t="s">
        <v>34</v>
      </c>
      <c r="C16" s="1">
        <v>0</v>
      </c>
      <c r="D16" s="3">
        <v>37151</v>
      </c>
      <c r="E16" s="1" t="s">
        <v>35</v>
      </c>
      <c r="F16" s="14" t="s">
        <v>28</v>
      </c>
      <c r="G16" s="1" t="s">
        <v>36</v>
      </c>
      <c r="H16" s="1" t="s">
        <v>30</v>
      </c>
      <c r="I16" s="14" t="s">
        <v>27</v>
      </c>
      <c r="J16" s="3">
        <v>37561</v>
      </c>
      <c r="L16" s="41">
        <v>9956.5220000000008</v>
      </c>
      <c r="M16" s="4">
        <v>9746.9202000000005</v>
      </c>
      <c r="N16" s="1">
        <v>25.9</v>
      </c>
      <c r="O16" s="5">
        <v>21.830000649999999</v>
      </c>
      <c r="P16" s="5">
        <f t="shared" si="11"/>
        <v>4.0699993499999998</v>
      </c>
      <c r="Q16" s="6">
        <v>-38793.601600000002</v>
      </c>
      <c r="S16" s="95">
        <f t="shared" si="12"/>
        <v>39669.958878501871</v>
      </c>
      <c r="T16" s="47"/>
      <c r="U16" s="95">
        <f t="shared" si="0"/>
        <v>33431.936285999996</v>
      </c>
      <c r="V16" s="47"/>
      <c r="W16" s="54">
        <f t="shared" si="1"/>
        <v>34150.870459999998</v>
      </c>
      <c r="X16" s="55"/>
      <c r="Y16" s="55">
        <v>5.4096638344433401E-2</v>
      </c>
      <c r="Z16" s="56">
        <f t="shared" ca="1" si="4"/>
        <v>1.8812062182480231</v>
      </c>
      <c r="AA16" s="56">
        <f t="shared" si="5"/>
        <v>6.1596638344433401E-2</v>
      </c>
      <c r="AB16" s="56">
        <f t="shared" ca="1" si="6"/>
        <v>2.0507506641731048</v>
      </c>
      <c r="AC16" s="57">
        <f t="shared" ca="1" si="2"/>
        <v>64244.829867934721</v>
      </c>
      <c r="AD16" s="91">
        <f t="shared" ca="1" si="3"/>
        <v>-30812.893581934724</v>
      </c>
      <c r="AE16" s="57">
        <f t="shared" ca="1" si="7"/>
        <v>70034.920277934667</v>
      </c>
      <c r="AF16" s="91">
        <f t="shared" ca="1" si="8"/>
        <v>-36602.98399193467</v>
      </c>
      <c r="AG16" s="1">
        <v>2.35358398686412E-2</v>
      </c>
      <c r="AH16" s="1">
        <f t="shared" si="9"/>
        <v>3.0560798475792201E-2</v>
      </c>
      <c r="AI16" s="113">
        <f t="shared" si="10"/>
        <v>3.8060798475792204E-2</v>
      </c>
    </row>
    <row r="17" spans="1:35" ht="13.5" customHeight="1" x14ac:dyDescent="0.2">
      <c r="A17" s="1">
        <v>1372644</v>
      </c>
      <c r="B17" s="1" t="s">
        <v>34</v>
      </c>
      <c r="C17" s="1">
        <v>0</v>
      </c>
      <c r="D17" s="3">
        <v>37151</v>
      </c>
      <c r="E17" s="1" t="s">
        <v>35</v>
      </c>
      <c r="F17" s="14" t="s">
        <v>28</v>
      </c>
      <c r="G17" s="1" t="s">
        <v>36</v>
      </c>
      <c r="H17" s="1" t="s">
        <v>30</v>
      </c>
      <c r="I17" s="14" t="s">
        <v>27</v>
      </c>
      <c r="J17" s="3">
        <v>37591</v>
      </c>
      <c r="L17" s="41">
        <v>9710.1450000000004</v>
      </c>
      <c r="M17" s="4">
        <v>9483.4434000000001</v>
      </c>
      <c r="N17" s="1">
        <v>25.9</v>
      </c>
      <c r="O17" s="5">
        <v>21.768788529999998</v>
      </c>
      <c r="P17" s="5">
        <f t="shared" si="11"/>
        <v>4.1312114700000002</v>
      </c>
      <c r="Q17" s="6">
        <v>-38393.074500000002</v>
      </c>
      <c r="S17" s="95">
        <f t="shared" si="12"/>
        <v>39178.110149175802</v>
      </c>
      <c r="T17" s="47"/>
      <c r="U17" s="95">
        <f t="shared" si="0"/>
        <v>32528.210862</v>
      </c>
      <c r="V17" s="47"/>
      <c r="W17" s="54">
        <f t="shared" si="1"/>
        <v>33305.797349999993</v>
      </c>
      <c r="X17" s="55"/>
      <c r="Y17" s="55">
        <v>5.5090028647319704E-2</v>
      </c>
      <c r="Z17" s="56">
        <f t="shared" ca="1" si="4"/>
        <v>1.8943907044814263</v>
      </c>
      <c r="AA17" s="56">
        <f t="shared" si="5"/>
        <v>6.2590028647319704E-2</v>
      </c>
      <c r="AB17" s="56">
        <f t="shared" ca="1" si="6"/>
        <v>2.0638020518640983</v>
      </c>
      <c r="AC17" s="57">
        <f t="shared" ca="1" si="2"/>
        <v>63094.192905182106</v>
      </c>
      <c r="AD17" s="91">
        <f t="shared" ca="1" si="3"/>
        <v>-30565.982043182106</v>
      </c>
      <c r="AE17" s="57">
        <f t="shared" ca="1" si="7"/>
        <v>68736.572909899827</v>
      </c>
      <c r="AF17" s="91">
        <f t="shared" ca="1" si="8"/>
        <v>-36208.362047899827</v>
      </c>
      <c r="AG17" s="1">
        <v>2.3946362301718E-2</v>
      </c>
      <c r="AH17" s="1">
        <f t="shared" si="9"/>
        <v>3.1143666345601704E-2</v>
      </c>
      <c r="AI17" s="113">
        <f t="shared" si="10"/>
        <v>3.8643666345601707E-2</v>
      </c>
    </row>
    <row r="18" spans="1:35" ht="13.5" customHeight="1" x14ac:dyDescent="0.2">
      <c r="A18" s="1">
        <v>1372644</v>
      </c>
      <c r="B18" s="1" t="s">
        <v>34</v>
      </c>
      <c r="C18" s="1">
        <v>0</v>
      </c>
      <c r="D18" s="3">
        <v>37151</v>
      </c>
      <c r="E18" s="1" t="s">
        <v>35</v>
      </c>
      <c r="F18" s="14" t="s">
        <v>28</v>
      </c>
      <c r="G18" s="1" t="s">
        <v>36</v>
      </c>
      <c r="H18" s="1" t="s">
        <v>30</v>
      </c>
      <c r="I18" s="14" t="s">
        <v>27</v>
      </c>
      <c r="J18" s="3">
        <v>37622</v>
      </c>
      <c r="L18" s="41">
        <v>10000.0003</v>
      </c>
      <c r="M18" s="4">
        <v>9743.1794000000009</v>
      </c>
      <c r="N18" s="1">
        <v>25.9</v>
      </c>
      <c r="O18" s="5">
        <v>21.768788529999998</v>
      </c>
      <c r="P18" s="5">
        <f t="shared" si="11"/>
        <v>4.1312114700000002</v>
      </c>
      <c r="Q18" s="6">
        <v>-40052.010900000001</v>
      </c>
      <c r="S18" s="95">
        <f t="shared" si="12"/>
        <v>40251.134491547724</v>
      </c>
      <c r="T18" s="47"/>
      <c r="U18" s="95">
        <f t="shared" si="0"/>
        <v>33419.105342000003</v>
      </c>
      <c r="V18" s="47"/>
      <c r="W18" s="54">
        <f t="shared" si="1"/>
        <v>34300.001028999999</v>
      </c>
      <c r="X18" s="55"/>
      <c r="Y18" s="55">
        <v>5.6182196433882003E-2</v>
      </c>
      <c r="Z18" s="56">
        <f t="shared" ca="1" si="4"/>
        <v>1.9092051532995502</v>
      </c>
      <c r="AA18" s="56">
        <f t="shared" si="5"/>
        <v>6.368219643388201E-2</v>
      </c>
      <c r="AB18" s="56">
        <f t="shared" ca="1" si="6"/>
        <v>2.0785618588456982</v>
      </c>
      <c r="AC18" s="57">
        <f t="shared" ca="1" si="2"/>
        <v>65485.738722746675</v>
      </c>
      <c r="AD18" s="91">
        <f t="shared" ca="1" si="3"/>
        <v>-32066.633380746673</v>
      </c>
      <c r="AE18" s="57">
        <f t="shared" ca="1" si="7"/>
        <v>71294.673897247601</v>
      </c>
      <c r="AF18" s="91">
        <f t="shared" ca="1" si="8"/>
        <v>-37875.568555247599</v>
      </c>
      <c r="AG18" s="1">
        <v>2.4439468550268E-2</v>
      </c>
      <c r="AH18" s="1">
        <f t="shared" si="9"/>
        <v>3.1742727883614E-2</v>
      </c>
      <c r="AI18" s="113">
        <f t="shared" si="10"/>
        <v>3.9242727883614006E-2</v>
      </c>
    </row>
    <row r="19" spans="1:35" ht="13.5" customHeight="1" x14ac:dyDescent="0.2">
      <c r="A19" s="1">
        <v>1372644</v>
      </c>
      <c r="B19" s="1" t="s">
        <v>34</v>
      </c>
      <c r="C19" s="1">
        <v>0</v>
      </c>
      <c r="D19" s="3">
        <v>37151</v>
      </c>
      <c r="E19" s="1" t="s">
        <v>35</v>
      </c>
      <c r="F19" s="14" t="s">
        <v>28</v>
      </c>
      <c r="G19" s="1" t="s">
        <v>36</v>
      </c>
      <c r="H19" s="1" t="s">
        <v>30</v>
      </c>
      <c r="I19" s="14" t="s">
        <v>27</v>
      </c>
      <c r="J19" s="3">
        <v>37653</v>
      </c>
      <c r="L19" s="41">
        <v>3333.3334</v>
      </c>
      <c r="M19" s="4">
        <v>3245.0837000000001</v>
      </c>
      <c r="N19" s="1">
        <v>25.9</v>
      </c>
      <c r="O19" s="5">
        <v>21.768788529999998</v>
      </c>
      <c r="P19" s="5">
        <f>+N19-O19</f>
        <v>4.1312114700000002</v>
      </c>
      <c r="Q19" s="6">
        <v>-13406.127</v>
      </c>
      <c r="S19" s="96">
        <f t="shared" si="12"/>
        <v>13406.12700255004</v>
      </c>
      <c r="T19" s="47"/>
      <c r="U19" s="96">
        <f t="shared" si="0"/>
        <v>11130.637090999999</v>
      </c>
      <c r="V19" s="47"/>
      <c r="W19" s="59">
        <f t="shared" si="1"/>
        <v>11433.333562</v>
      </c>
      <c r="X19" s="49"/>
      <c r="Y19" s="49">
        <v>5.7354099836305301E-2</v>
      </c>
      <c r="Z19" s="60">
        <f t="shared" ca="1" si="4"/>
        <v>1.9255044115077551</v>
      </c>
      <c r="AA19" s="60">
        <f t="shared" si="5"/>
        <v>6.4854099836305301E-2</v>
      </c>
      <c r="AB19" s="60">
        <f t="shared" ca="1" si="6"/>
        <v>2.0949112666085572</v>
      </c>
      <c r="AC19" s="61">
        <f t="shared" ca="1" si="2"/>
        <v>22014.934211870674</v>
      </c>
      <c r="AD19" s="102">
        <f t="shared" ca="1" si="3"/>
        <v>-10884.297120870675</v>
      </c>
      <c r="AE19" s="112">
        <f t="shared" ca="1" si="7"/>
        <v>23951.819293927547</v>
      </c>
      <c r="AF19" s="102">
        <f t="shared" ca="1" si="8"/>
        <v>-12821.182202927548</v>
      </c>
      <c r="AG19" s="1">
        <v>2.5016238787590999E-2</v>
      </c>
      <c r="AH19" s="1">
        <f t="shared" si="9"/>
        <v>3.2337861048714306E-2</v>
      </c>
      <c r="AI19" s="113">
        <f t="shared" si="10"/>
        <v>3.9837861048714299E-2</v>
      </c>
    </row>
    <row r="20" spans="1:35" ht="13.5" customHeight="1" x14ac:dyDescent="0.2">
      <c r="S20" s="94"/>
      <c r="T20" s="20"/>
      <c r="U20" s="55"/>
      <c r="Z20" s="45"/>
      <c r="AA20" s="45"/>
      <c r="AB20" s="45"/>
    </row>
    <row r="21" spans="1:35" ht="13.5" customHeight="1" x14ac:dyDescent="0.2">
      <c r="S21" s="105" t="s">
        <v>51</v>
      </c>
      <c r="T21" s="20"/>
      <c r="U21" s="106">
        <f>SUM(U7:U20)</f>
        <v>405500.14630999998</v>
      </c>
      <c r="W21" s="107">
        <f>SUM(W7:W20)</f>
        <v>411600.00411599997</v>
      </c>
      <c r="Z21" s="45"/>
      <c r="AA21" s="45"/>
      <c r="AB21" s="45"/>
      <c r="AC21" s="107">
        <f ca="1">SUM(AC7:AC20)</f>
        <v>762409.61028484651</v>
      </c>
      <c r="AD21" s="107">
        <f ca="1">SUM(AD7:AD20)</f>
        <v>-356909.46397484653</v>
      </c>
      <c r="AE21" s="107">
        <f ca="1">SUM(AE7:AE20)</f>
        <v>832804.14602620795</v>
      </c>
      <c r="AF21" s="107">
        <f ca="1">SUM(AF7:AF20)</f>
        <v>-427303.99971620797</v>
      </c>
    </row>
    <row r="22" spans="1:35" ht="13.5" customHeight="1" thickBot="1" x14ac:dyDescent="0.25">
      <c r="S22" s="97"/>
      <c r="T22" s="20"/>
      <c r="U22" s="1"/>
      <c r="Z22" s="45"/>
      <c r="AA22" s="45"/>
      <c r="AB22" s="45"/>
      <c r="AD22" s="1"/>
    </row>
    <row r="23" spans="1:35" ht="13.5" customHeight="1" thickBot="1" x14ac:dyDescent="0.25">
      <c r="A23" s="1">
        <v>1372644</v>
      </c>
      <c r="B23" s="1" t="s">
        <v>34</v>
      </c>
      <c r="C23" s="1">
        <v>0</v>
      </c>
      <c r="D23" s="3">
        <v>37186</v>
      </c>
      <c r="E23" s="1" t="s">
        <v>37</v>
      </c>
      <c r="F23" s="14" t="s">
        <v>28</v>
      </c>
      <c r="G23" s="1" t="s">
        <v>36</v>
      </c>
      <c r="H23" s="1" t="s">
        <v>30</v>
      </c>
      <c r="I23" s="14" t="s">
        <v>27</v>
      </c>
      <c r="J23" s="3">
        <v>37257</v>
      </c>
      <c r="L23" s="41">
        <v>0</v>
      </c>
      <c r="M23" s="4">
        <v>0</v>
      </c>
      <c r="N23" s="1">
        <v>22.47</v>
      </c>
      <c r="O23" s="5">
        <v>22.296667329999998</v>
      </c>
      <c r="P23" s="5">
        <f>+N23-O23</f>
        <v>0.17333267000000063</v>
      </c>
      <c r="Q23" s="6">
        <v>0</v>
      </c>
      <c r="S23" s="97">
        <f t="shared" ref="S23:S36" si="13">+P23*M23</f>
        <v>0</v>
      </c>
      <c r="T23" s="20"/>
      <c r="U23" s="55"/>
      <c r="Z23" s="45"/>
      <c r="AA23" s="45"/>
      <c r="AB23" s="45"/>
      <c r="AC23" s="46"/>
      <c r="AD23" s="48"/>
      <c r="AE23" s="110" t="s">
        <v>55</v>
      </c>
      <c r="AF23" s="111">
        <f ca="1">AF21-AD21</f>
        <v>-70394.53574136144</v>
      </c>
    </row>
    <row r="24" spans="1:35" ht="13.5" customHeight="1" x14ac:dyDescent="0.2">
      <c r="A24" s="1">
        <v>1372644</v>
      </c>
      <c r="B24" s="1" t="s">
        <v>34</v>
      </c>
      <c r="C24" s="1">
        <v>0</v>
      </c>
      <c r="D24" s="3">
        <v>37186</v>
      </c>
      <c r="E24" s="1" t="s">
        <v>37</v>
      </c>
      <c r="F24" s="14" t="s">
        <v>28</v>
      </c>
      <c r="G24" s="1" t="s">
        <v>36</v>
      </c>
      <c r="H24" s="1" t="s">
        <v>30</v>
      </c>
      <c r="I24" s="14" t="s">
        <v>27</v>
      </c>
      <c r="J24" s="3">
        <v>37288</v>
      </c>
      <c r="L24" s="41">
        <v>-6666.6669000000002</v>
      </c>
      <c r="M24" s="4">
        <v>-6637.4089999999997</v>
      </c>
      <c r="N24" s="1">
        <v>22.47</v>
      </c>
      <c r="O24" s="5">
        <v>22.306842110000002</v>
      </c>
      <c r="P24" s="5">
        <f t="shared" ref="P24:P36" si="14">+N24-O24</f>
        <v>0.16315788999999725</v>
      </c>
      <c r="Q24" s="6">
        <v>1150.4798000000001</v>
      </c>
      <c r="S24" s="95">
        <f t="shared" si="13"/>
        <v>-1082.9456475069917</v>
      </c>
      <c r="T24" s="47"/>
      <c r="U24" s="58"/>
      <c r="V24" s="47"/>
      <c r="Z24" s="45"/>
      <c r="AA24" s="45"/>
      <c r="AB24" s="45"/>
      <c r="AC24" s="46"/>
      <c r="AD24" s="48"/>
    </row>
    <row r="25" spans="1:35" ht="13.5" customHeight="1" x14ac:dyDescent="0.2">
      <c r="A25" s="1">
        <v>1372644</v>
      </c>
      <c r="B25" s="1" t="s">
        <v>34</v>
      </c>
      <c r="C25" s="1">
        <v>0</v>
      </c>
      <c r="D25" s="3">
        <v>37186</v>
      </c>
      <c r="E25" s="1" t="s">
        <v>37</v>
      </c>
      <c r="F25" s="14" t="s">
        <v>28</v>
      </c>
      <c r="G25" s="1" t="s">
        <v>36</v>
      </c>
      <c r="H25" s="1" t="s">
        <v>30</v>
      </c>
      <c r="I25" s="14" t="s">
        <v>27</v>
      </c>
      <c r="J25" s="3">
        <v>37316</v>
      </c>
      <c r="L25" s="41">
        <v>-10175.4388</v>
      </c>
      <c r="M25" s="4">
        <v>-10117.523499999999</v>
      </c>
      <c r="N25" s="1">
        <v>22.47</v>
      </c>
      <c r="O25" s="5">
        <v>22.294</v>
      </c>
      <c r="P25" s="5">
        <f t="shared" si="14"/>
        <v>0.17599999999999838</v>
      </c>
      <c r="Q25" s="6">
        <v>1684.5209</v>
      </c>
      <c r="S25" s="95">
        <f t="shared" si="13"/>
        <v>-1780.6841359999835</v>
      </c>
      <c r="T25" s="47"/>
      <c r="U25" s="58"/>
      <c r="V25" s="47"/>
      <c r="Z25" s="45"/>
      <c r="AA25" s="45"/>
      <c r="AB25" s="45"/>
      <c r="AC25" s="46"/>
      <c r="AD25" s="48"/>
    </row>
    <row r="26" spans="1:35" ht="13.5" customHeight="1" x14ac:dyDescent="0.2">
      <c r="A26" s="1">
        <v>1372644</v>
      </c>
      <c r="B26" s="1" t="s">
        <v>34</v>
      </c>
      <c r="C26" s="1">
        <v>0</v>
      </c>
      <c r="D26" s="3">
        <v>37186</v>
      </c>
      <c r="E26" s="1" t="s">
        <v>37</v>
      </c>
      <c r="F26" s="14" t="s">
        <v>28</v>
      </c>
      <c r="G26" s="1" t="s">
        <v>36</v>
      </c>
      <c r="H26" s="1" t="s">
        <v>30</v>
      </c>
      <c r="I26" s="14" t="s">
        <v>27</v>
      </c>
      <c r="J26" s="3">
        <v>37347</v>
      </c>
      <c r="L26" s="41">
        <v>-10157.8945</v>
      </c>
      <c r="M26" s="4">
        <v>-10082.410400000001</v>
      </c>
      <c r="N26" s="1">
        <v>22.47</v>
      </c>
      <c r="O26" s="5">
        <v>22.266364299999999</v>
      </c>
      <c r="P26" s="5">
        <f t="shared" si="14"/>
        <v>0.20363569999999953</v>
      </c>
      <c r="Q26" s="6">
        <v>1734.2067999999999</v>
      </c>
      <c r="S26" s="95">
        <f t="shared" si="13"/>
        <v>-2053.1386994912755</v>
      </c>
      <c r="T26" s="47"/>
      <c r="U26" s="58"/>
      <c r="V26" s="47"/>
      <c r="Z26" s="45"/>
      <c r="AA26" s="45"/>
      <c r="AB26" s="45"/>
      <c r="AC26" s="46"/>
      <c r="AD26" s="48"/>
    </row>
    <row r="27" spans="1:35" ht="13.5" customHeight="1" x14ac:dyDescent="0.2">
      <c r="A27" s="1">
        <v>1372644</v>
      </c>
      <c r="B27" s="1" t="s">
        <v>34</v>
      </c>
      <c r="C27" s="1">
        <v>0</v>
      </c>
      <c r="D27" s="3">
        <v>37186</v>
      </c>
      <c r="E27" s="1" t="s">
        <v>37</v>
      </c>
      <c r="F27" s="14" t="s">
        <v>28</v>
      </c>
      <c r="G27" s="1" t="s">
        <v>36</v>
      </c>
      <c r="H27" s="1" t="s">
        <v>30</v>
      </c>
      <c r="I27" s="14" t="s">
        <v>27</v>
      </c>
      <c r="J27" s="3">
        <v>37377</v>
      </c>
      <c r="L27" s="41">
        <v>-10272.7276</v>
      </c>
      <c r="M27" s="4">
        <v>-10178.318600000001</v>
      </c>
      <c r="N27" s="1">
        <v>22.47</v>
      </c>
      <c r="O27" s="5">
        <v>22.214090909999999</v>
      </c>
      <c r="P27" s="5">
        <f t="shared" si="14"/>
        <v>0.2559090899999994</v>
      </c>
      <c r="Q27" s="6">
        <v>1990.4193</v>
      </c>
      <c r="S27" s="95">
        <f t="shared" si="13"/>
        <v>-2604.7242506560679</v>
      </c>
      <c r="T27" s="47"/>
      <c r="U27" s="58"/>
      <c r="V27" s="47"/>
      <c r="Z27" s="45"/>
      <c r="AA27" s="45"/>
      <c r="AB27" s="45"/>
      <c r="AC27" s="46"/>
      <c r="AD27" s="48"/>
    </row>
    <row r="28" spans="1:35" ht="13.5" customHeight="1" x14ac:dyDescent="0.2">
      <c r="A28" s="1">
        <v>1372644</v>
      </c>
      <c r="B28" s="1" t="s">
        <v>34</v>
      </c>
      <c r="C28" s="1">
        <v>0</v>
      </c>
      <c r="D28" s="3">
        <v>37186</v>
      </c>
      <c r="E28" s="1" t="s">
        <v>37</v>
      </c>
      <c r="F28" s="14" t="s">
        <v>28</v>
      </c>
      <c r="G28" s="1" t="s">
        <v>36</v>
      </c>
      <c r="H28" s="1" t="s">
        <v>30</v>
      </c>
      <c r="I28" s="14" t="s">
        <v>27</v>
      </c>
      <c r="J28" s="3">
        <v>37408</v>
      </c>
      <c r="L28" s="41">
        <v>-9545.4547000000002</v>
      </c>
      <c r="M28" s="4">
        <v>-9440.3050000000003</v>
      </c>
      <c r="N28" s="1">
        <v>22.47</v>
      </c>
      <c r="O28" s="5">
        <v>22.161999999999999</v>
      </c>
      <c r="P28" s="5">
        <f t="shared" si="14"/>
        <v>0.30799999999999983</v>
      </c>
      <c r="Q28" s="6">
        <v>2274.6804000000002</v>
      </c>
      <c r="S28" s="95">
        <f t="shared" si="13"/>
        <v>-2907.6139399999984</v>
      </c>
      <c r="T28" s="47"/>
      <c r="U28" s="58"/>
      <c r="V28" s="47"/>
      <c r="Z28" s="45"/>
      <c r="AA28" s="45"/>
      <c r="AB28" s="45"/>
      <c r="AC28" s="46"/>
      <c r="AD28" s="48"/>
    </row>
    <row r="29" spans="1:35" ht="13.5" customHeight="1" x14ac:dyDescent="0.2">
      <c r="A29" s="1">
        <v>1372644</v>
      </c>
      <c r="B29" s="1" t="s">
        <v>34</v>
      </c>
      <c r="C29" s="1">
        <v>0</v>
      </c>
      <c r="D29" s="3">
        <v>37186</v>
      </c>
      <c r="E29" s="1" t="s">
        <v>37</v>
      </c>
      <c r="F29" s="14" t="s">
        <v>28</v>
      </c>
      <c r="G29" s="1" t="s">
        <v>36</v>
      </c>
      <c r="H29" s="1" t="s">
        <v>30</v>
      </c>
      <c r="I29" s="14" t="s">
        <v>27</v>
      </c>
      <c r="J29" s="3">
        <v>37438</v>
      </c>
      <c r="L29" s="41">
        <v>-10181.817999999999</v>
      </c>
      <c r="M29" s="4">
        <v>-10051.161700000001</v>
      </c>
      <c r="N29" s="1">
        <v>22.47</v>
      </c>
      <c r="O29" s="5">
        <v>22.100909089999998</v>
      </c>
      <c r="P29" s="5">
        <f t="shared" si="14"/>
        <v>0.3690909100000006</v>
      </c>
      <c r="Q29" s="6">
        <v>2931.9263000000001</v>
      </c>
      <c r="S29" s="95">
        <f t="shared" si="13"/>
        <v>-3709.7924184101535</v>
      </c>
      <c r="T29" s="47"/>
      <c r="U29" s="58"/>
      <c r="V29" s="47"/>
      <c r="Z29" s="45"/>
      <c r="AA29" s="45"/>
      <c r="AB29" s="45"/>
      <c r="AC29" s="46"/>
      <c r="AD29" s="48"/>
    </row>
    <row r="30" spans="1:35" ht="13.5" customHeight="1" x14ac:dyDescent="0.2">
      <c r="A30" s="1">
        <v>1372644</v>
      </c>
      <c r="B30" s="1" t="s">
        <v>34</v>
      </c>
      <c r="C30" s="1">
        <v>0</v>
      </c>
      <c r="D30" s="3">
        <v>37186</v>
      </c>
      <c r="E30" s="1" t="s">
        <v>37</v>
      </c>
      <c r="F30" s="14" t="s">
        <v>28</v>
      </c>
      <c r="G30" s="1" t="s">
        <v>36</v>
      </c>
      <c r="H30" s="1" t="s">
        <v>30</v>
      </c>
      <c r="I30" s="14" t="s">
        <v>27</v>
      </c>
      <c r="J30" s="3">
        <v>37469</v>
      </c>
      <c r="L30" s="41">
        <v>-9818.1820000000007</v>
      </c>
      <c r="M30" s="4">
        <v>-9673.5391</v>
      </c>
      <c r="N30" s="1">
        <v>22.47</v>
      </c>
      <c r="O30" s="5">
        <v>22.03454545</v>
      </c>
      <c r="P30" s="5">
        <f t="shared" si="14"/>
        <v>0.43545454999999933</v>
      </c>
      <c r="Q30" s="6">
        <v>3389.6021999999998</v>
      </c>
      <c r="S30" s="95">
        <f t="shared" si="13"/>
        <v>-4212.3866156978984</v>
      </c>
      <c r="T30" s="47"/>
      <c r="U30" s="58"/>
      <c r="V30" s="47"/>
      <c r="Z30" s="45"/>
      <c r="AA30" s="45"/>
      <c r="AB30" s="45"/>
      <c r="AC30" s="46"/>
      <c r="AD30" s="48"/>
    </row>
    <row r="31" spans="1:35" ht="13.5" customHeight="1" x14ac:dyDescent="0.2">
      <c r="A31" s="1">
        <v>1372644</v>
      </c>
      <c r="B31" s="1" t="s">
        <v>34</v>
      </c>
      <c r="C31" s="1">
        <v>0</v>
      </c>
      <c r="D31" s="3">
        <v>37186</v>
      </c>
      <c r="E31" s="1" t="s">
        <v>37</v>
      </c>
      <c r="F31" s="14" t="s">
        <v>28</v>
      </c>
      <c r="G31" s="1" t="s">
        <v>36</v>
      </c>
      <c r="H31" s="1" t="s">
        <v>30</v>
      </c>
      <c r="I31" s="14" t="s">
        <v>27</v>
      </c>
      <c r="J31" s="3">
        <v>37500</v>
      </c>
      <c r="L31" s="41">
        <v>-9545.4544000000005</v>
      </c>
      <c r="M31" s="4">
        <v>-9385.9991000000009</v>
      </c>
      <c r="N31" s="1">
        <v>22.47</v>
      </c>
      <c r="O31" s="5">
        <v>21.969000000000001</v>
      </c>
      <c r="P31" s="5">
        <f t="shared" si="14"/>
        <v>0.50099999999999767</v>
      </c>
      <c r="Q31" s="6">
        <v>3879.2516000000001</v>
      </c>
      <c r="S31" s="95">
        <f t="shared" si="13"/>
        <v>-4702.3855490999786</v>
      </c>
      <c r="T31" s="47"/>
      <c r="U31" s="58"/>
      <c r="V31" s="47"/>
      <c r="Z31" s="45"/>
      <c r="AA31" s="45"/>
      <c r="AB31" s="45"/>
      <c r="AC31" s="46"/>
      <c r="AD31" s="48"/>
    </row>
    <row r="32" spans="1:35" ht="13.5" customHeight="1" x14ac:dyDescent="0.2">
      <c r="A32" s="1">
        <v>1372644</v>
      </c>
      <c r="B32" s="1" t="s">
        <v>34</v>
      </c>
      <c r="C32" s="1">
        <v>0</v>
      </c>
      <c r="D32" s="3">
        <v>37186</v>
      </c>
      <c r="E32" s="1" t="s">
        <v>37</v>
      </c>
      <c r="F32" s="14" t="s">
        <v>28</v>
      </c>
      <c r="G32" s="1" t="s">
        <v>36</v>
      </c>
      <c r="H32" s="1" t="s">
        <v>30</v>
      </c>
      <c r="I32" s="14" t="s">
        <v>27</v>
      </c>
      <c r="J32" s="3">
        <v>37530</v>
      </c>
      <c r="L32" s="41">
        <v>-10636.363600000001</v>
      </c>
      <c r="M32" s="4">
        <v>-10436.323899999999</v>
      </c>
      <c r="N32" s="1">
        <v>22.47</v>
      </c>
      <c r="O32" s="5">
        <v>21.898695650000001</v>
      </c>
      <c r="P32" s="5">
        <f t="shared" si="14"/>
        <v>0.57130434999999835</v>
      </c>
      <c r="Q32" s="6">
        <v>4994.3990000000003</v>
      </c>
      <c r="S32" s="95">
        <f t="shared" si="13"/>
        <v>-5962.3172420789479</v>
      </c>
      <c r="T32" s="47"/>
      <c r="U32" s="58"/>
      <c r="V32" s="47"/>
      <c r="Z32" s="45"/>
      <c r="AA32" s="45"/>
      <c r="AB32" s="45"/>
      <c r="AC32" s="46"/>
      <c r="AD32" s="48"/>
    </row>
    <row r="33" spans="1:30" ht="13.5" customHeight="1" x14ac:dyDescent="0.2">
      <c r="A33" s="1">
        <v>1372644</v>
      </c>
      <c r="B33" s="1" t="s">
        <v>34</v>
      </c>
      <c r="C33" s="1">
        <v>0</v>
      </c>
      <c r="D33" s="3">
        <v>37186</v>
      </c>
      <c r="E33" s="1" t="s">
        <v>37</v>
      </c>
      <c r="F33" s="14" t="s">
        <v>28</v>
      </c>
      <c r="G33" s="1" t="s">
        <v>36</v>
      </c>
      <c r="H33" s="1" t="s">
        <v>30</v>
      </c>
      <c r="I33" s="14" t="s">
        <v>27</v>
      </c>
      <c r="J33" s="3">
        <v>37561</v>
      </c>
      <c r="L33" s="41">
        <v>-9956.5220000000008</v>
      </c>
      <c r="M33" s="4">
        <v>-9746.9202000000005</v>
      </c>
      <c r="N33" s="1">
        <v>22.47</v>
      </c>
      <c r="O33" s="5">
        <v>21.830000649999999</v>
      </c>
      <c r="P33" s="5">
        <f t="shared" si="14"/>
        <v>0.63999935000000008</v>
      </c>
      <c r="Q33" s="6">
        <v>5361.6653999999999</v>
      </c>
      <c r="S33" s="95">
        <f t="shared" si="13"/>
        <v>-6238.0225925018713</v>
      </c>
      <c r="T33" s="47"/>
      <c r="U33" s="58"/>
      <c r="V33" s="47"/>
      <c r="Z33" s="45"/>
      <c r="AA33" s="45"/>
      <c r="AB33" s="45"/>
      <c r="AC33" s="46"/>
      <c r="AD33" s="48"/>
    </row>
    <row r="34" spans="1:30" ht="13.5" customHeight="1" x14ac:dyDescent="0.2">
      <c r="A34" s="1">
        <v>1372644</v>
      </c>
      <c r="B34" s="1" t="s">
        <v>34</v>
      </c>
      <c r="C34" s="1">
        <v>0</v>
      </c>
      <c r="D34" s="3">
        <v>37186</v>
      </c>
      <c r="E34" s="1" t="s">
        <v>37</v>
      </c>
      <c r="F34" s="14" t="s">
        <v>28</v>
      </c>
      <c r="G34" s="1" t="s">
        <v>36</v>
      </c>
      <c r="H34" s="1" t="s">
        <v>30</v>
      </c>
      <c r="I34" s="14" t="s">
        <v>27</v>
      </c>
      <c r="J34" s="3">
        <v>37591</v>
      </c>
      <c r="L34" s="41">
        <v>-9710.1450000000004</v>
      </c>
      <c r="M34" s="4">
        <v>-9483.4434000000001</v>
      </c>
      <c r="N34" s="1">
        <v>22.47</v>
      </c>
      <c r="O34" s="5">
        <v>21.768788529999998</v>
      </c>
      <c r="P34" s="5">
        <f t="shared" si="14"/>
        <v>0.7012114700000005</v>
      </c>
      <c r="Q34" s="6">
        <v>5864.8638000000001</v>
      </c>
      <c r="S34" s="95">
        <f t="shared" si="13"/>
        <v>-6649.8992871758028</v>
      </c>
      <c r="T34" s="47"/>
      <c r="U34" s="58"/>
      <c r="V34" s="47"/>
      <c r="Z34" s="45"/>
      <c r="AA34" s="45"/>
      <c r="AB34" s="45"/>
      <c r="AC34" s="46"/>
      <c r="AD34" s="48"/>
    </row>
    <row r="35" spans="1:30" ht="13.5" customHeight="1" x14ac:dyDescent="0.2">
      <c r="A35" s="1">
        <v>1372644</v>
      </c>
      <c r="B35" s="1" t="s">
        <v>34</v>
      </c>
      <c r="C35" s="1">
        <v>0</v>
      </c>
      <c r="D35" s="3">
        <v>37186</v>
      </c>
      <c r="E35" s="1" t="s">
        <v>37</v>
      </c>
      <c r="F35" s="14" t="s">
        <v>28</v>
      </c>
      <c r="G35" s="1" t="s">
        <v>36</v>
      </c>
      <c r="H35" s="1" t="s">
        <v>30</v>
      </c>
      <c r="I35" s="14" t="s">
        <v>27</v>
      </c>
      <c r="J35" s="3">
        <v>37622</v>
      </c>
      <c r="L35" s="41">
        <v>-10000.0003</v>
      </c>
      <c r="M35" s="4">
        <v>-9743.1794000000009</v>
      </c>
      <c r="N35" s="1">
        <v>22.47</v>
      </c>
      <c r="O35" s="5">
        <v>21.768788529999998</v>
      </c>
      <c r="P35" s="5">
        <f t="shared" si="14"/>
        <v>0.7012114700000005</v>
      </c>
      <c r="Q35" s="6">
        <v>6632.9053999999996</v>
      </c>
      <c r="S35" s="95">
        <f t="shared" si="13"/>
        <v>-6832.0291495477231</v>
      </c>
      <c r="T35" s="47"/>
      <c r="U35" s="58"/>
      <c r="V35" s="47"/>
      <c r="Z35" s="45"/>
      <c r="AA35" s="45"/>
      <c r="AB35" s="45"/>
      <c r="AC35" s="46"/>
      <c r="AD35" s="48"/>
    </row>
    <row r="36" spans="1:30" ht="13.5" customHeight="1" x14ac:dyDescent="0.2">
      <c r="A36" s="1">
        <v>1372644</v>
      </c>
      <c r="B36" s="1" t="s">
        <v>34</v>
      </c>
      <c r="C36" s="1">
        <v>0</v>
      </c>
      <c r="D36" s="3">
        <v>37186</v>
      </c>
      <c r="E36" s="1" t="s">
        <v>37</v>
      </c>
      <c r="F36" s="14" t="s">
        <v>28</v>
      </c>
      <c r="G36" s="1" t="s">
        <v>36</v>
      </c>
      <c r="H36" s="1" t="s">
        <v>30</v>
      </c>
      <c r="I36" s="14" t="s">
        <v>27</v>
      </c>
      <c r="J36" s="3">
        <v>37653</v>
      </c>
      <c r="L36" s="41">
        <v>-3333.3334</v>
      </c>
      <c r="M36" s="4">
        <v>-3245.0837000000001</v>
      </c>
      <c r="N36" s="1">
        <v>22.47</v>
      </c>
      <c r="O36" s="5">
        <v>21.768788529999998</v>
      </c>
      <c r="P36" s="5">
        <f t="shared" si="14"/>
        <v>0.7012114700000005</v>
      </c>
      <c r="Q36" s="6">
        <v>2275.4899</v>
      </c>
      <c r="S36" s="96">
        <f t="shared" si="13"/>
        <v>-2275.4899115500407</v>
      </c>
      <c r="T36" s="47"/>
      <c r="U36" s="58"/>
      <c r="V36" s="47"/>
      <c r="Z36" s="45"/>
      <c r="AA36" s="45"/>
      <c r="AB36" s="45"/>
      <c r="AC36" s="46"/>
      <c r="AD36" s="48"/>
    </row>
    <row r="5752" spans="14:14" ht="13.5" customHeight="1" x14ac:dyDescent="0.2">
      <c r="N5752" s="5"/>
    </row>
    <row r="5753" spans="14:14" ht="13.5" customHeight="1" x14ac:dyDescent="0.2">
      <c r="N5753" s="5"/>
    </row>
    <row r="5754" spans="14:14" ht="13.5" customHeight="1" x14ac:dyDescent="0.2">
      <c r="N5754" s="5"/>
    </row>
    <row r="5755" spans="14:14" ht="13.5" customHeight="1" x14ac:dyDescent="0.2">
      <c r="N5755" s="5"/>
    </row>
    <row r="5756" spans="14:14" ht="13.5" customHeight="1" x14ac:dyDescent="0.2">
      <c r="N5756" s="5"/>
    </row>
    <row r="5757" spans="14:14" ht="13.5" customHeight="1" x14ac:dyDescent="0.2">
      <c r="N5757" s="5"/>
    </row>
    <row r="5758" spans="14:14" ht="13.5" customHeight="1" x14ac:dyDescent="0.2">
      <c r="N5758" s="5"/>
    </row>
    <row r="5759" spans="14:14" ht="13.5" customHeight="1" x14ac:dyDescent="0.2">
      <c r="N5759" s="5"/>
    </row>
    <row r="5760" spans="14:14" ht="13.5" customHeight="1" x14ac:dyDescent="0.2">
      <c r="N5760" s="5"/>
    </row>
    <row r="5761" spans="14:14" ht="13.5" customHeight="1" x14ac:dyDescent="0.2">
      <c r="N576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Run Query</vt:lpstr>
      <vt:lpstr>Results</vt:lpstr>
      <vt:lpstr>Delta</vt:lpstr>
      <vt:lpstr>Gamma</vt:lpstr>
      <vt:lpstr>post_id</vt:lpstr>
      <vt:lpstr>PW</vt:lpstr>
      <vt:lpstr>Table</vt:lpstr>
      <vt:lpstr>Theta</vt:lpstr>
      <vt:lpstr>UID</vt:lpstr>
      <vt:lpstr>Vega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2001-09-26T14:36:29Z</cp:lastPrinted>
  <dcterms:created xsi:type="dcterms:W3CDTF">1998-02-25T20:12:16Z</dcterms:created>
  <dcterms:modified xsi:type="dcterms:W3CDTF">2014-09-03T15:49:04Z</dcterms:modified>
</cp:coreProperties>
</file>