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45" yWindow="4305" windowWidth="12120" windowHeight="5115"/>
  </bookViews>
  <sheets>
    <sheet name="FLOWS" sheetId="1" r:id="rId1"/>
    <sheet name="PLANTS" sheetId="2" r:id="rId2"/>
    <sheet name="EXPANSIONS" sheetId="3" r:id="rId3"/>
  </sheets>
  <definedNames>
    <definedName name="_xlnm._FilterDatabase" localSheetId="1" hidden="1">PLANTS!$A$1:$J$18</definedName>
    <definedName name="epnorth">FLOWS!$AH$50:$AR$61</definedName>
    <definedName name="epsouth">FLOWS!$AS$50:$AZ$61</definedName>
    <definedName name="kern">FLOWS!$BG$50:$BR$61</definedName>
    <definedName name="pge">FLOWS!$R$50:$AG$61</definedName>
    <definedName name="_xlnm.Print_Area" localSheetId="0">FLOWS!$BA$50:$BF$61</definedName>
    <definedName name="_xlnm.Print_Titles" localSheetId="0">FLOWS!$A:$A,FLOWS!$1:$2</definedName>
    <definedName name="socal">FLOWS!$B$50:$Q$61</definedName>
    <definedName name="tw">FLOWS!$BA$50:$BF$61</definedName>
  </definedNames>
  <calcPr calcId="152511" fullCalcOnLoad="1"/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P21" i="1"/>
  <c r="O22" i="1"/>
  <c r="P22" i="1"/>
  <c r="O23" i="1"/>
  <c r="P23" i="1"/>
  <c r="O24" i="1"/>
  <c r="P24" i="1" s="1"/>
  <c r="O25" i="1"/>
  <c r="P25" i="1"/>
  <c r="O26" i="1"/>
  <c r="P26" i="1"/>
  <c r="O27" i="1"/>
  <c r="P27" i="1"/>
  <c r="O28" i="1"/>
  <c r="P28" i="1" s="1"/>
  <c r="O29" i="1"/>
  <c r="P29" i="1"/>
  <c r="O30" i="1"/>
  <c r="P30" i="1"/>
  <c r="O31" i="1"/>
  <c r="P31" i="1"/>
  <c r="O32" i="1"/>
  <c r="P32" i="1" s="1"/>
  <c r="O33" i="1"/>
  <c r="P33" i="1"/>
  <c r="O34" i="1"/>
  <c r="P34" i="1" s="1"/>
  <c r="O35" i="1"/>
  <c r="P35" i="1"/>
  <c r="O36" i="1"/>
  <c r="P36" i="1" s="1"/>
  <c r="O37" i="1"/>
  <c r="P37" i="1"/>
  <c r="O38" i="1"/>
  <c r="P38" i="1"/>
  <c r="O39" i="1"/>
  <c r="P39" i="1"/>
  <c r="O40" i="1"/>
  <c r="P40" i="1" s="1"/>
  <c r="O41" i="1"/>
  <c r="P41" i="1"/>
  <c r="O42" i="1"/>
  <c r="P42" i="1" s="1"/>
  <c r="O43" i="1"/>
  <c r="P43" i="1" s="1"/>
  <c r="O44" i="1"/>
  <c r="P44" i="1" s="1"/>
  <c r="O45" i="1"/>
  <c r="P45" i="1"/>
  <c r="O46" i="1"/>
  <c r="P46" i="1"/>
  <c r="O47" i="1"/>
  <c r="P47" i="1"/>
  <c r="O48" i="1"/>
  <c r="P48" i="1" s="1"/>
  <c r="O49" i="1"/>
  <c r="P49" i="1"/>
  <c r="F50" i="1"/>
  <c r="H50" i="1"/>
  <c r="V50" i="1"/>
  <c r="Y50" i="1"/>
  <c r="Z50" i="1"/>
  <c r="AM50" i="1"/>
  <c r="AU50" i="1"/>
  <c r="BI50" i="1"/>
  <c r="BL50" i="1" s="1"/>
  <c r="BJ50" i="1"/>
  <c r="BR50" i="1"/>
  <c r="F51" i="1"/>
  <c r="H51" i="1"/>
  <c r="J51" i="1"/>
  <c r="BR51" i="1" s="1"/>
  <c r="V51" i="1"/>
  <c r="Y51" i="1"/>
  <c r="Z51" i="1"/>
  <c r="AM51" i="1"/>
  <c r="AU51" i="1"/>
  <c r="AY51" i="1"/>
  <c r="BI51" i="1"/>
  <c r="BJ51" i="1"/>
  <c r="F52" i="1"/>
  <c r="H52" i="1"/>
  <c r="J52" i="1"/>
  <c r="BR52" i="1" s="1"/>
  <c r="V52" i="1"/>
  <c r="Y52" i="1"/>
  <c r="Z52" i="1"/>
  <c r="AM52" i="1"/>
  <c r="AU52" i="1"/>
  <c r="BE52" i="1"/>
  <c r="BF52" i="1" s="1"/>
  <c r="BI52" i="1"/>
  <c r="BL52" i="1" s="1"/>
  <c r="BJ52" i="1"/>
  <c r="F53" i="1"/>
  <c r="H53" i="1"/>
  <c r="J53" i="1"/>
  <c r="V53" i="1"/>
  <c r="Y53" i="1"/>
  <c r="Z53" i="1"/>
  <c r="AM53" i="1"/>
  <c r="AU53" i="1"/>
  <c r="BI53" i="1"/>
  <c r="BJ53" i="1"/>
  <c r="BL53" i="1"/>
  <c r="BR53" i="1"/>
  <c r="F54" i="1"/>
  <c r="H54" i="1"/>
  <c r="J54" i="1"/>
  <c r="BR54" i="1" s="1"/>
  <c r="V54" i="1"/>
  <c r="Y54" i="1"/>
  <c r="Z54" i="1"/>
  <c r="AM54" i="1"/>
  <c r="AU54" i="1"/>
  <c r="BI54" i="1"/>
  <c r="BJ54" i="1"/>
  <c r="BL54" i="1" s="1"/>
  <c r="F55" i="1"/>
  <c r="H55" i="1"/>
  <c r="J55" i="1"/>
  <c r="V55" i="1"/>
  <c r="Y55" i="1"/>
  <c r="Z55" i="1"/>
  <c r="AM55" i="1"/>
  <c r="AU55" i="1"/>
  <c r="BI55" i="1"/>
  <c r="BL55" i="1" s="1"/>
  <c r="BJ55" i="1"/>
  <c r="BR55" i="1"/>
  <c r="F56" i="1"/>
  <c r="H56" i="1"/>
  <c r="J56" i="1"/>
  <c r="V56" i="1"/>
  <c r="Y56" i="1"/>
  <c r="Z56" i="1"/>
  <c r="AM56" i="1"/>
  <c r="AU56" i="1"/>
  <c r="BI56" i="1"/>
  <c r="BJ56" i="1"/>
  <c r="BL56" i="1" s="1"/>
  <c r="BR56" i="1"/>
  <c r="F57" i="1"/>
  <c r="H57" i="1"/>
  <c r="J57" i="1"/>
  <c r="BR57" i="1" s="1"/>
  <c r="V57" i="1"/>
  <c r="Y57" i="1"/>
  <c r="Z57" i="1"/>
  <c r="AK57" i="1"/>
  <c r="AJ57" i="1" s="1"/>
  <c r="AY57" i="1" s="1"/>
  <c r="AM57" i="1"/>
  <c r="AU57" i="1"/>
  <c r="BE57" i="1"/>
  <c r="BF57" i="1" s="1"/>
  <c r="BI57" i="1"/>
  <c r="BL57" i="1" s="1"/>
  <c r="BJ57" i="1"/>
  <c r="F58" i="1"/>
  <c r="H58" i="1"/>
  <c r="J58" i="1"/>
  <c r="V58" i="1"/>
  <c r="Y58" i="1"/>
  <c r="Z58" i="1"/>
  <c r="AM58" i="1"/>
  <c r="AU58" i="1"/>
  <c r="BI58" i="1"/>
  <c r="BJ58" i="1"/>
  <c r="BL58" i="1"/>
  <c r="BR58" i="1"/>
  <c r="F59" i="1"/>
  <c r="H59" i="1"/>
  <c r="J59" i="1"/>
  <c r="BR59" i="1" s="1"/>
  <c r="V59" i="1"/>
  <c r="Y59" i="1"/>
  <c r="Z59" i="1"/>
  <c r="AM59" i="1"/>
  <c r="AU59" i="1"/>
  <c r="BI59" i="1"/>
  <c r="BJ59" i="1"/>
  <c r="BL59" i="1"/>
  <c r="F60" i="1"/>
  <c r="H60" i="1"/>
  <c r="J60" i="1"/>
  <c r="V60" i="1"/>
  <c r="Y60" i="1"/>
  <c r="Z60" i="1"/>
  <c r="AM60" i="1"/>
  <c r="AU60" i="1"/>
  <c r="BI60" i="1"/>
  <c r="BJ60" i="1"/>
  <c r="BR60" i="1"/>
  <c r="F61" i="1"/>
  <c r="H61" i="1"/>
  <c r="J61" i="1"/>
  <c r="V61" i="1"/>
  <c r="Y61" i="1"/>
  <c r="Z61" i="1"/>
  <c r="AM61" i="1"/>
  <c r="AU61" i="1"/>
  <c r="BI61" i="1"/>
  <c r="BJ61" i="1"/>
  <c r="BL61" i="1"/>
  <c r="BR61" i="1"/>
  <c r="AE74" i="1"/>
  <c r="AE81" i="1"/>
  <c r="AE83" i="1" s="1"/>
  <c r="E2" i="2"/>
  <c r="E3" i="2"/>
  <c r="E4" i="2"/>
  <c r="E6" i="2"/>
  <c r="E7" i="2"/>
  <c r="E8" i="2"/>
  <c r="E9" i="2"/>
  <c r="E10" i="2"/>
  <c r="E11" i="2"/>
  <c r="E12" i="2"/>
  <c r="E13" i="2"/>
  <c r="E14" i="2"/>
  <c r="E15" i="2"/>
  <c r="E17" i="2"/>
  <c r="E18" i="2"/>
  <c r="V33" i="2"/>
  <c r="Y33" i="2"/>
  <c r="AB33" i="2"/>
  <c r="AH33" i="2"/>
  <c r="AK33" i="2"/>
  <c r="AN33" i="2"/>
  <c r="AQ33" i="2"/>
  <c r="AT33" i="2"/>
  <c r="AW33" i="2"/>
  <c r="AZ33" i="2"/>
  <c r="BC33" i="2"/>
  <c r="BF33" i="2"/>
  <c r="BF47" i="2" s="1"/>
  <c r="BI33" i="2"/>
  <c r="V37" i="2"/>
  <c r="J37" i="2" s="1"/>
  <c r="BE50" i="1" s="1"/>
  <c r="BF50" i="1" s="1"/>
  <c r="W37" i="2"/>
  <c r="K37" i="2" s="1"/>
  <c r="Y37" i="2"/>
  <c r="G37" i="2" s="1"/>
  <c r="AK50" i="1" s="1"/>
  <c r="AJ50" i="1" s="1"/>
  <c r="AY50" i="1" s="1"/>
  <c r="Z37" i="2"/>
  <c r="H37" i="2" s="1"/>
  <c r="AB37" i="2"/>
  <c r="AC37" i="2"/>
  <c r="AH37" i="2"/>
  <c r="AI37" i="2"/>
  <c r="AK37" i="2"/>
  <c r="AL37" i="2"/>
  <c r="AN37" i="2"/>
  <c r="P37" i="2" s="1"/>
  <c r="E50" i="1" s="1"/>
  <c r="B50" i="1" s="1"/>
  <c r="AO37" i="2"/>
  <c r="Q37" i="2" s="1"/>
  <c r="AQ37" i="2"/>
  <c r="AR37" i="2"/>
  <c r="AT37" i="2"/>
  <c r="AU37" i="2"/>
  <c r="AW37" i="2"/>
  <c r="AX37" i="2"/>
  <c r="AZ37" i="2"/>
  <c r="BA37" i="2"/>
  <c r="BC37" i="2"/>
  <c r="BD37" i="2"/>
  <c r="BF37" i="2"/>
  <c r="BG37" i="2"/>
  <c r="BI37" i="2"/>
  <c r="BJ37" i="2"/>
  <c r="F38" i="2"/>
  <c r="E38" i="2" s="1"/>
  <c r="I38" i="2"/>
  <c r="J38" i="2"/>
  <c r="BE51" i="1" s="1"/>
  <c r="BF51" i="1" s="1"/>
  <c r="L38" i="2"/>
  <c r="O38" i="2"/>
  <c r="P38" i="2"/>
  <c r="E51" i="1" s="1"/>
  <c r="B51" i="1" s="1"/>
  <c r="R38" i="2"/>
  <c r="Q38" i="2" s="1"/>
  <c r="S38" i="2"/>
  <c r="U51" i="1" s="1"/>
  <c r="R51" i="1" s="1"/>
  <c r="X51" i="1" s="1"/>
  <c r="U38" i="2"/>
  <c r="V38" i="2"/>
  <c r="W38" i="2"/>
  <c r="K38" i="2" s="1"/>
  <c r="Y38" i="2"/>
  <c r="G38" i="2" s="1"/>
  <c r="AK51" i="1" s="1"/>
  <c r="AJ51" i="1" s="1"/>
  <c r="Z38" i="2"/>
  <c r="H38" i="2" s="1"/>
  <c r="AB38" i="2"/>
  <c r="AC38" i="2"/>
  <c r="AH38" i="2"/>
  <c r="AI38" i="2"/>
  <c r="AK38" i="2"/>
  <c r="AL38" i="2"/>
  <c r="T38" i="2" s="1"/>
  <c r="AN38" i="2"/>
  <c r="AO38" i="2"/>
  <c r="AQ38" i="2"/>
  <c r="AR38" i="2"/>
  <c r="AT38" i="2"/>
  <c r="AU38" i="2"/>
  <c r="AW38" i="2"/>
  <c r="AX38" i="2"/>
  <c r="AZ38" i="2"/>
  <c r="BA38" i="2"/>
  <c r="BC38" i="2"/>
  <c r="BD38" i="2"/>
  <c r="BF38" i="2"/>
  <c r="BG38" i="2"/>
  <c r="BI38" i="2"/>
  <c r="BJ38" i="2"/>
  <c r="F39" i="2"/>
  <c r="I39" i="2"/>
  <c r="J39" i="2"/>
  <c r="L39" i="2"/>
  <c r="K39" i="2" s="1"/>
  <c r="R39" i="2"/>
  <c r="U39" i="2"/>
  <c r="V39" i="2"/>
  <c r="W39" i="2"/>
  <c r="Y39" i="2"/>
  <c r="Z39" i="2"/>
  <c r="AB39" i="2"/>
  <c r="AC39" i="2"/>
  <c r="AH39" i="2"/>
  <c r="AI39" i="2"/>
  <c r="AK39" i="2"/>
  <c r="AL39" i="2"/>
  <c r="AN39" i="2"/>
  <c r="AO39" i="2"/>
  <c r="AQ39" i="2"/>
  <c r="AR39" i="2"/>
  <c r="AT39" i="2"/>
  <c r="AU39" i="2"/>
  <c r="AW39" i="2"/>
  <c r="AX39" i="2"/>
  <c r="AZ39" i="2"/>
  <c r="BA39" i="2"/>
  <c r="BC39" i="2"/>
  <c r="BD39" i="2"/>
  <c r="BF39" i="2"/>
  <c r="BG39" i="2"/>
  <c r="E39" i="2" s="1"/>
  <c r="BI39" i="2"/>
  <c r="BJ39" i="2"/>
  <c r="E40" i="2"/>
  <c r="F40" i="2"/>
  <c r="L40" i="2"/>
  <c r="V40" i="2"/>
  <c r="W40" i="2"/>
  <c r="Y40" i="2"/>
  <c r="Z40" i="2"/>
  <c r="AC40" i="2"/>
  <c r="AH40" i="2"/>
  <c r="AI40" i="2"/>
  <c r="AK40" i="2"/>
  <c r="AL40" i="2"/>
  <c r="AO40" i="2"/>
  <c r="AR40" i="2"/>
  <c r="AT40" i="2"/>
  <c r="AU40" i="2"/>
  <c r="AW40" i="2"/>
  <c r="AX40" i="2"/>
  <c r="AZ40" i="2"/>
  <c r="BA40" i="2"/>
  <c r="BC40" i="2"/>
  <c r="BD40" i="2"/>
  <c r="BF40" i="2"/>
  <c r="BG40" i="2"/>
  <c r="BI40" i="2"/>
  <c r="BJ40" i="2"/>
  <c r="F41" i="2"/>
  <c r="V41" i="2"/>
  <c r="W41" i="2"/>
  <c r="Y41" i="2"/>
  <c r="Z41" i="2"/>
  <c r="AC41" i="2"/>
  <c r="AI41" i="2"/>
  <c r="AK41" i="2"/>
  <c r="AL41" i="2"/>
  <c r="AO41" i="2"/>
  <c r="AR41" i="2"/>
  <c r="AT41" i="2"/>
  <c r="AU41" i="2"/>
  <c r="AW41" i="2"/>
  <c r="AX41" i="2"/>
  <c r="AZ41" i="2"/>
  <c r="BA41" i="2"/>
  <c r="BC41" i="2"/>
  <c r="BD41" i="2"/>
  <c r="BF41" i="2"/>
  <c r="BG41" i="2"/>
  <c r="BI41" i="2"/>
  <c r="BJ41" i="2"/>
  <c r="V42" i="2"/>
  <c r="W42" i="2"/>
  <c r="Y42" i="2"/>
  <c r="Z42" i="2"/>
  <c r="AB42" i="2"/>
  <c r="AC42" i="2"/>
  <c r="AI42" i="2"/>
  <c r="AL42" i="2"/>
  <c r="AO42" i="2"/>
  <c r="AR42" i="2"/>
  <c r="AT42" i="2"/>
  <c r="AU42" i="2"/>
  <c r="AW42" i="2"/>
  <c r="AX42" i="2"/>
  <c r="AZ42" i="2"/>
  <c r="BA42" i="2"/>
  <c r="BC42" i="2"/>
  <c r="BD42" i="2"/>
  <c r="BF42" i="2"/>
  <c r="BG42" i="2"/>
  <c r="BI42" i="2"/>
  <c r="BJ42" i="2"/>
  <c r="V43" i="2"/>
  <c r="W43" i="2"/>
  <c r="Y43" i="2"/>
  <c r="Z43" i="2"/>
  <c r="AB43" i="2"/>
  <c r="AC43" i="2"/>
  <c r="AH43" i="2"/>
  <c r="AI43" i="2"/>
  <c r="AL43" i="2"/>
  <c r="AO43" i="2"/>
  <c r="AR43" i="2"/>
  <c r="AT43" i="2"/>
  <c r="AU43" i="2"/>
  <c r="AW43" i="2"/>
  <c r="AX43" i="2"/>
  <c r="AZ43" i="2"/>
  <c r="BA43" i="2"/>
  <c r="BC43" i="2"/>
  <c r="BD43" i="2"/>
  <c r="BF43" i="2"/>
  <c r="BG43" i="2"/>
  <c r="BI43" i="2"/>
  <c r="BJ43" i="2"/>
  <c r="G44" i="2"/>
  <c r="H44" i="2"/>
  <c r="N44" i="2"/>
  <c r="Q44" i="2"/>
  <c r="V44" i="2"/>
  <c r="J44" i="2" s="1"/>
  <c r="W44" i="2"/>
  <c r="K44" i="2" s="1"/>
  <c r="Y44" i="2"/>
  <c r="Z44" i="2"/>
  <c r="AB44" i="2"/>
  <c r="AC44" i="2"/>
  <c r="E44" i="2" s="1"/>
  <c r="C44" i="2" s="1"/>
  <c r="AH44" i="2"/>
  <c r="AI44" i="2"/>
  <c r="T44" i="2" s="1"/>
  <c r="AL44" i="2"/>
  <c r="AO44" i="2"/>
  <c r="AR44" i="2"/>
  <c r="AT44" i="2"/>
  <c r="AU44" i="2"/>
  <c r="AW44" i="2"/>
  <c r="M44" i="2" s="1"/>
  <c r="BM57" i="1" s="1"/>
  <c r="AX44" i="2"/>
  <c r="AZ44" i="2"/>
  <c r="BA44" i="2"/>
  <c r="BC44" i="2"/>
  <c r="BD44" i="2"/>
  <c r="BF44" i="2"/>
  <c r="BG44" i="2"/>
  <c r="BI44" i="2"/>
  <c r="BJ44" i="2"/>
  <c r="F45" i="2"/>
  <c r="G45" i="2"/>
  <c r="AK58" i="1" s="1"/>
  <c r="AJ58" i="1" s="1"/>
  <c r="AY58" i="1" s="1"/>
  <c r="H45" i="2"/>
  <c r="I45" i="2"/>
  <c r="L45" i="2"/>
  <c r="O45" i="2"/>
  <c r="R45" i="2"/>
  <c r="U45" i="2"/>
  <c r="U46" i="2" s="1"/>
  <c r="V45" i="2"/>
  <c r="W45" i="2"/>
  <c r="Y45" i="2"/>
  <c r="Z45" i="2"/>
  <c r="AC45" i="2"/>
  <c r="AH45" i="2"/>
  <c r="S45" i="2" s="1"/>
  <c r="U58" i="1" s="1"/>
  <c r="R58" i="1" s="1"/>
  <c r="X58" i="1" s="1"/>
  <c r="AI45" i="2"/>
  <c r="T45" i="2" s="1"/>
  <c r="AK45" i="2"/>
  <c r="AL45" i="2"/>
  <c r="AO45" i="2"/>
  <c r="AR45" i="2"/>
  <c r="AT45" i="2"/>
  <c r="AU45" i="2"/>
  <c r="AW45" i="2"/>
  <c r="AX45" i="2"/>
  <c r="AZ45" i="2"/>
  <c r="BA45" i="2"/>
  <c r="BD45" i="2"/>
  <c r="BF45" i="2"/>
  <c r="BG45" i="2"/>
  <c r="BI45" i="2"/>
  <c r="BJ45" i="2"/>
  <c r="I46" i="2"/>
  <c r="H46" i="2" s="1"/>
  <c r="O46" i="2"/>
  <c r="O47" i="2" s="1"/>
  <c r="R46" i="2"/>
  <c r="V46" i="2"/>
  <c r="W46" i="2"/>
  <c r="Y46" i="2"/>
  <c r="Z46" i="2"/>
  <c r="AC46" i="2"/>
  <c r="AI46" i="2"/>
  <c r="AK46" i="2"/>
  <c r="AL46" i="2"/>
  <c r="AO46" i="2"/>
  <c r="Q46" i="2" s="1"/>
  <c r="AR46" i="2"/>
  <c r="AT46" i="2"/>
  <c r="AU46" i="2"/>
  <c r="AW46" i="2"/>
  <c r="AX46" i="2"/>
  <c r="AZ46" i="2"/>
  <c r="BA46" i="2"/>
  <c r="BD46" i="2"/>
  <c r="BF46" i="2"/>
  <c r="BG46" i="2"/>
  <c r="BI46" i="2"/>
  <c r="BJ46" i="2"/>
  <c r="R47" i="2"/>
  <c r="R48" i="2" s="1"/>
  <c r="V47" i="2"/>
  <c r="W47" i="2"/>
  <c r="Y47" i="2"/>
  <c r="Z47" i="2"/>
  <c r="AB47" i="2"/>
  <c r="AC47" i="2"/>
  <c r="AI47" i="2"/>
  <c r="AL47" i="2"/>
  <c r="AO47" i="2"/>
  <c r="AR47" i="2"/>
  <c r="AT47" i="2"/>
  <c r="AU47" i="2"/>
  <c r="AW47" i="2"/>
  <c r="AX47" i="2"/>
  <c r="AZ47" i="2"/>
  <c r="BA47" i="2"/>
  <c r="BC47" i="2"/>
  <c r="BD47" i="2"/>
  <c r="BG47" i="2"/>
  <c r="BI47" i="2"/>
  <c r="BJ47" i="2"/>
  <c r="V48" i="2"/>
  <c r="W48" i="2"/>
  <c r="Y48" i="2"/>
  <c r="Z48" i="2"/>
  <c r="AB48" i="2"/>
  <c r="AC48" i="2"/>
  <c r="AI48" i="2"/>
  <c r="AL48" i="2"/>
  <c r="AO48" i="2"/>
  <c r="AR48" i="2"/>
  <c r="AT48" i="2"/>
  <c r="AU48" i="2"/>
  <c r="AW48" i="2"/>
  <c r="AX48" i="2"/>
  <c r="AZ48" i="2"/>
  <c r="BA48" i="2"/>
  <c r="BC48" i="2"/>
  <c r="BD48" i="2"/>
  <c r="BF48" i="2"/>
  <c r="BG48" i="2"/>
  <c r="BJ48" i="2"/>
  <c r="E49" i="2"/>
  <c r="G49" i="2"/>
  <c r="V49" i="2"/>
  <c r="J49" i="2" s="1"/>
  <c r="W49" i="2"/>
  <c r="K49" i="2" s="1"/>
  <c r="Y49" i="2"/>
  <c r="Z49" i="2"/>
  <c r="H49" i="2" s="1"/>
  <c r="AB49" i="2"/>
  <c r="D49" i="2" s="1"/>
  <c r="AC49" i="2"/>
  <c r="AH49" i="2"/>
  <c r="AI49" i="2"/>
  <c r="T49" i="2" s="1"/>
  <c r="AL49" i="2"/>
  <c r="AO49" i="2"/>
  <c r="AR49" i="2"/>
  <c r="AT49" i="2"/>
  <c r="AU49" i="2"/>
  <c r="AW49" i="2"/>
  <c r="AX49" i="2"/>
  <c r="AZ49" i="2"/>
  <c r="BA49" i="2"/>
  <c r="BC49" i="2"/>
  <c r="BD49" i="2"/>
  <c r="N49" i="2" s="1"/>
  <c r="BF49" i="2"/>
  <c r="BG49" i="2"/>
  <c r="BJ49" i="2"/>
  <c r="F50" i="2"/>
  <c r="F51" i="2" s="1"/>
  <c r="G50" i="2"/>
  <c r="H50" i="2"/>
  <c r="I50" i="2"/>
  <c r="K50" i="2"/>
  <c r="L50" i="2"/>
  <c r="O50" i="2"/>
  <c r="R50" i="2"/>
  <c r="Q50" i="2" s="1"/>
  <c r="U50" i="2"/>
  <c r="V50" i="2"/>
  <c r="W50" i="2"/>
  <c r="Y50" i="2"/>
  <c r="Z50" i="2"/>
  <c r="AC50" i="2"/>
  <c r="AH50" i="2"/>
  <c r="S50" i="2" s="1"/>
  <c r="AI50" i="2"/>
  <c r="T50" i="2" s="1"/>
  <c r="AK50" i="2"/>
  <c r="AL50" i="2"/>
  <c r="AO50" i="2"/>
  <c r="AR50" i="2"/>
  <c r="AT50" i="2"/>
  <c r="AU50" i="2"/>
  <c r="AW50" i="2"/>
  <c r="AX50" i="2"/>
  <c r="AZ50" i="2"/>
  <c r="BA50" i="2"/>
  <c r="BD50" i="2"/>
  <c r="BF50" i="2"/>
  <c r="BG50" i="2"/>
  <c r="BI50" i="2"/>
  <c r="BJ50" i="2"/>
  <c r="E51" i="2"/>
  <c r="I51" i="2"/>
  <c r="I52" i="2" s="1"/>
  <c r="O51" i="2"/>
  <c r="Q51" i="2"/>
  <c r="R51" i="2"/>
  <c r="R52" i="2" s="1"/>
  <c r="U51" i="2"/>
  <c r="V51" i="2"/>
  <c r="W51" i="2"/>
  <c r="Y51" i="2"/>
  <c r="Z51" i="2"/>
  <c r="AB51" i="2"/>
  <c r="AC51" i="2"/>
  <c r="AH51" i="2"/>
  <c r="AI51" i="2"/>
  <c r="AK51" i="2"/>
  <c r="AL51" i="2"/>
  <c r="AO51" i="2"/>
  <c r="AQ51" i="2"/>
  <c r="AR51" i="2"/>
  <c r="AT51" i="2"/>
  <c r="AU51" i="2"/>
  <c r="AW51" i="2"/>
  <c r="AX51" i="2"/>
  <c r="AZ51" i="2"/>
  <c r="BA51" i="2"/>
  <c r="BC51" i="2"/>
  <c r="BD51" i="2"/>
  <c r="BF51" i="2"/>
  <c r="BG51" i="2"/>
  <c r="BI51" i="2"/>
  <c r="BJ51" i="2"/>
  <c r="F52" i="2"/>
  <c r="G52" i="2"/>
  <c r="H52" i="2"/>
  <c r="Q52" i="2"/>
  <c r="V52" i="2"/>
  <c r="W52" i="2"/>
  <c r="Y52" i="2"/>
  <c r="Z52" i="2"/>
  <c r="AB52" i="2"/>
  <c r="AC52" i="2"/>
  <c r="AH52" i="2"/>
  <c r="AI52" i="2"/>
  <c r="AK52" i="2"/>
  <c r="AL52" i="2"/>
  <c r="AO52" i="2"/>
  <c r="AR52" i="2"/>
  <c r="AT52" i="2"/>
  <c r="AU52" i="2"/>
  <c r="AW52" i="2"/>
  <c r="AX52" i="2"/>
  <c r="AZ52" i="2"/>
  <c r="BA52" i="2"/>
  <c r="BC52" i="2"/>
  <c r="BD52" i="2"/>
  <c r="BF52" i="2"/>
  <c r="BG52" i="2"/>
  <c r="BI52" i="2"/>
  <c r="BJ52" i="2"/>
  <c r="I53" i="2"/>
  <c r="R53" i="2"/>
  <c r="V53" i="2"/>
  <c r="W53" i="2"/>
  <c r="Y53" i="2"/>
  <c r="Z53" i="2"/>
  <c r="AB53" i="2"/>
  <c r="AC53" i="2"/>
  <c r="AH53" i="2"/>
  <c r="AI53" i="2"/>
  <c r="AK53" i="2"/>
  <c r="AL53" i="2"/>
  <c r="AO53" i="2"/>
  <c r="AR53" i="2"/>
  <c r="AT53" i="2"/>
  <c r="AU53" i="2"/>
  <c r="AW53" i="2"/>
  <c r="AX53" i="2"/>
  <c r="AZ53" i="2"/>
  <c r="BA53" i="2"/>
  <c r="BC53" i="2"/>
  <c r="BD53" i="2"/>
  <c r="BF53" i="2"/>
  <c r="BG53" i="2"/>
  <c r="BI53" i="2"/>
  <c r="BJ53" i="2"/>
  <c r="R54" i="2"/>
  <c r="V54" i="2"/>
  <c r="W54" i="2"/>
  <c r="Y54" i="2"/>
  <c r="Z54" i="2"/>
  <c r="AB54" i="2"/>
  <c r="AC54" i="2"/>
  <c r="AH54" i="2"/>
  <c r="AI54" i="2"/>
  <c r="AK54" i="2"/>
  <c r="AL54" i="2"/>
  <c r="AO54" i="2"/>
  <c r="AQ54" i="2"/>
  <c r="AR54" i="2"/>
  <c r="AT54" i="2"/>
  <c r="AU54" i="2"/>
  <c r="AW54" i="2"/>
  <c r="AX54" i="2"/>
  <c r="AZ54" i="2"/>
  <c r="BA54" i="2"/>
  <c r="BC54" i="2"/>
  <c r="BD54" i="2"/>
  <c r="BF54" i="2"/>
  <c r="BG54" i="2"/>
  <c r="BI54" i="2"/>
  <c r="BJ54" i="2"/>
  <c r="V55" i="2"/>
  <c r="W55" i="2"/>
  <c r="Y55" i="2"/>
  <c r="Z55" i="2"/>
  <c r="AB55" i="2"/>
  <c r="AC55" i="2"/>
  <c r="AH55" i="2"/>
  <c r="AI55" i="2"/>
  <c r="AK55" i="2"/>
  <c r="AL55" i="2"/>
  <c r="AO55" i="2"/>
  <c r="AQ55" i="2"/>
  <c r="AR55" i="2"/>
  <c r="AT55" i="2"/>
  <c r="AU55" i="2"/>
  <c r="AW55" i="2"/>
  <c r="AX55" i="2"/>
  <c r="AZ55" i="2"/>
  <c r="BA55" i="2"/>
  <c r="BC55" i="2"/>
  <c r="BD55" i="2"/>
  <c r="BF55" i="2"/>
  <c r="BG55" i="2"/>
  <c r="BI55" i="2"/>
  <c r="BJ55" i="2"/>
  <c r="V56" i="2"/>
  <c r="W56" i="2"/>
  <c r="Y56" i="2"/>
  <c r="Z56" i="2"/>
  <c r="AB56" i="2"/>
  <c r="AC56" i="2"/>
  <c r="AH56" i="2"/>
  <c r="AI56" i="2"/>
  <c r="AK56" i="2"/>
  <c r="AL56" i="2"/>
  <c r="AO56" i="2"/>
  <c r="AQ56" i="2"/>
  <c r="AR56" i="2"/>
  <c r="AT56" i="2"/>
  <c r="AU56" i="2"/>
  <c r="AW56" i="2"/>
  <c r="AX56" i="2"/>
  <c r="AZ56" i="2"/>
  <c r="BA56" i="2"/>
  <c r="BC56" i="2"/>
  <c r="BD56" i="2"/>
  <c r="BF56" i="2"/>
  <c r="BG56" i="2"/>
  <c r="BI56" i="2"/>
  <c r="BJ56" i="2"/>
  <c r="V57" i="2"/>
  <c r="W57" i="2"/>
  <c r="Y57" i="2"/>
  <c r="Z57" i="2"/>
  <c r="AB57" i="2"/>
  <c r="AC57" i="2"/>
  <c r="AH57" i="2"/>
  <c r="AI57" i="2"/>
  <c r="AK57" i="2"/>
  <c r="AL57" i="2"/>
  <c r="AN57" i="2"/>
  <c r="AO57" i="2"/>
  <c r="AR57" i="2"/>
  <c r="AT57" i="2"/>
  <c r="AU57" i="2"/>
  <c r="AW57" i="2"/>
  <c r="AX57" i="2"/>
  <c r="AZ57" i="2"/>
  <c r="BA57" i="2"/>
  <c r="BC57" i="2"/>
  <c r="BD57" i="2"/>
  <c r="BF57" i="2"/>
  <c r="BG57" i="2"/>
  <c r="BI57" i="2"/>
  <c r="BJ57" i="2"/>
  <c r="V58" i="2"/>
  <c r="W58" i="2"/>
  <c r="Y58" i="2"/>
  <c r="Z58" i="2"/>
  <c r="AB58" i="2"/>
  <c r="AC58" i="2"/>
  <c r="AH58" i="2"/>
  <c r="AI58" i="2"/>
  <c r="AK58" i="2"/>
  <c r="AL58" i="2"/>
  <c r="AN58" i="2"/>
  <c r="AO58" i="2"/>
  <c r="AR58" i="2"/>
  <c r="AT58" i="2"/>
  <c r="AU58" i="2"/>
  <c r="AW58" i="2"/>
  <c r="AX58" i="2"/>
  <c r="AZ58" i="2"/>
  <c r="BA58" i="2"/>
  <c r="BC58" i="2"/>
  <c r="BD58" i="2"/>
  <c r="BF58" i="2"/>
  <c r="BG58" i="2"/>
  <c r="BI58" i="2"/>
  <c r="BJ58" i="2"/>
  <c r="V59" i="2"/>
  <c r="W59" i="2"/>
  <c r="Y59" i="2"/>
  <c r="Z59" i="2"/>
  <c r="AB59" i="2"/>
  <c r="AC59" i="2"/>
  <c r="AH59" i="2"/>
  <c r="AI59" i="2"/>
  <c r="AK59" i="2"/>
  <c r="AL59" i="2"/>
  <c r="AN59" i="2"/>
  <c r="AO59" i="2"/>
  <c r="AR59" i="2"/>
  <c r="AT59" i="2"/>
  <c r="AU59" i="2"/>
  <c r="AW59" i="2"/>
  <c r="AX59" i="2"/>
  <c r="AZ59" i="2"/>
  <c r="BA59" i="2"/>
  <c r="BC59" i="2"/>
  <c r="BD59" i="2"/>
  <c r="BF59" i="2"/>
  <c r="BG59" i="2"/>
  <c r="BI59" i="2"/>
  <c r="BJ59" i="2"/>
  <c r="V60" i="2"/>
  <c r="W60" i="2"/>
  <c r="Y60" i="2"/>
  <c r="Z60" i="2"/>
  <c r="AB60" i="2"/>
  <c r="AC60" i="2"/>
  <c r="AH60" i="2"/>
  <c r="AI60" i="2"/>
  <c r="AK60" i="2"/>
  <c r="AL60" i="2"/>
  <c r="AN60" i="2"/>
  <c r="AO60" i="2"/>
  <c r="AR60" i="2"/>
  <c r="AT60" i="2"/>
  <c r="AU60" i="2"/>
  <c r="AW60" i="2"/>
  <c r="AX60" i="2"/>
  <c r="AZ60" i="2"/>
  <c r="BA60" i="2"/>
  <c r="BC60" i="2"/>
  <c r="BD60" i="2"/>
  <c r="BF60" i="2"/>
  <c r="BG60" i="2"/>
  <c r="BI60" i="2"/>
  <c r="BJ60" i="2"/>
  <c r="V61" i="2"/>
  <c r="W61" i="2"/>
  <c r="Y61" i="2"/>
  <c r="Z61" i="2"/>
  <c r="AB61" i="2"/>
  <c r="AC61" i="2"/>
  <c r="AH61" i="2"/>
  <c r="AI61" i="2"/>
  <c r="AK61" i="2"/>
  <c r="AL61" i="2"/>
  <c r="AO61" i="2"/>
  <c r="AR61" i="2"/>
  <c r="AT61" i="2"/>
  <c r="AU61" i="2"/>
  <c r="AW61" i="2"/>
  <c r="AX61" i="2"/>
  <c r="AZ61" i="2"/>
  <c r="BA61" i="2"/>
  <c r="BC61" i="2"/>
  <c r="BD61" i="2"/>
  <c r="BF61" i="2"/>
  <c r="BG61" i="2"/>
  <c r="BI61" i="2"/>
  <c r="BJ61" i="2"/>
  <c r="V62" i="2"/>
  <c r="W62" i="2"/>
  <c r="Y62" i="2"/>
  <c r="Z62" i="2"/>
  <c r="AB62" i="2"/>
  <c r="AC62" i="2"/>
  <c r="AH62" i="2"/>
  <c r="AI62" i="2"/>
  <c r="AK62" i="2"/>
  <c r="AL62" i="2"/>
  <c r="AN62" i="2"/>
  <c r="AO62" i="2"/>
  <c r="AQ62" i="2"/>
  <c r="AR62" i="2"/>
  <c r="AT62" i="2"/>
  <c r="AU62" i="2"/>
  <c r="AW62" i="2"/>
  <c r="AX62" i="2"/>
  <c r="AZ62" i="2"/>
  <c r="BA62" i="2"/>
  <c r="BC62" i="2"/>
  <c r="BD62" i="2"/>
  <c r="BF62" i="2"/>
  <c r="BG62" i="2"/>
  <c r="BI62" i="2"/>
  <c r="BJ62" i="2"/>
  <c r="V63" i="2"/>
  <c r="W63" i="2"/>
  <c r="Y63" i="2"/>
  <c r="Z63" i="2"/>
  <c r="AB63" i="2"/>
  <c r="AC63" i="2"/>
  <c r="AH63" i="2"/>
  <c r="AI63" i="2"/>
  <c r="AK63" i="2"/>
  <c r="AL63" i="2"/>
  <c r="AO63" i="2"/>
  <c r="AQ63" i="2"/>
  <c r="AR63" i="2"/>
  <c r="AT63" i="2"/>
  <c r="AU63" i="2"/>
  <c r="AW63" i="2"/>
  <c r="AX63" i="2"/>
  <c r="AZ63" i="2"/>
  <c r="BA63" i="2"/>
  <c r="BC63" i="2"/>
  <c r="BD63" i="2"/>
  <c r="BF63" i="2"/>
  <c r="BG63" i="2"/>
  <c r="BI63" i="2"/>
  <c r="BJ63" i="2"/>
  <c r="V64" i="2"/>
  <c r="W64" i="2"/>
  <c r="Y64" i="2"/>
  <c r="Z64" i="2"/>
  <c r="AB64" i="2"/>
  <c r="AC64" i="2"/>
  <c r="AH64" i="2"/>
  <c r="AI64" i="2"/>
  <c r="AK64" i="2"/>
  <c r="AL64" i="2"/>
  <c r="AO64" i="2"/>
  <c r="AR64" i="2"/>
  <c r="AT64" i="2"/>
  <c r="AU64" i="2"/>
  <c r="AW64" i="2"/>
  <c r="AX64" i="2"/>
  <c r="AZ64" i="2"/>
  <c r="BA64" i="2"/>
  <c r="BC64" i="2"/>
  <c r="BD64" i="2"/>
  <c r="BF64" i="2"/>
  <c r="BG64" i="2"/>
  <c r="BI64" i="2"/>
  <c r="BJ64" i="2"/>
  <c r="V65" i="2"/>
  <c r="W65" i="2"/>
  <c r="Y65" i="2"/>
  <c r="Z65" i="2"/>
  <c r="AB65" i="2"/>
  <c r="AC65" i="2"/>
  <c r="AH65" i="2"/>
  <c r="AI65" i="2"/>
  <c r="AK65" i="2"/>
  <c r="AL65" i="2"/>
  <c r="AN65" i="2"/>
  <c r="AO65" i="2"/>
  <c r="AR65" i="2"/>
  <c r="AT65" i="2"/>
  <c r="AU65" i="2"/>
  <c r="AW65" i="2"/>
  <c r="AX65" i="2"/>
  <c r="AZ65" i="2"/>
  <c r="BA65" i="2"/>
  <c r="BC65" i="2"/>
  <c r="BD65" i="2"/>
  <c r="BF65" i="2"/>
  <c r="BG65" i="2"/>
  <c r="BI65" i="2"/>
  <c r="BJ65" i="2"/>
  <c r="V66" i="2"/>
  <c r="W66" i="2"/>
  <c r="Y66" i="2"/>
  <c r="Z66" i="2"/>
  <c r="AB66" i="2"/>
  <c r="AC66" i="2"/>
  <c r="AH66" i="2"/>
  <c r="AI66" i="2"/>
  <c r="AK66" i="2"/>
  <c r="AL66" i="2"/>
  <c r="AN66" i="2"/>
  <c r="AO66" i="2"/>
  <c r="AQ66" i="2"/>
  <c r="AR66" i="2"/>
  <c r="AT66" i="2"/>
  <c r="AU66" i="2"/>
  <c r="AW66" i="2"/>
  <c r="AX66" i="2"/>
  <c r="AZ66" i="2"/>
  <c r="BA66" i="2"/>
  <c r="BC66" i="2"/>
  <c r="BD66" i="2"/>
  <c r="BF66" i="2"/>
  <c r="BG66" i="2"/>
  <c r="BI66" i="2"/>
  <c r="BJ66" i="2"/>
  <c r="V67" i="2"/>
  <c r="W67" i="2"/>
  <c r="Y67" i="2"/>
  <c r="Z67" i="2"/>
  <c r="AB67" i="2"/>
  <c r="AC67" i="2"/>
  <c r="AH67" i="2"/>
  <c r="AI67" i="2"/>
  <c r="AK67" i="2"/>
  <c r="AL67" i="2"/>
  <c r="AO67" i="2"/>
  <c r="AR67" i="2"/>
  <c r="AT67" i="2"/>
  <c r="AU67" i="2"/>
  <c r="AW67" i="2"/>
  <c r="AX67" i="2"/>
  <c r="AZ67" i="2"/>
  <c r="BA67" i="2"/>
  <c r="BC67" i="2"/>
  <c r="BD67" i="2"/>
  <c r="BF67" i="2"/>
  <c r="BG67" i="2"/>
  <c r="BI67" i="2"/>
  <c r="BJ67" i="2"/>
  <c r="V68" i="2"/>
  <c r="W68" i="2"/>
  <c r="Y68" i="2"/>
  <c r="Z68" i="2"/>
  <c r="AB68" i="2"/>
  <c r="AC68" i="2"/>
  <c r="AH68" i="2"/>
  <c r="AI68" i="2"/>
  <c r="AK68" i="2"/>
  <c r="AL68" i="2"/>
  <c r="AO68" i="2"/>
  <c r="AR68" i="2"/>
  <c r="AT68" i="2"/>
  <c r="AU68" i="2"/>
  <c r="AW68" i="2"/>
  <c r="AX68" i="2"/>
  <c r="AZ68" i="2"/>
  <c r="BA68" i="2"/>
  <c r="BC68" i="2"/>
  <c r="BD68" i="2"/>
  <c r="BF68" i="2"/>
  <c r="BG68" i="2"/>
  <c r="BI68" i="2"/>
  <c r="BJ68" i="2"/>
  <c r="V69" i="2"/>
  <c r="W69" i="2"/>
  <c r="Y69" i="2"/>
  <c r="Z69" i="2"/>
  <c r="AB69" i="2"/>
  <c r="AC69" i="2"/>
  <c r="AH69" i="2"/>
  <c r="AI69" i="2"/>
  <c r="AK69" i="2"/>
  <c r="AL69" i="2"/>
  <c r="AN69" i="2"/>
  <c r="AO69" i="2"/>
  <c r="AR69" i="2"/>
  <c r="AT69" i="2"/>
  <c r="AU69" i="2"/>
  <c r="AW69" i="2"/>
  <c r="AX69" i="2"/>
  <c r="AZ69" i="2"/>
  <c r="BA69" i="2"/>
  <c r="BC69" i="2"/>
  <c r="BD69" i="2"/>
  <c r="BF69" i="2"/>
  <c r="BG69" i="2"/>
  <c r="BI69" i="2"/>
  <c r="BJ69" i="2"/>
  <c r="E70" i="2"/>
  <c r="H70" i="2"/>
  <c r="K70" i="2"/>
  <c r="N70" i="2"/>
  <c r="Q70" i="2"/>
  <c r="T70" i="2"/>
  <c r="E71" i="2"/>
  <c r="H71" i="2"/>
  <c r="K71" i="2"/>
  <c r="N71" i="2"/>
  <c r="Q71" i="2"/>
  <c r="T71" i="2"/>
  <c r="Q54" i="2" l="1"/>
  <c r="J45" i="2"/>
  <c r="BE58" i="1" s="1"/>
  <c r="BF58" i="1" s="1"/>
  <c r="L46" i="2"/>
  <c r="K45" i="2"/>
  <c r="G53" i="2"/>
  <c r="I54" i="2"/>
  <c r="H53" i="2"/>
  <c r="G39" i="2"/>
  <c r="AK52" i="1" s="1"/>
  <c r="AJ52" i="1" s="1"/>
  <c r="AY52" i="1" s="1"/>
  <c r="I40" i="2"/>
  <c r="H39" i="2"/>
  <c r="AQ41" i="2"/>
  <c r="AQ46" i="2"/>
  <c r="AQ40" i="2"/>
  <c r="AQ45" i="2"/>
  <c r="AQ50" i="2"/>
  <c r="AQ42" i="2"/>
  <c r="AQ58" i="2"/>
  <c r="AQ59" i="2"/>
  <c r="AQ65" i="2"/>
  <c r="AQ69" i="2"/>
  <c r="AQ60" i="2"/>
  <c r="AQ49" i="2"/>
  <c r="AQ64" i="2"/>
  <c r="AQ68" i="2"/>
  <c r="AQ43" i="2"/>
  <c r="AQ44" i="2"/>
  <c r="AQ52" i="2"/>
  <c r="AQ53" i="2"/>
  <c r="AQ61" i="2"/>
  <c r="BL51" i="1"/>
  <c r="AQ67" i="2"/>
  <c r="I47" i="2"/>
  <c r="AN40" i="2"/>
  <c r="AN45" i="2"/>
  <c r="P45" i="2" s="1"/>
  <c r="E58" i="1" s="1"/>
  <c r="B58" i="1" s="1"/>
  <c r="AN43" i="2"/>
  <c r="AN44" i="2"/>
  <c r="AN48" i="2"/>
  <c r="P48" i="2" s="1"/>
  <c r="E61" i="1" s="1"/>
  <c r="B61" i="1" s="1"/>
  <c r="AN49" i="2"/>
  <c r="AN42" i="2"/>
  <c r="AN51" i="2"/>
  <c r="P51" i="2" s="1"/>
  <c r="AN41" i="2"/>
  <c r="AN64" i="2"/>
  <c r="AN68" i="2"/>
  <c r="AN50" i="2"/>
  <c r="P50" i="2" s="1"/>
  <c r="AN52" i="2"/>
  <c r="AN53" i="2"/>
  <c r="AN61" i="2"/>
  <c r="AN54" i="2"/>
  <c r="P54" i="2" s="1"/>
  <c r="AN55" i="2"/>
  <c r="AN63" i="2"/>
  <c r="AN67" i="2"/>
  <c r="AN47" i="2"/>
  <c r="AN56" i="2"/>
  <c r="AN46" i="2"/>
  <c r="P46" i="2" s="1"/>
  <c r="E59" i="1" s="1"/>
  <c r="B59" i="1" s="1"/>
  <c r="M50" i="2"/>
  <c r="C49" i="2"/>
  <c r="N51" i="2"/>
  <c r="M51" i="2"/>
  <c r="O52" i="2"/>
  <c r="U47" i="2"/>
  <c r="T46" i="2"/>
  <c r="AQ57" i="2"/>
  <c r="R55" i="2"/>
  <c r="AQ48" i="2"/>
  <c r="G46" i="2"/>
  <c r="AK59" i="1" s="1"/>
  <c r="AJ59" i="1" s="1"/>
  <c r="AY59" i="1" s="1"/>
  <c r="S39" i="2"/>
  <c r="U52" i="1" s="1"/>
  <c r="R52" i="1" s="1"/>
  <c r="X52" i="1" s="1"/>
  <c r="U40" i="2"/>
  <c r="T39" i="2"/>
  <c r="D37" i="2"/>
  <c r="Q48" i="2"/>
  <c r="J40" i="2"/>
  <c r="BE53" i="1" s="1"/>
  <c r="BF53" i="1" s="1"/>
  <c r="L41" i="2"/>
  <c r="K40" i="2"/>
  <c r="E52" i="2"/>
  <c r="F53" i="2"/>
  <c r="D52" i="2"/>
  <c r="D51" i="2"/>
  <c r="AQ47" i="2"/>
  <c r="D44" i="2"/>
  <c r="M38" i="2"/>
  <c r="BM51" i="1" s="1"/>
  <c r="O39" i="2"/>
  <c r="N38" i="2"/>
  <c r="C38" i="2" s="1"/>
  <c r="N37" i="2"/>
  <c r="BL60" i="1"/>
  <c r="Q53" i="2"/>
  <c r="Q49" i="2"/>
  <c r="F46" i="2"/>
  <c r="D45" i="2"/>
  <c r="M37" i="2"/>
  <c r="BM50" i="1" s="1"/>
  <c r="BQ50" i="1" s="1"/>
  <c r="AA50" i="1" s="1"/>
  <c r="AB50" i="1" s="1"/>
  <c r="AE50" i="1" s="1"/>
  <c r="AF50" i="1" s="1"/>
  <c r="AG50" i="1" s="1"/>
  <c r="BQ59" i="1"/>
  <c r="AA59" i="1" s="1"/>
  <c r="AB59" i="1" s="1"/>
  <c r="AE59" i="1" s="1"/>
  <c r="P53" i="2"/>
  <c r="H51" i="2"/>
  <c r="N50" i="2"/>
  <c r="E50" i="2"/>
  <c r="C50" i="2" s="1"/>
  <c r="Q45" i="2"/>
  <c r="E45" i="2"/>
  <c r="D39" i="2"/>
  <c r="T37" i="2"/>
  <c r="BQ57" i="1"/>
  <c r="AA57" i="1" s="1"/>
  <c r="AB57" i="1" s="1"/>
  <c r="AE57" i="1" s="1"/>
  <c r="AF57" i="1" s="1"/>
  <c r="S51" i="2"/>
  <c r="U52" i="2"/>
  <c r="T51" i="2"/>
  <c r="G51" i="2"/>
  <c r="Q47" i="2"/>
  <c r="M47" i="2"/>
  <c r="BM60" i="1" s="1"/>
  <c r="O48" i="2"/>
  <c r="N47" i="2"/>
  <c r="F42" i="2"/>
  <c r="P47" i="2"/>
  <c r="E60" i="1" s="1"/>
  <c r="B60" i="1" s="1"/>
  <c r="N46" i="2"/>
  <c r="N45" i="2"/>
  <c r="E41" i="2"/>
  <c r="J50" i="2"/>
  <c r="L51" i="2"/>
  <c r="BI48" i="2"/>
  <c r="BI49" i="2"/>
  <c r="M49" i="2" s="1"/>
  <c r="AK43" i="2"/>
  <c r="AK44" i="2"/>
  <c r="S44" i="2" s="1"/>
  <c r="U57" i="1" s="1"/>
  <c r="R57" i="1" s="1"/>
  <c r="X57" i="1" s="1"/>
  <c r="AK48" i="2"/>
  <c r="AK49" i="2"/>
  <c r="S49" i="2" s="1"/>
  <c r="AK42" i="2"/>
  <c r="AK47" i="2"/>
  <c r="P39" i="2"/>
  <c r="E52" i="1" s="1"/>
  <c r="B52" i="1" s="1"/>
  <c r="R40" i="2"/>
  <c r="S37" i="2"/>
  <c r="U50" i="1" s="1"/>
  <c r="R50" i="1" s="1"/>
  <c r="X50" i="1" s="1"/>
  <c r="AH42" i="2"/>
  <c r="AH47" i="2"/>
  <c r="AH41" i="2"/>
  <c r="AH46" i="2"/>
  <c r="S46" i="2" s="1"/>
  <c r="U59" i="1" s="1"/>
  <c r="R59" i="1" s="1"/>
  <c r="X59" i="1" s="1"/>
  <c r="AH48" i="2"/>
  <c r="Q39" i="2"/>
  <c r="D38" i="2"/>
  <c r="E37" i="2"/>
  <c r="BC46" i="2"/>
  <c r="M46" i="2" s="1"/>
  <c r="BM59" i="1" s="1"/>
  <c r="BC45" i="2"/>
  <c r="M45" i="2" s="1"/>
  <c r="BM58" i="1" s="1"/>
  <c r="BQ58" i="1" s="1"/>
  <c r="AA58" i="1" s="1"/>
  <c r="AB58" i="1" s="1"/>
  <c r="AE58" i="1" s="1"/>
  <c r="AF58" i="1" s="1"/>
  <c r="BC50" i="2"/>
  <c r="AB41" i="2"/>
  <c r="D41" i="2" s="1"/>
  <c r="AB46" i="2"/>
  <c r="AB40" i="2"/>
  <c r="D40" i="2" s="1"/>
  <c r="AB45" i="2"/>
  <c r="AB50" i="2"/>
  <c r="D50" i="2" s="1"/>
  <c r="B50" i="2" s="1"/>
  <c r="AV54" i="1" l="1"/>
  <c r="AV53" i="1"/>
  <c r="N48" i="2"/>
  <c r="M48" i="2"/>
  <c r="BM61" i="1" s="1"/>
  <c r="BQ61" i="1" s="1"/>
  <c r="AA61" i="1" s="1"/>
  <c r="AB61" i="1" s="1"/>
  <c r="AE61" i="1" s="1"/>
  <c r="E53" i="2"/>
  <c r="D53" i="2"/>
  <c r="F54" i="2"/>
  <c r="J46" i="2"/>
  <c r="BE59" i="1" s="1"/>
  <c r="BF59" i="1" s="1"/>
  <c r="L47" i="2"/>
  <c r="K46" i="2"/>
  <c r="P40" i="2"/>
  <c r="E53" i="1" s="1"/>
  <c r="B53" i="1" s="1"/>
  <c r="R41" i="2"/>
  <c r="Q40" i="2"/>
  <c r="T47" i="2"/>
  <c r="S47" i="2"/>
  <c r="U60" i="1" s="1"/>
  <c r="R60" i="1" s="1"/>
  <c r="X60" i="1" s="1"/>
  <c r="U48" i="2"/>
  <c r="I48" i="2"/>
  <c r="G47" i="2"/>
  <c r="AK60" i="1" s="1"/>
  <c r="AJ60" i="1" s="1"/>
  <c r="AY60" i="1" s="1"/>
  <c r="H47" i="2"/>
  <c r="D46" i="2"/>
  <c r="F47" i="2"/>
  <c r="E46" i="2"/>
  <c r="H40" i="2"/>
  <c r="I41" i="2"/>
  <c r="G40" i="2"/>
  <c r="AK53" i="1" s="1"/>
  <c r="AJ53" i="1" s="1"/>
  <c r="AY53" i="1" s="1"/>
  <c r="AZ53" i="1" s="1"/>
  <c r="G53" i="1" s="1"/>
  <c r="O53" i="1" s="1"/>
  <c r="P53" i="1" s="1"/>
  <c r="K51" i="2"/>
  <c r="C51" i="2" s="1"/>
  <c r="J51" i="2"/>
  <c r="L52" i="2"/>
  <c r="AV57" i="1"/>
  <c r="AZ57" i="1" s="1"/>
  <c r="G57" i="1" s="1"/>
  <c r="O57" i="1" s="1"/>
  <c r="M52" i="2"/>
  <c r="O53" i="2"/>
  <c r="N52" i="2"/>
  <c r="P49" i="2"/>
  <c r="B49" i="2" s="1"/>
  <c r="BQ51" i="1"/>
  <c r="AA51" i="1" s="1"/>
  <c r="AB51" i="1" s="1"/>
  <c r="AE51" i="1" s="1"/>
  <c r="AF51" i="1" s="1"/>
  <c r="AG51" i="1" s="1"/>
  <c r="AG52" i="1" s="1"/>
  <c r="AF59" i="1"/>
  <c r="D42" i="2"/>
  <c r="F43" i="2"/>
  <c r="E42" i="2"/>
  <c r="P52" i="2"/>
  <c r="C37" i="2"/>
  <c r="AV52" i="1"/>
  <c r="AZ52" i="1" s="1"/>
  <c r="G52" i="1" s="1"/>
  <c r="O52" i="1" s="1"/>
  <c r="P52" i="1" s="1"/>
  <c r="Q55" i="2"/>
  <c r="R56" i="2"/>
  <c r="P55" i="2"/>
  <c r="P44" i="2"/>
  <c r="E57" i="1" s="1"/>
  <c r="B57" i="1" s="1"/>
  <c r="G54" i="2"/>
  <c r="H54" i="2"/>
  <c r="I55" i="2"/>
  <c r="J41" i="2"/>
  <c r="BE54" i="1" s="1"/>
  <c r="BF54" i="1" s="1"/>
  <c r="L42" i="2"/>
  <c r="K41" i="2"/>
  <c r="S40" i="2"/>
  <c r="U53" i="1" s="1"/>
  <c r="R53" i="1" s="1"/>
  <c r="X53" i="1" s="1"/>
  <c r="T40" i="2"/>
  <c r="U41" i="2"/>
  <c r="B45" i="2"/>
  <c r="AV58" i="1"/>
  <c r="AZ58" i="1" s="1"/>
  <c r="G58" i="1" s="1"/>
  <c r="O58" i="1" s="1"/>
  <c r="P58" i="1" s="1"/>
  <c r="N39" i="2"/>
  <c r="C39" i="2" s="1"/>
  <c r="O40" i="2"/>
  <c r="M39" i="2"/>
  <c r="BM52" i="1" s="1"/>
  <c r="BQ52" i="1" s="1"/>
  <c r="AA52" i="1" s="1"/>
  <c r="AB52" i="1" s="1"/>
  <c r="AE52" i="1" s="1"/>
  <c r="AF52" i="1" s="1"/>
  <c r="B51" i="2"/>
  <c r="AV51" i="1"/>
  <c r="AZ51" i="1" s="1"/>
  <c r="G51" i="1" s="1"/>
  <c r="O51" i="1" s="1"/>
  <c r="P51" i="1" s="1"/>
  <c r="B38" i="2"/>
  <c r="T52" i="2"/>
  <c r="U53" i="2"/>
  <c r="S52" i="2"/>
  <c r="C45" i="2"/>
  <c r="BQ60" i="1"/>
  <c r="AA60" i="1" s="1"/>
  <c r="AB60" i="1" s="1"/>
  <c r="AE60" i="1" s="1"/>
  <c r="AF60" i="1" s="1"/>
  <c r="AV50" i="1"/>
  <c r="AZ50" i="1" s="1"/>
  <c r="G50" i="1" s="1"/>
  <c r="O50" i="1" s="1"/>
  <c r="P50" i="1" s="1"/>
  <c r="Q50" i="1" s="1"/>
  <c r="Q51" i="1" s="1"/>
  <c r="B37" i="2"/>
  <c r="Q52" i="1" l="1"/>
  <c r="Q53" i="1" s="1"/>
  <c r="E43" i="2"/>
  <c r="D43" i="2"/>
  <c r="N53" i="2"/>
  <c r="M53" i="2"/>
  <c r="O54" i="2"/>
  <c r="I42" i="2"/>
  <c r="G41" i="2"/>
  <c r="H41" i="2"/>
  <c r="T48" i="2"/>
  <c r="S48" i="2"/>
  <c r="U61" i="1" s="1"/>
  <c r="R61" i="1" s="1"/>
  <c r="X61" i="1" s="1"/>
  <c r="L48" i="2"/>
  <c r="K47" i="2"/>
  <c r="J47" i="2"/>
  <c r="BE60" i="1" s="1"/>
  <c r="BF60" i="1" s="1"/>
  <c r="O41" i="2"/>
  <c r="N40" i="2"/>
  <c r="M40" i="2"/>
  <c r="BM53" i="1" s="1"/>
  <c r="BQ53" i="1" s="1"/>
  <c r="AA53" i="1" s="1"/>
  <c r="AB53" i="1" s="1"/>
  <c r="AE53" i="1" s="1"/>
  <c r="AF53" i="1" s="1"/>
  <c r="AG53" i="1" s="1"/>
  <c r="L43" i="2"/>
  <c r="J42" i="2"/>
  <c r="BE55" i="1" s="1"/>
  <c r="BF55" i="1" s="1"/>
  <c r="K42" i="2"/>
  <c r="P56" i="2"/>
  <c r="Q56" i="2"/>
  <c r="R57" i="2"/>
  <c r="B44" i="2"/>
  <c r="C46" i="2"/>
  <c r="D54" i="2"/>
  <c r="E54" i="2"/>
  <c r="F55" i="2"/>
  <c r="S53" i="2"/>
  <c r="T53" i="2"/>
  <c r="U54" i="2"/>
  <c r="B39" i="2"/>
  <c r="P57" i="1"/>
  <c r="D47" i="2"/>
  <c r="F48" i="2"/>
  <c r="E47" i="2"/>
  <c r="B40" i="2"/>
  <c r="AV55" i="1"/>
  <c r="C40" i="2"/>
  <c r="H55" i="2"/>
  <c r="I56" i="2"/>
  <c r="G55" i="2"/>
  <c r="K52" i="2"/>
  <c r="C52" i="2" s="1"/>
  <c r="J52" i="2"/>
  <c r="B52" i="2" s="1"/>
  <c r="L53" i="2"/>
  <c r="B46" i="2"/>
  <c r="AV59" i="1"/>
  <c r="AZ59" i="1" s="1"/>
  <c r="G59" i="1" s="1"/>
  <c r="O59" i="1" s="1"/>
  <c r="P59" i="1" s="1"/>
  <c r="G48" i="2"/>
  <c r="AK61" i="1" s="1"/>
  <c r="AJ61" i="1" s="1"/>
  <c r="AY61" i="1" s="1"/>
  <c r="H48" i="2"/>
  <c r="S41" i="2"/>
  <c r="U54" i="1" s="1"/>
  <c r="R54" i="1" s="1"/>
  <c r="X54" i="1" s="1"/>
  <c r="U42" i="2"/>
  <c r="T41" i="2"/>
  <c r="P41" i="2"/>
  <c r="E54" i="1" s="1"/>
  <c r="B54" i="1" s="1"/>
  <c r="Q41" i="2"/>
  <c r="R42" i="2"/>
  <c r="AF61" i="1"/>
  <c r="Q57" i="2" l="1"/>
  <c r="R58" i="2"/>
  <c r="P57" i="2"/>
  <c r="G56" i="2"/>
  <c r="I57" i="2"/>
  <c r="H56" i="2"/>
  <c r="C47" i="2"/>
  <c r="E55" i="2"/>
  <c r="D55" i="2"/>
  <c r="F56" i="2"/>
  <c r="K48" i="2"/>
  <c r="J48" i="2"/>
  <c r="BE61" i="1" s="1"/>
  <c r="BF61" i="1" s="1"/>
  <c r="P42" i="2"/>
  <c r="E55" i="1" s="1"/>
  <c r="B55" i="1" s="1"/>
  <c r="Q42" i="2"/>
  <c r="R43" i="2"/>
  <c r="D48" i="2"/>
  <c r="E48" i="2"/>
  <c r="AV56" i="1"/>
  <c r="Q54" i="1"/>
  <c r="T42" i="2"/>
  <c r="S42" i="2"/>
  <c r="U55" i="1" s="1"/>
  <c r="R55" i="1" s="1"/>
  <c r="X55" i="1" s="1"/>
  <c r="U43" i="2"/>
  <c r="S54" i="2"/>
  <c r="U55" i="2"/>
  <c r="T54" i="2"/>
  <c r="M41" i="2"/>
  <c r="BM54" i="1" s="1"/>
  <c r="BQ54" i="1" s="1"/>
  <c r="AA54" i="1" s="1"/>
  <c r="AB54" i="1" s="1"/>
  <c r="AE54" i="1" s="1"/>
  <c r="AF54" i="1" s="1"/>
  <c r="AG54" i="1" s="1"/>
  <c r="N41" i="2"/>
  <c r="C41" i="2" s="1"/>
  <c r="O42" i="2"/>
  <c r="H42" i="2"/>
  <c r="G42" i="2"/>
  <c r="I43" i="2"/>
  <c r="M54" i="2"/>
  <c r="N54" i="2"/>
  <c r="O55" i="2"/>
  <c r="AV60" i="1"/>
  <c r="AZ60" i="1" s="1"/>
  <c r="G60" i="1" s="1"/>
  <c r="O60" i="1" s="1"/>
  <c r="P60" i="1" s="1"/>
  <c r="B47" i="2"/>
  <c r="J43" i="2"/>
  <c r="BE56" i="1" s="1"/>
  <c r="BF56" i="1" s="1"/>
  <c r="K43" i="2"/>
  <c r="L54" i="2"/>
  <c r="K53" i="2"/>
  <c r="C53" i="2" s="1"/>
  <c r="J53" i="2"/>
  <c r="B53" i="2" s="1"/>
  <c r="AK54" i="1"/>
  <c r="AJ54" i="1" s="1"/>
  <c r="AY54" i="1" s="1"/>
  <c r="AZ54" i="1" s="1"/>
  <c r="G54" i="1" s="1"/>
  <c r="O54" i="1" s="1"/>
  <c r="P54" i="1" s="1"/>
  <c r="B41" i="2"/>
  <c r="Q55" i="1" l="1"/>
  <c r="S55" i="2"/>
  <c r="U56" i="2"/>
  <c r="T55" i="2"/>
  <c r="G43" i="2"/>
  <c r="H43" i="2"/>
  <c r="E56" i="2"/>
  <c r="F57" i="2"/>
  <c r="D56" i="2"/>
  <c r="M55" i="2"/>
  <c r="O56" i="2"/>
  <c r="N55" i="2"/>
  <c r="G57" i="2"/>
  <c r="I58" i="2"/>
  <c r="H57" i="2"/>
  <c r="K54" i="2"/>
  <c r="C54" i="2" s="1"/>
  <c r="L55" i="2"/>
  <c r="J54" i="2"/>
  <c r="B54" i="2" s="1"/>
  <c r="AK55" i="1"/>
  <c r="AJ55" i="1" s="1"/>
  <c r="AY55" i="1" s="1"/>
  <c r="AZ55" i="1" s="1"/>
  <c r="G55" i="1" s="1"/>
  <c r="O55" i="1" s="1"/>
  <c r="P55" i="1" s="1"/>
  <c r="B42" i="2"/>
  <c r="T43" i="2"/>
  <c r="S43" i="2"/>
  <c r="U56" i="1" s="1"/>
  <c r="R56" i="1" s="1"/>
  <c r="X56" i="1" s="1"/>
  <c r="C48" i="2"/>
  <c r="Q58" i="2"/>
  <c r="P58" i="2"/>
  <c r="R59" i="2"/>
  <c r="B48" i="2"/>
  <c r="AV61" i="1"/>
  <c r="AZ61" i="1" s="1"/>
  <c r="G61" i="1" s="1"/>
  <c r="O61" i="1" s="1"/>
  <c r="P61" i="1" s="1"/>
  <c r="M42" i="2"/>
  <c r="BM55" i="1" s="1"/>
  <c r="BQ55" i="1" s="1"/>
  <c r="AA55" i="1" s="1"/>
  <c r="AB55" i="1" s="1"/>
  <c r="AE55" i="1" s="1"/>
  <c r="AF55" i="1" s="1"/>
  <c r="AG55" i="1" s="1"/>
  <c r="O43" i="2"/>
  <c r="N42" i="2"/>
  <c r="C42" i="2" s="1"/>
  <c r="P43" i="2"/>
  <c r="E56" i="1" s="1"/>
  <c r="B56" i="1" s="1"/>
  <c r="Q43" i="2"/>
  <c r="G58" i="2" l="1"/>
  <c r="H58" i="2"/>
  <c r="I59" i="2"/>
  <c r="P59" i="2"/>
  <c r="Q59" i="2"/>
  <c r="R60" i="2"/>
  <c r="T56" i="2"/>
  <c r="U57" i="2"/>
  <c r="S56" i="2"/>
  <c r="AK56" i="1"/>
  <c r="AJ56" i="1" s="1"/>
  <c r="AY56" i="1" s="1"/>
  <c r="AZ56" i="1" s="1"/>
  <c r="G56" i="1" s="1"/>
  <c r="O56" i="1" s="1"/>
  <c r="P56" i="1" s="1"/>
  <c r="M56" i="2"/>
  <c r="O57" i="2"/>
  <c r="N56" i="2"/>
  <c r="K55" i="2"/>
  <c r="C55" i="2" s="1"/>
  <c r="J55" i="2"/>
  <c r="B55" i="2" s="1"/>
  <c r="L56" i="2"/>
  <c r="N43" i="2"/>
  <c r="C43" i="2" s="1"/>
  <c r="M43" i="2"/>
  <c r="BM56" i="1" s="1"/>
  <c r="BQ56" i="1" s="1"/>
  <c r="AA56" i="1" s="1"/>
  <c r="AB56" i="1" s="1"/>
  <c r="AE56" i="1" s="1"/>
  <c r="AF56" i="1" s="1"/>
  <c r="AG56" i="1" s="1"/>
  <c r="AG57" i="1" s="1"/>
  <c r="AG58" i="1" s="1"/>
  <c r="AG59" i="1" s="1"/>
  <c r="AG60" i="1" s="1"/>
  <c r="AG61" i="1" s="1"/>
  <c r="Q56" i="1"/>
  <c r="Q57" i="1" s="1"/>
  <c r="Q58" i="1" s="1"/>
  <c r="Q59" i="1" s="1"/>
  <c r="Q60" i="1" s="1"/>
  <c r="Q61" i="1" s="1"/>
  <c r="F58" i="2"/>
  <c r="D57" i="2"/>
  <c r="E57" i="2"/>
  <c r="N57" i="2" l="1"/>
  <c r="O58" i="2"/>
  <c r="M57" i="2"/>
  <c r="J56" i="2"/>
  <c r="B56" i="2" s="1"/>
  <c r="K56" i="2"/>
  <c r="C56" i="2" s="1"/>
  <c r="L57" i="2"/>
  <c r="G59" i="2"/>
  <c r="H59" i="2"/>
  <c r="I60" i="2"/>
  <c r="P60" i="2"/>
  <c r="Q60" i="2"/>
  <c r="R61" i="2"/>
  <c r="B43" i="2"/>
  <c r="F59" i="2"/>
  <c r="D58" i="2"/>
  <c r="E58" i="2"/>
  <c r="S57" i="2"/>
  <c r="T57" i="2"/>
  <c r="U58" i="2"/>
  <c r="J57" i="2" l="1"/>
  <c r="B57" i="2" s="1"/>
  <c r="K57" i="2"/>
  <c r="C57" i="2" s="1"/>
  <c r="L58" i="2"/>
  <c r="S58" i="2"/>
  <c r="U59" i="2"/>
  <c r="T58" i="2"/>
  <c r="M58" i="2"/>
  <c r="N58" i="2"/>
  <c r="O59" i="2"/>
  <c r="G60" i="2"/>
  <c r="I61" i="2"/>
  <c r="H60" i="2"/>
  <c r="E59" i="2"/>
  <c r="F60" i="2"/>
  <c r="D59" i="2"/>
  <c r="Q61" i="2"/>
  <c r="P61" i="2"/>
  <c r="R62" i="2"/>
  <c r="G61" i="2" l="1"/>
  <c r="I62" i="2"/>
  <c r="H61" i="2"/>
  <c r="S59" i="2"/>
  <c r="U60" i="2"/>
  <c r="T59" i="2"/>
  <c r="Q62" i="2"/>
  <c r="R63" i="2"/>
  <c r="P62" i="2"/>
  <c r="K58" i="2"/>
  <c r="C58" i="2" s="1"/>
  <c r="J58" i="2"/>
  <c r="B58" i="2" s="1"/>
  <c r="L59" i="2"/>
  <c r="E60" i="2"/>
  <c r="D60" i="2"/>
  <c r="F61" i="2"/>
  <c r="M59" i="2"/>
  <c r="O60" i="2"/>
  <c r="N59" i="2"/>
  <c r="M60" i="2" l="1"/>
  <c r="O61" i="2"/>
  <c r="N60" i="2"/>
  <c r="P63" i="2"/>
  <c r="R64" i="2"/>
  <c r="Q63" i="2"/>
  <c r="D61" i="2"/>
  <c r="E61" i="2"/>
  <c r="F62" i="2"/>
  <c r="I63" i="2"/>
  <c r="H62" i="2"/>
  <c r="G62" i="2"/>
  <c r="S60" i="2"/>
  <c r="U61" i="2"/>
  <c r="T60" i="2"/>
  <c r="K59" i="2"/>
  <c r="C59" i="2" s="1"/>
  <c r="L60" i="2"/>
  <c r="J59" i="2"/>
  <c r="B59" i="2" s="1"/>
  <c r="U62" i="2" l="1"/>
  <c r="S61" i="2"/>
  <c r="T61" i="2"/>
  <c r="P64" i="2"/>
  <c r="R65" i="2"/>
  <c r="Q64" i="2"/>
  <c r="G63" i="2"/>
  <c r="I64" i="2"/>
  <c r="H63" i="2"/>
  <c r="J60" i="2"/>
  <c r="B60" i="2" s="1"/>
  <c r="L61" i="2"/>
  <c r="K60" i="2"/>
  <c r="C60" i="2" s="1"/>
  <c r="M61" i="2"/>
  <c r="N61" i="2"/>
  <c r="O62" i="2"/>
  <c r="F63" i="2"/>
  <c r="D62" i="2"/>
  <c r="E62" i="2"/>
  <c r="D63" i="2" l="1"/>
  <c r="E63" i="2"/>
  <c r="F64" i="2"/>
  <c r="H64" i="2"/>
  <c r="G64" i="2"/>
  <c r="I65" i="2"/>
  <c r="T62" i="2"/>
  <c r="U63" i="2"/>
  <c r="S62" i="2"/>
  <c r="O63" i="2"/>
  <c r="M62" i="2"/>
  <c r="N62" i="2"/>
  <c r="R66" i="2"/>
  <c r="P65" i="2"/>
  <c r="Q65" i="2"/>
  <c r="L62" i="2"/>
  <c r="J61" i="2"/>
  <c r="B61" i="2" s="1"/>
  <c r="K61" i="2"/>
  <c r="C61" i="2" s="1"/>
  <c r="N63" i="2" l="1"/>
  <c r="O64" i="2"/>
  <c r="M63" i="2"/>
  <c r="K62" i="2"/>
  <c r="C62" i="2" s="1"/>
  <c r="J62" i="2"/>
  <c r="B62" i="2" s="1"/>
  <c r="L63" i="2"/>
  <c r="S63" i="2"/>
  <c r="T63" i="2"/>
  <c r="U64" i="2"/>
  <c r="G65" i="2"/>
  <c r="H65" i="2"/>
  <c r="I66" i="2"/>
  <c r="P66" i="2"/>
  <c r="R67" i="2"/>
  <c r="Q66" i="2"/>
  <c r="E64" i="2"/>
  <c r="D64" i="2"/>
  <c r="F65" i="2"/>
  <c r="E65" i="2" l="1"/>
  <c r="D65" i="2"/>
  <c r="F66" i="2"/>
  <c r="P67" i="2"/>
  <c r="R68" i="2"/>
  <c r="Q67" i="2"/>
  <c r="K63" i="2"/>
  <c r="C63" i="2" s="1"/>
  <c r="L64" i="2"/>
  <c r="J63" i="2"/>
  <c r="B63" i="2" s="1"/>
  <c r="G66" i="2"/>
  <c r="I67" i="2"/>
  <c r="H66" i="2"/>
  <c r="M64" i="2"/>
  <c r="N64" i="2"/>
  <c r="O65" i="2"/>
  <c r="S64" i="2"/>
  <c r="U65" i="2"/>
  <c r="T64" i="2"/>
  <c r="M65" i="2" l="1"/>
  <c r="O66" i="2"/>
  <c r="N65" i="2"/>
  <c r="K64" i="2"/>
  <c r="C64" i="2" s="1"/>
  <c r="J64" i="2"/>
  <c r="B64" i="2" s="1"/>
  <c r="L65" i="2"/>
  <c r="P68" i="2"/>
  <c r="R69" i="2"/>
  <c r="Q68" i="2"/>
  <c r="S65" i="2"/>
  <c r="U66" i="2"/>
  <c r="T65" i="2"/>
  <c r="G67" i="2"/>
  <c r="I68" i="2"/>
  <c r="H67" i="2"/>
  <c r="D66" i="2"/>
  <c r="F67" i="2"/>
  <c r="E66" i="2"/>
  <c r="F68" i="2" l="1"/>
  <c r="D67" i="2"/>
  <c r="E67" i="2"/>
  <c r="H68" i="2"/>
  <c r="G68" i="2"/>
  <c r="I69" i="2"/>
  <c r="T66" i="2"/>
  <c r="S66" i="2"/>
  <c r="U67" i="2"/>
  <c r="J65" i="2"/>
  <c r="B65" i="2" s="1"/>
  <c r="L66" i="2"/>
  <c r="K65" i="2"/>
  <c r="C65" i="2" s="1"/>
  <c r="M66" i="2"/>
  <c r="O67" i="2"/>
  <c r="N66" i="2"/>
  <c r="P69" i="2"/>
  <c r="Q69" i="2"/>
  <c r="G69" i="2" l="1"/>
  <c r="H69" i="2"/>
  <c r="N67" i="2"/>
  <c r="O68" i="2"/>
  <c r="M67" i="2"/>
  <c r="L67" i="2"/>
  <c r="J66" i="2"/>
  <c r="B66" i="2" s="1"/>
  <c r="K66" i="2"/>
  <c r="C66" i="2" s="1"/>
  <c r="U68" i="2"/>
  <c r="S67" i="2"/>
  <c r="T67" i="2"/>
  <c r="D68" i="2"/>
  <c r="E68" i="2"/>
  <c r="F69" i="2"/>
  <c r="S68" i="2" l="1"/>
  <c r="U69" i="2"/>
  <c r="T68" i="2"/>
  <c r="D69" i="2"/>
  <c r="E69" i="2"/>
  <c r="J67" i="2"/>
  <c r="B67" i="2" s="1"/>
  <c r="K67" i="2"/>
  <c r="C67" i="2" s="1"/>
  <c r="L68" i="2"/>
  <c r="O69" i="2"/>
  <c r="M68" i="2"/>
  <c r="N68" i="2"/>
  <c r="M69" i="2" l="1"/>
  <c r="N69" i="2"/>
  <c r="S69" i="2"/>
  <c r="T69" i="2"/>
  <c r="K68" i="2"/>
  <c r="C68" i="2" s="1"/>
  <c r="J68" i="2"/>
  <c r="B68" i="2" s="1"/>
  <c r="L69" i="2"/>
  <c r="J69" i="2" l="1"/>
  <c r="B69" i="2" s="1"/>
  <c r="K69" i="2"/>
  <c r="C69" i="2" s="1"/>
</calcChain>
</file>

<file path=xl/comments1.xml><?xml version="1.0" encoding="utf-8"?>
<comments xmlns="http://schemas.openxmlformats.org/spreadsheetml/2006/main">
  <authors>
    <author>kholst</author>
    <author>s_khopper</author>
  </authors>
  <commentList>
    <comment ref="M2" authorId="0" shapeId="0">
      <text>
        <r>
          <rPr>
            <b/>
            <sz val="8"/>
            <color indexed="81"/>
            <rFont val="Tahoma"/>
          </rPr>
          <t>kholst:</t>
        </r>
        <r>
          <rPr>
            <sz val="8"/>
            <color indexed="81"/>
            <rFont val="Tahoma"/>
          </rPr>
          <t xml:space="preserve">
Montebello 23Bcf at rate of 50,000 per day</t>
        </r>
      </text>
    </comment>
    <comment ref="AS51" authorId="0" shapeId="0">
      <text>
        <r>
          <rPr>
            <b/>
            <sz val="8"/>
            <color indexed="81"/>
            <rFont val="Tahoma"/>
          </rPr>
          <t>kholst:</t>
        </r>
        <r>
          <rPr>
            <sz val="8"/>
            <color indexed="81"/>
            <rFont val="Tahoma"/>
          </rPr>
          <t xml:space="preserve">
Assumes 900 Capacity w/ Maintenance: -275 for 7th, -225 for 8-20, -250 for 21 = AVG -111 for month</t>
        </r>
      </text>
    </comment>
    <comment ref="BF51" authorId="0" shapeId="0">
      <text>
        <r>
          <rPr>
            <b/>
            <sz val="8"/>
            <color indexed="81"/>
            <rFont val="Tahoma"/>
          </rPr>
          <t>kholst:</t>
        </r>
        <r>
          <rPr>
            <sz val="8"/>
            <color indexed="81"/>
            <rFont val="Tahoma"/>
          </rPr>
          <t xml:space="preserve">
Assumes maintenace: West thoreau -120 for 1-7 &amp; 13-24, -370 for 8-12 = 133 AVG for month</t>
        </r>
      </text>
    </comment>
    <comment ref="AB52" authorId="0" shapeId="0">
      <text>
        <r>
          <rPr>
            <b/>
            <sz val="8"/>
            <color indexed="81"/>
            <rFont val="Tahoma"/>
          </rPr>
          <t xml:space="preserve">kholst:
</t>
        </r>
        <r>
          <rPr>
            <sz val="8"/>
            <color indexed="81"/>
            <rFont val="Tahoma"/>
            <family val="2"/>
          </rPr>
          <t>Capacity reduced to 800 June 10-30.  Avg for month will be 866</t>
        </r>
      </text>
    </comment>
    <comment ref="AQ52" authorId="0" shapeId="0">
      <text>
        <r>
          <rPr>
            <b/>
            <sz val="8"/>
            <color indexed="81"/>
            <rFont val="Tahoma"/>
          </rPr>
          <t>kholst:</t>
        </r>
        <r>
          <rPr>
            <sz val="8"/>
            <color indexed="81"/>
            <rFont val="Tahoma"/>
          </rPr>
          <t xml:space="preserve">
Reduced to meet Baha maintenance constraint. See not in PGE section.</t>
        </r>
      </text>
    </comment>
    <comment ref="AT52" authorId="1" shapeId="0">
      <text>
        <r>
          <rPr>
            <b/>
            <sz val="8"/>
            <color indexed="81"/>
            <rFont val="Tahoma"/>
          </rPr>
          <t>s_khopper:</t>
        </r>
        <r>
          <rPr>
            <sz val="8"/>
            <color indexed="81"/>
            <rFont val="Tahoma"/>
          </rPr>
          <t xml:space="preserve">
Reduced because of baja maint.  Allocates 200000 surplus to south mainline</t>
        </r>
      </text>
    </comment>
    <comment ref="AY52" authorId="1" shapeId="0">
      <text>
        <r>
          <rPr>
            <b/>
            <sz val="8"/>
            <color indexed="81"/>
            <rFont val="Tahoma"/>
          </rPr>
          <t>s_khopper:</t>
        </r>
        <r>
          <rPr>
            <sz val="8"/>
            <color indexed="81"/>
            <rFont val="Tahoma"/>
          </rPr>
          <t xml:space="preserve">
Baja maint allocates 200000 surplus to south mainline</t>
        </r>
      </text>
    </comment>
    <comment ref="AZ52" authorId="1" shapeId="0">
      <text>
        <r>
          <rPr>
            <b/>
            <sz val="8"/>
            <color indexed="81"/>
            <rFont val="Tahoma"/>
          </rPr>
          <t>s_khopper:</t>
        </r>
        <r>
          <rPr>
            <sz val="8"/>
            <color indexed="81"/>
            <rFont val="Tahoma"/>
          </rPr>
          <t xml:space="preserve">
Baja maint. Allocates a surplus to south mainline</t>
        </r>
      </text>
    </comment>
    <comment ref="BG54" authorId="0" shapeId="0">
      <text>
        <r>
          <rPr>
            <b/>
            <sz val="8"/>
            <color indexed="81"/>
            <rFont val="Tahoma"/>
          </rPr>
          <t>kholst:</t>
        </r>
        <r>
          <rPr>
            <sz val="8"/>
            <color indexed="81"/>
            <rFont val="Tahoma"/>
          </rPr>
          <t xml:space="preserve">
Emergency Expansion. Added inc 120000 supply</t>
        </r>
      </text>
    </comment>
    <comment ref="J57" authorId="0" shapeId="0">
      <text>
        <r>
          <rPr>
            <b/>
            <sz val="8"/>
            <color indexed="81"/>
            <rFont val="Tahoma"/>
          </rPr>
          <t>kholst:</t>
        </r>
        <r>
          <rPr>
            <sz val="8"/>
            <color indexed="81"/>
            <rFont val="Tahoma"/>
          </rPr>
          <t xml:space="preserve">
This assumes that backbone expansion of 85 + 40 is completed, BUT Kern/Maj doesn't have enought gas to fill it</t>
        </r>
      </text>
    </comment>
  </commentList>
</comments>
</file>

<file path=xl/sharedStrings.xml><?xml version="1.0" encoding="utf-8"?>
<sst xmlns="http://schemas.openxmlformats.org/spreadsheetml/2006/main" count="353" uniqueCount="157">
  <si>
    <t>SJ Triangle</t>
  </si>
  <si>
    <t>SJ West</t>
  </si>
  <si>
    <t>Hackberry</t>
  </si>
  <si>
    <t>SoCal Topock</t>
  </si>
  <si>
    <t>Mojave Topock</t>
  </si>
  <si>
    <t>Havasu Croosover</t>
  </si>
  <si>
    <t>Maricopa Crossover</t>
  </si>
  <si>
    <t>Keystone West</t>
  </si>
  <si>
    <t>Waha West</t>
  </si>
  <si>
    <t>Cornudas West</t>
  </si>
  <si>
    <t>North EOCs</t>
  </si>
  <si>
    <t>South EOCs</t>
  </si>
  <si>
    <t>Total Crossovers</t>
  </si>
  <si>
    <t>SoCal Ehrenberg</t>
  </si>
  <si>
    <t>TW Needles</t>
  </si>
  <si>
    <t>TW PG&amp;E</t>
  </si>
  <si>
    <t>PG&amp;E Topck</t>
  </si>
  <si>
    <t>TW Mojave</t>
  </si>
  <si>
    <t>NW Plant Receipts</t>
  </si>
  <si>
    <t>EL PASO NORTH MAINLINE</t>
  </si>
  <si>
    <t>EL PASO SOUTH MAINLINE</t>
  </si>
  <si>
    <t>TRANSWESTERN</t>
  </si>
  <si>
    <t>KERN/MOJAVE</t>
  </si>
  <si>
    <t>NW Inter- connects</t>
  </si>
  <si>
    <t>Cali End Users</t>
  </si>
  <si>
    <t>TW Topock</t>
  </si>
  <si>
    <t>SoCal Wheeler</t>
  </si>
  <si>
    <t>PG&amp;E Daggett</t>
  </si>
  <si>
    <t>EPNG Topock</t>
  </si>
  <si>
    <t>EPNG Ehrenberg</t>
  </si>
  <si>
    <t>Kern Wheeler</t>
  </si>
  <si>
    <t>PG&amp;E KRS</t>
  </si>
  <si>
    <t>System Sendout</t>
  </si>
  <si>
    <t>Daily Storage</t>
  </si>
  <si>
    <t>Storage Balance</t>
  </si>
  <si>
    <t>On-System Demand</t>
  </si>
  <si>
    <t>KRS</t>
  </si>
  <si>
    <t>SWG</t>
  </si>
  <si>
    <t>Total Receipts</t>
  </si>
  <si>
    <t>Total Demand</t>
  </si>
  <si>
    <t>Kern Daggett</t>
  </si>
  <si>
    <t>Total Baha</t>
  </si>
  <si>
    <t>PGT Malin</t>
  </si>
  <si>
    <t>Sendout Adjustments</t>
  </si>
  <si>
    <t>New Plant Demand</t>
  </si>
  <si>
    <t>Annual Growth</t>
  </si>
  <si>
    <t>Southern Trails</t>
  </si>
  <si>
    <t>Demand Adjustments</t>
  </si>
  <si>
    <t>SOUTHERN CALIFORNIA GAS COMPANY</t>
  </si>
  <si>
    <t>PACIFIC GAS &amp; ELECTRIC</t>
  </si>
  <si>
    <t>PLANT</t>
  </si>
  <si>
    <t>DATE</t>
  </si>
  <si>
    <t>MW</t>
  </si>
  <si>
    <t>GAS</t>
  </si>
  <si>
    <t>Los Medanos</t>
  </si>
  <si>
    <t>PG&amp;E</t>
  </si>
  <si>
    <t>Sutter</t>
  </si>
  <si>
    <t>La Paloma I</t>
  </si>
  <si>
    <t>La Paloma II</t>
  </si>
  <si>
    <t>Kern</t>
  </si>
  <si>
    <t>PIPELINE</t>
  </si>
  <si>
    <t>STATE</t>
  </si>
  <si>
    <t>California</t>
  </si>
  <si>
    <t>HEAT RATE</t>
  </si>
  <si>
    <t>Sunrise I</t>
  </si>
  <si>
    <t>Sunrise II</t>
  </si>
  <si>
    <t>Arizona</t>
  </si>
  <si>
    <t>Griffith</t>
  </si>
  <si>
    <t>South Point</t>
  </si>
  <si>
    <t>EPNG</t>
  </si>
  <si>
    <t>Nevada</t>
  </si>
  <si>
    <t>Desert Basin</t>
  </si>
  <si>
    <t>Kern&amp;PG&amp;E?</t>
  </si>
  <si>
    <t>EPNG &amp; TW</t>
  </si>
  <si>
    <t>Mojave</t>
  </si>
  <si>
    <t>Oxy</t>
  </si>
  <si>
    <t>LaPaloma</t>
  </si>
  <si>
    <t>Rumor that LaPaloma will not start until June'02</t>
  </si>
  <si>
    <t>VOLUME</t>
  </si>
  <si>
    <t>RECEIPT</t>
  </si>
  <si>
    <t>DELIVERY</t>
  </si>
  <si>
    <t>Rockies</t>
  </si>
  <si>
    <t>EPNG - All American</t>
  </si>
  <si>
    <t>South TransColorado</t>
  </si>
  <si>
    <t>Into SoCal</t>
  </si>
  <si>
    <t>Navajo</t>
  </si>
  <si>
    <t>SJ East</t>
  </si>
  <si>
    <t>Plains Station</t>
  </si>
  <si>
    <t>Pecos River Station</t>
  </si>
  <si>
    <t>800 - 1100</t>
  </si>
  <si>
    <t>ZONE</t>
  </si>
  <si>
    <t>Southmainline - between Tuscon Station and Casa Grande Station</t>
  </si>
  <si>
    <t>TW - Right before Needles</t>
  </si>
  <si>
    <t>OWNER</t>
  </si>
  <si>
    <t>Calpine</t>
  </si>
  <si>
    <t>PP&amp;L/Duke</t>
  </si>
  <si>
    <t>Reliant</t>
  </si>
  <si>
    <t xml:space="preserve">                                                                     </t>
  </si>
  <si>
    <t>Northmainline - between Seligman Station and Hackberry  Also on TW</t>
  </si>
  <si>
    <t>New Generation</t>
  </si>
  <si>
    <t>TW</t>
  </si>
  <si>
    <t>NOTES</t>
  </si>
  <si>
    <t>Plan to byt TW gas only because of EPNG cuts</t>
  </si>
  <si>
    <t>EP South</t>
  </si>
  <si>
    <t>EP North</t>
  </si>
  <si>
    <t>Elk Hills Wheeler</t>
  </si>
  <si>
    <t>West Phoenix Upgrade I</t>
  </si>
  <si>
    <t>West Phoenix Upgrade II</t>
  </si>
  <si>
    <t>West Phoenix 5 Upgrade</t>
  </si>
  <si>
    <t>Grigs List Problems:</t>
  </si>
  <si>
    <t>1. W Phoenix 4 s/b 120 MW</t>
  </si>
  <si>
    <t>2. Hermosillo cannot find this one</t>
  </si>
  <si>
    <t>3. APS W. Phoenix cannot find</t>
  </si>
  <si>
    <t>4. Naco-Nogales cannot find</t>
  </si>
  <si>
    <t>Jeff Oh (503-464-7789)</t>
  </si>
  <si>
    <t>5. Panda Gila is Dec-02 start</t>
  </si>
  <si>
    <t>Tri Center Power Plant</t>
  </si>
  <si>
    <t>APS</t>
  </si>
  <si>
    <t>Tri Centre Power Plant</t>
  </si>
  <si>
    <t>Larkspur Energy</t>
  </si>
  <si>
    <t>Indigo Energy</t>
  </si>
  <si>
    <t>SoCal</t>
  </si>
  <si>
    <t>Palm Springs -peaker</t>
  </si>
  <si>
    <t>San Diego - peaker</t>
  </si>
  <si>
    <t>Renoe</t>
  </si>
  <si>
    <t>TOTAL</t>
  </si>
  <si>
    <t>Kyrene (Oasis)</t>
  </si>
  <si>
    <t>Southmainline</t>
  </si>
  <si>
    <t>City of Tempe (Phoenix)</t>
  </si>
  <si>
    <t>Oasis LLC</t>
  </si>
  <si>
    <t>Questions:  Will Huntington Beach 3-4 be back this summer?</t>
  </si>
  <si>
    <t>Samalyuca</t>
  </si>
  <si>
    <t>TOTAL DELIVERIES</t>
  </si>
  <si>
    <t>Rosarita</t>
  </si>
  <si>
    <t>Storage Recovery</t>
  </si>
  <si>
    <t>TW EOC's</t>
  </si>
  <si>
    <t>UT/NV LDC's</t>
  </si>
  <si>
    <t>California Production</t>
  </si>
  <si>
    <t>Maybe as late as July</t>
  </si>
  <si>
    <t>CAP. (Win)</t>
  </si>
  <si>
    <t>Cap. (Sum)</t>
  </si>
  <si>
    <t>Mexico</t>
  </si>
  <si>
    <t>Served by SDGE</t>
  </si>
  <si>
    <t>Load Factor</t>
  </si>
  <si>
    <t>Gas</t>
  </si>
  <si>
    <t>EP South MW</t>
  </si>
  <si>
    <t>EP North MW</t>
  </si>
  <si>
    <t>TW MW</t>
  </si>
  <si>
    <t>Kern MW</t>
  </si>
  <si>
    <t>SoCal MW</t>
  </si>
  <si>
    <t>PG&amp;E MW</t>
  </si>
  <si>
    <t>Fuel</t>
  </si>
  <si>
    <t>Malin</t>
  </si>
  <si>
    <t>Prod</t>
  </si>
  <si>
    <t>OnSys</t>
  </si>
  <si>
    <t>Total Supply</t>
  </si>
  <si>
    <t>2000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</si>
</sst>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0"/>
      <name val="Arial"/>
    </font>
    <font>
      <b/>
      <sz val="10"/>
      <name val="Arial"/>
      <family val="2"/>
    </font>
    <font>
      <sz val="10"/>
      <color indexed="48"/>
      <name val="Arial"/>
      <family val="2"/>
    </font>
    <font>
      <sz val="10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sz val="10"/>
      <color indexed="8"/>
      <name val="Arial"/>
      <family val="2"/>
    </font>
    <font>
      <sz val="8"/>
      <color indexed="81"/>
      <name val="Tahoma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indexed="48"/>
      <name val="Arial"/>
      <family val="2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b/>
      <sz val="10"/>
      <color indexed="12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0"/>
        <bgColor indexed="64"/>
      </patternFill>
    </fill>
  </fills>
  <borders count="20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5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38" fontId="0" fillId="0" borderId="0" xfId="0" applyNumberFormat="1" applyAlignment="1">
      <alignment horizontal="center"/>
    </xf>
    <xf numFmtId="38" fontId="0" fillId="0" borderId="1" xfId="0" applyNumberFormat="1" applyBorder="1" applyAlignment="1">
      <alignment horizontal="center"/>
    </xf>
    <xf numFmtId="38" fontId="1" fillId="0" borderId="0" xfId="0" applyNumberFormat="1" applyFont="1" applyAlignment="1">
      <alignment horizontal="center"/>
    </xf>
    <xf numFmtId="17" fontId="1" fillId="0" borderId="0" xfId="0" applyNumberFormat="1" applyFont="1" applyAlignment="1">
      <alignment horizontal="center"/>
    </xf>
    <xf numFmtId="17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38" fontId="0" fillId="0" borderId="7" xfId="0" applyNumberFormat="1" applyBorder="1"/>
    <xf numFmtId="38" fontId="0" fillId="0" borderId="8" xfId="0" applyNumberFormat="1" applyBorder="1"/>
    <xf numFmtId="0" fontId="0" fillId="0" borderId="9" xfId="0" applyBorder="1"/>
    <xf numFmtId="0" fontId="0" fillId="0" borderId="0" xfId="0" applyFill="1" applyAlignment="1">
      <alignment horizontal="left"/>
    </xf>
    <xf numFmtId="38" fontId="0" fillId="0" borderId="0" xfId="0" applyNumberFormat="1"/>
    <xf numFmtId="0" fontId="1" fillId="0" borderId="0" xfId="0" applyFont="1" applyAlignment="1">
      <alignment horizontal="left"/>
    </xf>
    <xf numFmtId="17" fontId="0" fillId="0" borderId="0" xfId="0" applyNumberFormat="1" applyAlignment="1">
      <alignment horizontal="left"/>
    </xf>
    <xf numFmtId="0" fontId="0" fillId="0" borderId="0" xfId="0" applyAlignment="1">
      <alignment wrapText="1"/>
    </xf>
    <xf numFmtId="38" fontId="0" fillId="0" borderId="0" xfId="0" applyNumberFormat="1" applyBorder="1" applyAlignment="1">
      <alignment horizontal="center"/>
    </xf>
    <xf numFmtId="38" fontId="2" fillId="0" borderId="0" xfId="0" applyNumberFormat="1" applyFont="1" applyAlignment="1">
      <alignment horizontal="center"/>
    </xf>
    <xf numFmtId="38" fontId="2" fillId="0" borderId="0" xfId="0" applyNumberFormat="1" applyFont="1" applyBorder="1" applyAlignment="1">
      <alignment horizontal="center"/>
    </xf>
    <xf numFmtId="38" fontId="0" fillId="2" borderId="0" xfId="0" applyNumberFormat="1" applyFill="1" applyAlignment="1">
      <alignment horizontal="center"/>
    </xf>
    <xf numFmtId="9" fontId="2" fillId="0" borderId="0" xfId="0" applyNumberFormat="1" applyFont="1" applyAlignment="1">
      <alignment horizontal="center"/>
    </xf>
    <xf numFmtId="0" fontId="0" fillId="0" borderId="8" xfId="0" applyBorder="1" applyAlignment="1">
      <alignment horizontal="center" wrapText="1"/>
    </xf>
    <xf numFmtId="17" fontId="0" fillId="0" borderId="8" xfId="0" applyNumberFormat="1" applyBorder="1" applyAlignment="1">
      <alignment horizontal="center"/>
    </xf>
    <xf numFmtId="38" fontId="0" fillId="0" borderId="8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17" fontId="0" fillId="0" borderId="0" xfId="0" applyNumberFormat="1" applyBorder="1" applyAlignment="1">
      <alignment horizontal="center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17" fontId="2" fillId="0" borderId="8" xfId="0" applyNumberFormat="1" applyFont="1" applyBorder="1" applyAlignment="1">
      <alignment horizontal="center"/>
    </xf>
    <xf numFmtId="17" fontId="2" fillId="0" borderId="0" xfId="0" applyNumberFormat="1" applyFont="1" applyAlignment="1">
      <alignment horizontal="center"/>
    </xf>
    <xf numFmtId="38" fontId="2" fillId="0" borderId="8" xfId="0" applyNumberFormat="1" applyFont="1" applyBorder="1" applyAlignment="1">
      <alignment horizontal="center"/>
    </xf>
    <xf numFmtId="0" fontId="1" fillId="0" borderId="0" xfId="0" applyFont="1" applyBorder="1" applyAlignment="1">
      <alignment horizontal="left" wrapText="1"/>
    </xf>
    <xf numFmtId="0" fontId="0" fillId="0" borderId="0" xfId="0" applyBorder="1" applyAlignment="1">
      <alignment horizontal="center" wrapText="1"/>
    </xf>
    <xf numFmtId="0" fontId="0" fillId="0" borderId="8" xfId="0" applyBorder="1"/>
    <xf numFmtId="38" fontId="0" fillId="0" borderId="0" xfId="0" applyNumberFormat="1" applyFill="1" applyAlignment="1">
      <alignment horizontal="center"/>
    </xf>
    <xf numFmtId="17" fontId="0" fillId="0" borderId="10" xfId="0" applyNumberFormat="1" applyFill="1" applyBorder="1" applyAlignment="1">
      <alignment horizontal="center"/>
    </xf>
    <xf numFmtId="17" fontId="0" fillId="0" borderId="11" xfId="0" applyNumberFormat="1" applyFill="1" applyBorder="1" applyAlignment="1">
      <alignment horizontal="center"/>
    </xf>
    <xf numFmtId="17" fontId="0" fillId="0" borderId="10" xfId="0" applyNumberFormat="1" applyFill="1" applyBorder="1" applyAlignment="1">
      <alignment horizontal="left"/>
    </xf>
    <xf numFmtId="0" fontId="1" fillId="0" borderId="11" xfId="0" applyFont="1" applyBorder="1" applyAlignment="1">
      <alignment wrapText="1"/>
    </xf>
    <xf numFmtId="17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10" xfId="0" applyBorder="1" applyAlignment="1">
      <alignment horizontal="left" wrapText="1"/>
    </xf>
    <xf numFmtId="0" fontId="0" fillId="0" borderId="10" xfId="0" applyBorder="1" applyAlignment="1">
      <alignment horizontal="left"/>
    </xf>
    <xf numFmtId="0" fontId="1" fillId="0" borderId="10" xfId="0" applyFont="1" applyBorder="1" applyAlignment="1">
      <alignment wrapText="1"/>
    </xf>
    <xf numFmtId="0" fontId="1" fillId="0" borderId="8" xfId="0" applyFont="1" applyBorder="1" applyAlignment="1">
      <alignment horizontal="left" wrapText="1"/>
    </xf>
    <xf numFmtId="0" fontId="1" fillId="0" borderId="8" xfId="0" applyFont="1" applyBorder="1" applyAlignment="1">
      <alignment horizontal="left"/>
    </xf>
    <xf numFmtId="17" fontId="0" fillId="0" borderId="12" xfId="0" applyNumberFormat="1" applyFill="1" applyBorder="1" applyAlignment="1">
      <alignment horizontal="center"/>
    </xf>
    <xf numFmtId="17" fontId="0" fillId="0" borderId="13" xfId="0" applyNumberFormat="1" applyBorder="1" applyAlignment="1">
      <alignment horizontal="center"/>
    </xf>
    <xf numFmtId="17" fontId="2" fillId="0" borderId="13" xfId="0" applyNumberFormat="1" applyFont="1" applyBorder="1" applyAlignment="1">
      <alignment horizontal="center"/>
    </xf>
    <xf numFmtId="38" fontId="2" fillId="0" borderId="13" xfId="0" applyNumberFormat="1" applyFont="1" applyBorder="1" applyAlignment="1">
      <alignment horizontal="center"/>
    </xf>
    <xf numFmtId="38" fontId="0" fillId="0" borderId="13" xfId="0" applyNumberFormat="1" applyBorder="1" applyAlignment="1">
      <alignment horizontal="center"/>
    </xf>
    <xf numFmtId="17" fontId="2" fillId="0" borderId="0" xfId="0" applyNumberFormat="1" applyFont="1" applyBorder="1" applyAlignment="1">
      <alignment horizontal="center"/>
    </xf>
    <xf numFmtId="17" fontId="0" fillId="0" borderId="11" xfId="0" applyNumberFormat="1" applyFill="1" applyBorder="1" applyAlignment="1">
      <alignment horizontal="left"/>
    </xf>
    <xf numFmtId="0" fontId="0" fillId="0" borderId="11" xfId="0" applyBorder="1" applyAlignment="1">
      <alignment horizontal="left" wrapText="1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left"/>
    </xf>
    <xf numFmtId="0" fontId="1" fillId="0" borderId="0" xfId="0" applyFont="1" applyBorder="1" applyAlignment="1">
      <alignment horizontal="left"/>
    </xf>
    <xf numFmtId="0" fontId="3" fillId="0" borderId="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1" fillId="0" borderId="14" xfId="0" applyFont="1" applyBorder="1" applyAlignment="1">
      <alignment horizontal="left"/>
    </xf>
    <xf numFmtId="17" fontId="1" fillId="0" borderId="15" xfId="0" applyNumberFormat="1" applyFont="1" applyBorder="1" applyAlignment="1">
      <alignment horizontal="center"/>
    </xf>
    <xf numFmtId="17" fontId="1" fillId="0" borderId="14" xfId="0" applyNumberFormat="1" applyFont="1" applyBorder="1" applyAlignment="1">
      <alignment horizontal="center"/>
    </xf>
    <xf numFmtId="0" fontId="1" fillId="0" borderId="12" xfId="0" applyFont="1" applyBorder="1" applyAlignment="1">
      <alignment wrapText="1"/>
    </xf>
    <xf numFmtId="0" fontId="1" fillId="0" borderId="13" xfId="0" applyFont="1" applyBorder="1" applyAlignment="1">
      <alignment horizontal="left" wrapText="1"/>
    </xf>
    <xf numFmtId="0" fontId="1" fillId="0" borderId="13" xfId="0" applyFont="1" applyBorder="1" applyAlignment="1">
      <alignment horizontal="left"/>
    </xf>
    <xf numFmtId="0" fontId="1" fillId="0" borderId="13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1" fillId="0" borderId="16" xfId="0" applyFont="1" applyBorder="1" applyAlignment="1">
      <alignment wrapText="1"/>
    </xf>
    <xf numFmtId="0" fontId="1" fillId="0" borderId="1" xfId="0" applyFont="1" applyBorder="1" applyAlignment="1">
      <alignment horizontal="left" wrapText="1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0" fillId="0" borderId="1" xfId="0" applyBorder="1" applyAlignment="1">
      <alignment horizontal="center"/>
    </xf>
    <xf numFmtId="9" fontId="6" fillId="0" borderId="0" xfId="0" applyNumberFormat="1" applyFont="1" applyAlignment="1">
      <alignment horizontal="center"/>
    </xf>
    <xf numFmtId="17" fontId="8" fillId="0" borderId="1" xfId="0" applyNumberFormat="1" applyFont="1" applyBorder="1" applyAlignment="1">
      <alignment horizontal="center"/>
    </xf>
    <xf numFmtId="38" fontId="8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17" fontId="8" fillId="0" borderId="1" xfId="0" applyNumberFormat="1" applyFont="1" applyBorder="1" applyAlignment="1">
      <alignment horizontal="center" wrapText="1"/>
    </xf>
    <xf numFmtId="38" fontId="8" fillId="0" borderId="0" xfId="0" applyNumberFormat="1" applyFont="1" applyAlignment="1">
      <alignment horizontal="center" wrapText="1"/>
    </xf>
    <xf numFmtId="0" fontId="8" fillId="0" borderId="0" xfId="0" applyFont="1" applyAlignment="1">
      <alignment horizontal="center" wrapText="1"/>
    </xf>
    <xf numFmtId="17" fontId="9" fillId="0" borderId="1" xfId="0" applyNumberFormat="1" applyFont="1" applyBorder="1"/>
    <xf numFmtId="38" fontId="9" fillId="0" borderId="0" xfId="0" applyNumberFormat="1" applyFont="1" applyAlignment="1">
      <alignment horizontal="center"/>
    </xf>
    <xf numFmtId="38" fontId="9" fillId="0" borderId="1" xfId="0" applyNumberFormat="1" applyFont="1" applyBorder="1" applyAlignment="1">
      <alignment horizontal="center"/>
    </xf>
    <xf numFmtId="38" fontId="9" fillId="0" borderId="0" xfId="0" applyNumberFormat="1" applyFont="1" applyBorder="1" applyAlignment="1">
      <alignment horizontal="center"/>
    </xf>
    <xf numFmtId="0" fontId="9" fillId="0" borderId="0" xfId="0" applyFont="1" applyAlignment="1">
      <alignment horizontal="center"/>
    </xf>
    <xf numFmtId="17" fontId="9" fillId="0" borderId="18" xfId="0" applyNumberFormat="1" applyFont="1" applyBorder="1"/>
    <xf numFmtId="38" fontId="9" fillId="2" borderId="0" xfId="0" applyNumberFormat="1" applyFont="1" applyFill="1" applyAlignment="1">
      <alignment horizontal="center"/>
    </xf>
    <xf numFmtId="9" fontId="10" fillId="0" borderId="0" xfId="0" applyNumberFormat="1" applyFont="1" applyAlignment="1">
      <alignment horizontal="center"/>
    </xf>
    <xf numFmtId="38" fontId="10" fillId="0" borderId="0" xfId="0" applyNumberFormat="1" applyFont="1" applyAlignment="1">
      <alignment horizontal="center"/>
    </xf>
    <xf numFmtId="38" fontId="10" fillId="0" borderId="0" xfId="0" applyNumberFormat="1" applyFont="1" applyFill="1" applyAlignment="1">
      <alignment horizontal="center"/>
    </xf>
    <xf numFmtId="38" fontId="11" fillId="0" borderId="0" xfId="0" applyNumberFormat="1" applyFont="1" applyAlignment="1">
      <alignment horizontal="center"/>
    </xf>
    <xf numFmtId="38" fontId="10" fillId="0" borderId="1" xfId="0" applyNumberFormat="1" applyFont="1" applyBorder="1" applyAlignment="1">
      <alignment horizontal="center"/>
    </xf>
    <xf numFmtId="38" fontId="10" fillId="2" borderId="0" xfId="0" applyNumberFormat="1" applyFont="1" applyFill="1" applyAlignment="1">
      <alignment horizontal="center"/>
    </xf>
    <xf numFmtId="38" fontId="9" fillId="0" borderId="0" xfId="0" applyNumberFormat="1" applyFont="1" applyFill="1" applyAlignment="1">
      <alignment horizontal="center"/>
    </xf>
    <xf numFmtId="9" fontId="10" fillId="0" borderId="0" xfId="0" applyNumberFormat="1" applyFont="1" applyBorder="1" applyAlignment="1">
      <alignment horizontal="center"/>
    </xf>
    <xf numFmtId="38" fontId="10" fillId="0" borderId="0" xfId="0" applyNumberFormat="1" applyFont="1" applyBorder="1" applyAlignment="1">
      <alignment horizontal="center"/>
    </xf>
    <xf numFmtId="38" fontId="9" fillId="0" borderId="0" xfId="0" applyNumberFormat="1" applyFont="1" applyFill="1" applyBorder="1" applyAlignment="1">
      <alignment horizontal="center"/>
    </xf>
    <xf numFmtId="38" fontId="10" fillId="0" borderId="0" xfId="0" applyNumberFormat="1" applyFont="1" applyFill="1" applyBorder="1" applyAlignment="1">
      <alignment horizontal="center"/>
    </xf>
    <xf numFmtId="38" fontId="9" fillId="0" borderId="19" xfId="0" applyNumberFormat="1" applyFont="1" applyBorder="1" applyAlignment="1">
      <alignment horizontal="center"/>
    </xf>
    <xf numFmtId="17" fontId="9" fillId="0" borderId="11" xfId="0" applyNumberFormat="1" applyFont="1" applyBorder="1"/>
    <xf numFmtId="38" fontId="9" fillId="0" borderId="11" xfId="0" applyNumberFormat="1" applyFont="1" applyBorder="1" applyAlignment="1">
      <alignment horizontal="center"/>
    </xf>
    <xf numFmtId="17" fontId="9" fillId="0" borderId="0" xfId="0" applyNumberFormat="1" applyFont="1" applyBorder="1"/>
    <xf numFmtId="17" fontId="9" fillId="0" borderId="7" xfId="0" applyNumberFormat="1" applyFont="1" applyBorder="1"/>
    <xf numFmtId="38" fontId="9" fillId="0" borderId="2" xfId="0" applyNumberFormat="1" applyFont="1" applyBorder="1" applyAlignment="1">
      <alignment horizontal="center"/>
    </xf>
    <xf numFmtId="17" fontId="9" fillId="0" borderId="9" xfId="0" applyNumberFormat="1" applyFont="1" applyBorder="1"/>
    <xf numFmtId="38" fontId="9" fillId="0" borderId="5" xfId="0" applyNumberFormat="1" applyFont="1" applyBorder="1" applyAlignment="1">
      <alignment horizontal="center"/>
    </xf>
    <xf numFmtId="17" fontId="8" fillId="0" borderId="0" xfId="0" applyNumberFormat="1" applyFont="1" applyBorder="1"/>
    <xf numFmtId="38" fontId="9" fillId="0" borderId="0" xfId="0" quotePrefix="1" applyNumberFormat="1" applyFont="1" applyBorder="1" applyAlignment="1">
      <alignment horizontal="left"/>
    </xf>
    <xf numFmtId="17" fontId="9" fillId="0" borderId="0" xfId="0" applyNumberFormat="1" applyFont="1"/>
    <xf numFmtId="38" fontId="9" fillId="0" borderId="0" xfId="0" applyNumberFormat="1" applyFont="1" applyAlignment="1">
      <alignment horizontal="left"/>
    </xf>
    <xf numFmtId="38" fontId="8" fillId="2" borderId="0" xfId="0" applyNumberFormat="1" applyFont="1" applyFill="1" applyAlignment="1">
      <alignment horizontal="center"/>
    </xf>
    <xf numFmtId="38" fontId="8" fillId="2" borderId="1" xfId="0" applyNumberFormat="1" applyFont="1" applyFill="1" applyBorder="1" applyAlignment="1">
      <alignment horizontal="center"/>
    </xf>
    <xf numFmtId="38" fontId="8" fillId="2" borderId="0" xfId="0" applyNumberFormat="1" applyFont="1" applyFill="1" applyAlignment="1">
      <alignment horizontal="center" wrapText="1"/>
    </xf>
    <xf numFmtId="38" fontId="8" fillId="2" borderId="1" xfId="0" applyNumberFormat="1" applyFont="1" applyFill="1" applyBorder="1" applyAlignment="1">
      <alignment horizontal="center" wrapText="1"/>
    </xf>
    <xf numFmtId="38" fontId="8" fillId="3" borderId="0" xfId="0" applyNumberFormat="1" applyFont="1" applyFill="1" applyAlignment="1">
      <alignment horizontal="center"/>
    </xf>
    <xf numFmtId="38" fontId="8" fillId="3" borderId="1" xfId="0" applyNumberFormat="1" applyFont="1" applyFill="1" applyBorder="1" applyAlignment="1">
      <alignment horizontal="center"/>
    </xf>
    <xf numFmtId="38" fontId="8" fillId="3" borderId="0" xfId="0" applyNumberFormat="1" applyFont="1" applyFill="1" applyAlignment="1">
      <alignment horizontal="center" wrapText="1"/>
    </xf>
    <xf numFmtId="38" fontId="8" fillId="3" borderId="1" xfId="0" applyNumberFormat="1" applyFont="1" applyFill="1" applyBorder="1" applyAlignment="1">
      <alignment horizontal="center" wrapText="1"/>
    </xf>
    <xf numFmtId="38" fontId="8" fillId="4" borderId="0" xfId="0" applyNumberFormat="1" applyFont="1" applyFill="1" applyAlignment="1">
      <alignment horizontal="center"/>
    </xf>
    <xf numFmtId="38" fontId="8" fillId="4" borderId="0" xfId="0" applyNumberFormat="1" applyFont="1" applyFill="1" applyBorder="1" applyAlignment="1">
      <alignment horizontal="center"/>
    </xf>
    <xf numFmtId="38" fontId="8" fillId="4" borderId="1" xfId="0" applyNumberFormat="1" applyFont="1" applyFill="1" applyBorder="1" applyAlignment="1">
      <alignment horizontal="center"/>
    </xf>
    <xf numFmtId="38" fontId="8" fillId="4" borderId="0" xfId="0" applyNumberFormat="1" applyFont="1" applyFill="1" applyAlignment="1">
      <alignment horizontal="center" wrapText="1"/>
    </xf>
    <xf numFmtId="38" fontId="8" fillId="4" borderId="0" xfId="0" applyNumberFormat="1" applyFont="1" applyFill="1" applyBorder="1" applyAlignment="1">
      <alignment horizontal="center" wrapText="1"/>
    </xf>
    <xf numFmtId="38" fontId="8" fillId="4" borderId="1" xfId="0" applyNumberFormat="1" applyFont="1" applyFill="1" applyBorder="1" applyAlignment="1">
      <alignment horizontal="center" wrapText="1"/>
    </xf>
    <xf numFmtId="38" fontId="10" fillId="5" borderId="0" xfId="0" applyNumberFormat="1" applyFont="1" applyFill="1" applyAlignment="1">
      <alignment horizontal="center"/>
    </xf>
    <xf numFmtId="38" fontId="11" fillId="0" borderId="1" xfId="0" applyNumberFormat="1" applyFont="1" applyFill="1" applyBorder="1" applyAlignment="1">
      <alignment horizontal="center"/>
    </xf>
    <xf numFmtId="38" fontId="11" fillId="2" borderId="1" xfId="0" applyNumberFormat="1" applyFont="1" applyFill="1" applyBorder="1" applyAlignment="1">
      <alignment horizontal="center"/>
    </xf>
    <xf numFmtId="38" fontId="9" fillId="2" borderId="0" xfId="0" applyNumberFormat="1" applyFont="1" applyFill="1" applyBorder="1" applyAlignment="1">
      <alignment horizontal="center"/>
    </xf>
    <xf numFmtId="38" fontId="11" fillId="0" borderId="11" xfId="0" applyNumberFormat="1" applyFont="1" applyBorder="1" applyAlignment="1">
      <alignment horizontal="center"/>
    </xf>
    <xf numFmtId="38" fontId="11" fillId="0" borderId="0" xfId="0" applyNumberFormat="1" applyFont="1" applyBorder="1" applyAlignment="1">
      <alignment horizontal="center"/>
    </xf>
    <xf numFmtId="38" fontId="11" fillId="0" borderId="2" xfId="0" applyNumberFormat="1" applyFont="1" applyBorder="1" applyAlignment="1">
      <alignment horizontal="center"/>
    </xf>
    <xf numFmtId="38" fontId="11" fillId="0" borderId="5" xfId="0" applyNumberFormat="1" applyFont="1" applyBorder="1" applyAlignment="1">
      <alignment horizontal="center"/>
    </xf>
    <xf numFmtId="38" fontId="9" fillId="2" borderId="1" xfId="0" applyNumberFormat="1" applyFont="1" applyFill="1" applyBorder="1" applyAlignment="1">
      <alignment horizontal="center"/>
    </xf>
    <xf numFmtId="17" fontId="9" fillId="2" borderId="1" xfId="0" applyNumberFormat="1" applyFont="1" applyFill="1" applyBorder="1"/>
    <xf numFmtId="17" fontId="9" fillId="2" borderId="18" xfId="0" applyNumberFormat="1" applyFont="1" applyFill="1" applyBorder="1"/>
    <xf numFmtId="38" fontId="8" fillId="6" borderId="0" xfId="0" applyNumberFormat="1" applyFont="1" applyFill="1" applyAlignment="1">
      <alignment horizontal="center"/>
    </xf>
    <xf numFmtId="38" fontId="12" fillId="6" borderId="0" xfId="0" applyNumberFormat="1" applyFont="1" applyFill="1" applyAlignment="1">
      <alignment horizontal="center"/>
    </xf>
    <xf numFmtId="38" fontId="8" fillId="6" borderId="0" xfId="0" applyNumberFormat="1" applyFont="1" applyFill="1" applyAlignment="1">
      <alignment horizontal="center" wrapText="1"/>
    </xf>
    <xf numFmtId="38" fontId="12" fillId="6" borderId="0" xfId="0" applyNumberFormat="1" applyFont="1" applyFill="1" applyAlignment="1">
      <alignment horizontal="center" wrapText="1"/>
    </xf>
    <xf numFmtId="38" fontId="8" fillId="7" borderId="0" xfId="0" applyNumberFormat="1" applyFont="1" applyFill="1" applyAlignment="1">
      <alignment horizontal="center"/>
    </xf>
    <xf numFmtId="38" fontId="8" fillId="7" borderId="1" xfId="0" applyNumberFormat="1" applyFont="1" applyFill="1" applyBorder="1" applyAlignment="1">
      <alignment horizontal="center"/>
    </xf>
    <xf numFmtId="38" fontId="8" fillId="7" borderId="0" xfId="0" applyNumberFormat="1" applyFont="1" applyFill="1" applyAlignment="1">
      <alignment horizontal="center" wrapText="1"/>
    </xf>
    <xf numFmtId="38" fontId="8" fillId="7" borderId="1" xfId="0" applyNumberFormat="1" applyFont="1" applyFill="1" applyBorder="1" applyAlignment="1">
      <alignment horizontal="center" wrapText="1"/>
    </xf>
    <xf numFmtId="38" fontId="8" fillId="8" borderId="0" xfId="0" applyNumberFormat="1" applyFont="1" applyFill="1" applyAlignment="1">
      <alignment horizontal="center"/>
    </xf>
    <xf numFmtId="38" fontId="8" fillId="8" borderId="1" xfId="0" applyNumberFormat="1" applyFont="1" applyFill="1" applyBorder="1" applyAlignment="1">
      <alignment horizontal="center"/>
    </xf>
    <xf numFmtId="38" fontId="8" fillId="8" borderId="0" xfId="0" applyNumberFormat="1" applyFont="1" applyFill="1" applyAlignment="1">
      <alignment horizontal="center" wrapText="1"/>
    </xf>
    <xf numFmtId="38" fontId="8" fillId="8" borderId="1" xfId="0" applyNumberFormat="1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361950</xdr:colOff>
          <xdr:row>69</xdr:row>
          <xdr:rowOff>9525</xdr:rowOff>
        </xdr:from>
        <xdr:to>
          <xdr:col>3</xdr:col>
          <xdr:colOff>0</xdr:colOff>
          <xdr:row>72</xdr:row>
          <xdr:rowOff>19050</xdr:rowOff>
        </xdr:to>
        <xdr:sp macro="" textlink="">
          <xdr:nvSpPr>
            <xdr:cNvPr id="2068" name="Button 20" hidden="1">
              <a:extLst>
                <a:ext uri="{63B3BB69-23CF-44E3-9099-C40C66FF867C}">
                  <a14:compatExt spid="_x0000_s20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FF"/>
                  </a:solidFill>
                  <a:latin typeface="Arial"/>
                  <a:cs typeface="Arial"/>
                </a:rPr>
                <a:t>Print All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GQ90"/>
  <sheetViews>
    <sheetView tabSelected="1" workbookViewId="0">
      <pane xSplit="1" ySplit="2" topLeftCell="BG31" activePane="bottomRight" state="frozen"/>
      <selection pane="topRight" activeCell="B1" sqref="B1"/>
      <selection pane="bottomLeft" activeCell="A3" sqref="A3"/>
      <selection pane="bottomRight" activeCell="BO60" sqref="BO60"/>
    </sheetView>
  </sheetViews>
  <sheetFormatPr defaultRowHeight="11.25" x14ac:dyDescent="0.2"/>
  <cols>
    <col min="1" max="1" width="10.85546875" style="116" customWidth="1"/>
    <col min="2" max="2" width="11.7109375" style="89" customWidth="1"/>
    <col min="3" max="3" width="9" style="89" customWidth="1"/>
    <col min="4" max="4" width="11.7109375" style="89" customWidth="1"/>
    <col min="5" max="5" width="11" style="89" customWidth="1"/>
    <col min="6" max="6" width="9.5703125" style="89" customWidth="1"/>
    <col min="7" max="7" width="11.42578125" style="89" customWidth="1"/>
    <col min="8" max="13" width="9.140625" style="89"/>
    <col min="14" max="15" width="11.28515625" style="89" customWidth="1"/>
    <col min="16" max="16" width="9.140625" style="89"/>
    <col min="17" max="17" width="12.5703125" style="89" customWidth="1"/>
    <col min="18" max="19" width="10.5703125" style="89" customWidth="1"/>
    <col min="20" max="20" width="11.5703125" style="89" customWidth="1"/>
    <col min="21" max="21" width="10.5703125" style="89" customWidth="1"/>
    <col min="22" max="23" width="9.140625" style="89"/>
    <col min="24" max="24" width="11.5703125" style="89" customWidth="1"/>
    <col min="25" max="27" width="9.140625" style="89"/>
    <col min="28" max="28" width="11" style="89" customWidth="1"/>
    <col min="29" max="29" width="10.7109375" style="89" bestFit="1" customWidth="1"/>
    <col min="30" max="30" width="12" style="89" customWidth="1"/>
    <col min="31" max="31" width="9.7109375" style="89" bestFit="1" customWidth="1"/>
    <col min="32" max="32" width="9.140625" style="89"/>
    <col min="33" max="33" width="12.140625" style="89" customWidth="1"/>
    <col min="34" max="34" width="10.5703125" style="89" customWidth="1"/>
    <col min="35" max="35" width="9.7109375" style="89" customWidth="1"/>
    <col min="36" max="36" width="9.85546875" style="89" customWidth="1"/>
    <col min="37" max="37" width="12" style="89" customWidth="1"/>
    <col min="38" max="38" width="10.85546875" style="89" customWidth="1"/>
    <col min="39" max="40" width="10.5703125" style="89" customWidth="1"/>
    <col min="41" max="41" width="9.7109375" style="89" bestFit="1" customWidth="1"/>
    <col min="42" max="43" width="9.140625" style="89"/>
    <col min="44" max="44" width="9.7109375" style="89" bestFit="1" customWidth="1"/>
    <col min="45" max="45" width="11.7109375" style="89" bestFit="1" customWidth="1"/>
    <col min="46" max="46" width="9.7109375" style="89" customWidth="1"/>
    <col min="47" max="47" width="10" style="89" customWidth="1"/>
    <col min="48" max="49" width="12" style="89" customWidth="1"/>
    <col min="50" max="50" width="9.140625" style="89"/>
    <col min="51" max="51" width="10.28515625" style="89" customWidth="1"/>
    <col min="52" max="52" width="10.85546875" style="89" customWidth="1"/>
    <col min="53" max="56" width="9.140625" style="89"/>
    <col min="57" max="58" width="11.5703125" style="89" customWidth="1"/>
    <col min="59" max="59" width="11" style="89" customWidth="1"/>
    <col min="60" max="60" width="12.140625" style="89" customWidth="1"/>
    <col min="61" max="62" width="9.140625" style="89"/>
    <col min="63" max="63" width="11.5703125" style="89" customWidth="1"/>
    <col min="64" max="64" width="11.5703125" style="98" customWidth="1"/>
    <col min="65" max="65" width="12.140625" style="89" customWidth="1"/>
    <col min="66" max="199" width="9.140625" style="89"/>
    <col min="200" max="16384" width="9.140625" style="92"/>
  </cols>
  <sheetData>
    <row r="1" spans="1:199" s="84" customFormat="1" x14ac:dyDescent="0.2">
      <c r="A1" s="82"/>
      <c r="B1" s="147"/>
      <c r="C1" s="147"/>
      <c r="D1" s="147"/>
      <c r="E1" s="147"/>
      <c r="F1" s="147"/>
      <c r="G1" s="147"/>
      <c r="H1" s="147" t="s">
        <v>48</v>
      </c>
      <c r="I1" s="147"/>
      <c r="J1" s="147"/>
      <c r="K1" s="147"/>
      <c r="L1" s="147"/>
      <c r="M1" s="147"/>
      <c r="N1" s="147"/>
      <c r="O1" s="147"/>
      <c r="P1" s="147"/>
      <c r="Q1" s="148"/>
      <c r="R1" s="151"/>
      <c r="S1" s="151"/>
      <c r="T1" s="151"/>
      <c r="U1" s="151"/>
      <c r="V1" s="151"/>
      <c r="W1" s="151"/>
      <c r="X1" s="151"/>
      <c r="Y1" s="151" t="s">
        <v>49</v>
      </c>
      <c r="Z1" s="151"/>
      <c r="AA1" s="151"/>
      <c r="AB1" s="151"/>
      <c r="AC1" s="151"/>
      <c r="AD1" s="151"/>
      <c r="AE1" s="151"/>
      <c r="AF1" s="151"/>
      <c r="AG1" s="152"/>
      <c r="AH1" s="118"/>
      <c r="AI1" s="118"/>
      <c r="AJ1" s="118"/>
      <c r="AK1" s="118"/>
      <c r="AL1" s="118" t="s">
        <v>19</v>
      </c>
      <c r="AM1" s="118"/>
      <c r="AN1" s="118"/>
      <c r="AO1" s="118"/>
      <c r="AP1" s="118"/>
      <c r="AQ1" s="118"/>
      <c r="AR1" s="119"/>
      <c r="AS1" s="122"/>
      <c r="AT1" s="122"/>
      <c r="AU1" s="122" t="s">
        <v>20</v>
      </c>
      <c r="AV1" s="122"/>
      <c r="AW1" s="122"/>
      <c r="AX1" s="122"/>
      <c r="AY1" s="122"/>
      <c r="AZ1" s="123"/>
      <c r="BA1" s="126"/>
      <c r="BB1" s="126" t="s">
        <v>21</v>
      </c>
      <c r="BC1" s="126"/>
      <c r="BD1" s="126"/>
      <c r="BE1" s="127"/>
      <c r="BF1" s="128"/>
      <c r="BG1" s="143"/>
      <c r="BH1" s="143"/>
      <c r="BI1" s="143" t="s">
        <v>22</v>
      </c>
      <c r="BJ1" s="143"/>
      <c r="BK1" s="143"/>
      <c r="BL1" s="144"/>
      <c r="BM1" s="143"/>
      <c r="BN1" s="143"/>
      <c r="BO1" s="143"/>
      <c r="BP1" s="143"/>
      <c r="BQ1" s="143"/>
      <c r="BR1" s="143"/>
      <c r="BS1" s="83"/>
      <c r="BT1" s="83"/>
      <c r="BU1" s="83"/>
      <c r="BV1" s="83"/>
      <c r="BW1" s="83"/>
      <c r="BX1" s="83"/>
      <c r="BY1" s="83"/>
      <c r="BZ1" s="83"/>
      <c r="CA1" s="83"/>
      <c r="CB1" s="83"/>
      <c r="CC1" s="83"/>
      <c r="CD1" s="83"/>
      <c r="CE1" s="83"/>
      <c r="CF1" s="83"/>
      <c r="CG1" s="83"/>
      <c r="CH1" s="83"/>
      <c r="CI1" s="83"/>
      <c r="CJ1" s="83"/>
      <c r="CK1" s="83"/>
      <c r="CL1" s="83"/>
      <c r="CM1" s="83"/>
      <c r="CN1" s="83"/>
      <c r="CO1" s="83"/>
      <c r="CP1" s="83"/>
      <c r="CQ1" s="83"/>
      <c r="CR1" s="83"/>
      <c r="CS1" s="83"/>
      <c r="CT1" s="83"/>
      <c r="CU1" s="83"/>
      <c r="CV1" s="83"/>
      <c r="CW1" s="83"/>
      <c r="CX1" s="83"/>
      <c r="CY1" s="83"/>
      <c r="CZ1" s="83"/>
      <c r="DA1" s="83"/>
      <c r="DB1" s="83"/>
      <c r="DC1" s="83"/>
      <c r="DD1" s="83"/>
      <c r="DE1" s="83"/>
      <c r="DF1" s="83"/>
      <c r="DG1" s="83"/>
      <c r="DH1" s="83"/>
      <c r="DI1" s="83"/>
      <c r="DJ1" s="83"/>
      <c r="DK1" s="83"/>
      <c r="DL1" s="83"/>
      <c r="DM1" s="83"/>
      <c r="DN1" s="83"/>
      <c r="DO1" s="83"/>
      <c r="DP1" s="83"/>
      <c r="DQ1" s="83"/>
      <c r="DR1" s="83"/>
      <c r="DS1" s="83"/>
      <c r="DT1" s="83"/>
      <c r="DU1" s="83"/>
      <c r="DV1" s="83"/>
      <c r="DW1" s="83"/>
      <c r="DX1" s="83"/>
      <c r="DY1" s="83"/>
      <c r="DZ1" s="83"/>
      <c r="EA1" s="83"/>
      <c r="EB1" s="83"/>
      <c r="EC1" s="83"/>
      <c r="ED1" s="83"/>
      <c r="EE1" s="83"/>
      <c r="EF1" s="83"/>
      <c r="EG1" s="83"/>
      <c r="EH1" s="83"/>
      <c r="EI1" s="83"/>
      <c r="EJ1" s="83"/>
      <c r="EK1" s="83"/>
      <c r="EL1" s="83"/>
      <c r="EM1" s="83"/>
      <c r="EN1" s="83"/>
      <c r="EO1" s="83"/>
      <c r="EP1" s="83"/>
      <c r="EQ1" s="83"/>
      <c r="ER1" s="83"/>
      <c r="ES1" s="83"/>
      <c r="ET1" s="83"/>
      <c r="EU1" s="83"/>
      <c r="EV1" s="83"/>
      <c r="EW1" s="83"/>
      <c r="EX1" s="83"/>
      <c r="EY1" s="83"/>
      <c r="EZ1" s="83"/>
      <c r="FA1" s="83"/>
      <c r="FB1" s="83"/>
      <c r="FC1" s="83"/>
      <c r="FD1" s="83"/>
      <c r="FE1" s="83"/>
      <c r="FF1" s="83"/>
      <c r="FG1" s="83"/>
      <c r="FH1" s="83"/>
      <c r="FI1" s="83"/>
      <c r="FJ1" s="83"/>
      <c r="FK1" s="83"/>
      <c r="FL1" s="83"/>
      <c r="FM1" s="83"/>
      <c r="FN1" s="83"/>
      <c r="FO1" s="83"/>
      <c r="FP1" s="83"/>
      <c r="FQ1" s="83"/>
      <c r="FR1" s="83"/>
      <c r="FS1" s="83"/>
      <c r="FT1" s="83"/>
      <c r="FU1" s="83"/>
      <c r="FV1" s="83"/>
      <c r="FW1" s="83"/>
      <c r="FX1" s="83"/>
      <c r="FY1" s="83"/>
      <c r="FZ1" s="83"/>
      <c r="GA1" s="83"/>
      <c r="GB1" s="83"/>
      <c r="GC1" s="83"/>
      <c r="GD1" s="83"/>
      <c r="GE1" s="83"/>
      <c r="GF1" s="83"/>
      <c r="GG1" s="83"/>
      <c r="GH1" s="83"/>
      <c r="GI1" s="83"/>
      <c r="GJ1" s="83"/>
      <c r="GK1" s="83"/>
      <c r="GL1" s="83"/>
      <c r="GM1" s="83"/>
      <c r="GN1" s="83"/>
      <c r="GO1" s="83"/>
      <c r="GP1" s="83"/>
      <c r="GQ1" s="83"/>
    </row>
    <row r="2" spans="1:199" s="87" customFormat="1" ht="25.5" customHeight="1" x14ac:dyDescent="0.2">
      <c r="A2" s="85"/>
      <c r="B2" s="149" t="s">
        <v>32</v>
      </c>
      <c r="C2" s="149" t="s">
        <v>45</v>
      </c>
      <c r="D2" s="149" t="s">
        <v>43</v>
      </c>
      <c r="E2" s="149" t="s">
        <v>44</v>
      </c>
      <c r="F2" s="149" t="s">
        <v>28</v>
      </c>
      <c r="G2" s="149" t="s">
        <v>29</v>
      </c>
      <c r="H2" s="149" t="s">
        <v>14</v>
      </c>
      <c r="I2" s="149" t="s">
        <v>105</v>
      </c>
      <c r="J2" s="149" t="s">
        <v>30</v>
      </c>
      <c r="K2" s="149" t="s">
        <v>31</v>
      </c>
      <c r="L2" s="149" t="s">
        <v>46</v>
      </c>
      <c r="M2" s="149" t="s">
        <v>134</v>
      </c>
      <c r="N2" s="149" t="s">
        <v>137</v>
      </c>
      <c r="O2" s="149" t="s">
        <v>38</v>
      </c>
      <c r="P2" s="149" t="s">
        <v>33</v>
      </c>
      <c r="Q2" s="150" t="s">
        <v>34</v>
      </c>
      <c r="R2" s="153" t="s">
        <v>35</v>
      </c>
      <c r="S2" s="153" t="s">
        <v>45</v>
      </c>
      <c r="T2" s="153" t="s">
        <v>47</v>
      </c>
      <c r="U2" s="153" t="s">
        <v>44</v>
      </c>
      <c r="V2" s="153" t="s">
        <v>36</v>
      </c>
      <c r="W2" s="153" t="s">
        <v>37</v>
      </c>
      <c r="X2" s="153" t="s">
        <v>39</v>
      </c>
      <c r="Y2" s="153" t="s">
        <v>28</v>
      </c>
      <c r="Z2" s="153" t="s">
        <v>25</v>
      </c>
      <c r="AA2" s="153" t="s">
        <v>40</v>
      </c>
      <c r="AB2" s="153" t="s">
        <v>41</v>
      </c>
      <c r="AC2" s="153" t="s">
        <v>42</v>
      </c>
      <c r="AD2" s="153" t="s">
        <v>137</v>
      </c>
      <c r="AE2" s="153" t="s">
        <v>38</v>
      </c>
      <c r="AF2" s="153" t="s">
        <v>33</v>
      </c>
      <c r="AG2" s="154" t="s">
        <v>34</v>
      </c>
      <c r="AH2" s="120" t="s">
        <v>0</v>
      </c>
      <c r="AI2" s="120" t="s">
        <v>1</v>
      </c>
      <c r="AJ2" s="120" t="s">
        <v>6</v>
      </c>
      <c r="AK2" s="120" t="s">
        <v>99</v>
      </c>
      <c r="AL2" s="120" t="s">
        <v>2</v>
      </c>
      <c r="AM2" s="120" t="s">
        <v>5</v>
      </c>
      <c r="AN2" s="120" t="s">
        <v>86</v>
      </c>
      <c r="AO2" s="120" t="s">
        <v>10</v>
      </c>
      <c r="AP2" s="120" t="s">
        <v>3</v>
      </c>
      <c r="AQ2" s="120" t="s">
        <v>16</v>
      </c>
      <c r="AR2" s="121" t="s">
        <v>4</v>
      </c>
      <c r="AS2" s="124" t="s">
        <v>7</v>
      </c>
      <c r="AT2" s="124" t="s">
        <v>8</v>
      </c>
      <c r="AU2" s="124" t="s">
        <v>9</v>
      </c>
      <c r="AV2" s="124" t="s">
        <v>99</v>
      </c>
      <c r="AW2" s="124" t="s">
        <v>131</v>
      </c>
      <c r="AX2" s="124" t="s">
        <v>11</v>
      </c>
      <c r="AY2" s="124" t="s">
        <v>12</v>
      </c>
      <c r="AZ2" s="125" t="s">
        <v>13</v>
      </c>
      <c r="BA2" s="129" t="s">
        <v>14</v>
      </c>
      <c r="BB2" s="129" t="s">
        <v>15</v>
      </c>
      <c r="BC2" s="130" t="s">
        <v>17</v>
      </c>
      <c r="BD2" s="130" t="s">
        <v>135</v>
      </c>
      <c r="BE2" s="130" t="s">
        <v>99</v>
      </c>
      <c r="BF2" s="131" t="s">
        <v>132</v>
      </c>
      <c r="BG2" s="145" t="s">
        <v>18</v>
      </c>
      <c r="BH2" s="145" t="s">
        <v>23</v>
      </c>
      <c r="BI2" s="145" t="s">
        <v>28</v>
      </c>
      <c r="BJ2" s="145" t="s">
        <v>25</v>
      </c>
      <c r="BK2" s="145" t="s">
        <v>137</v>
      </c>
      <c r="BL2" s="146" t="s">
        <v>155</v>
      </c>
      <c r="BM2" s="145" t="s">
        <v>99</v>
      </c>
      <c r="BN2" s="145" t="s">
        <v>136</v>
      </c>
      <c r="BO2" s="145" t="s">
        <v>24</v>
      </c>
      <c r="BP2" s="145" t="s">
        <v>151</v>
      </c>
      <c r="BQ2" s="145" t="s">
        <v>27</v>
      </c>
      <c r="BR2" s="145" t="s">
        <v>26</v>
      </c>
      <c r="BS2" s="86"/>
      <c r="BT2" s="86"/>
      <c r="BU2" s="86"/>
      <c r="BV2" s="86"/>
      <c r="BW2" s="86"/>
      <c r="BX2" s="86"/>
      <c r="BY2" s="86"/>
      <c r="BZ2" s="86"/>
      <c r="CA2" s="86"/>
      <c r="CB2" s="86"/>
      <c r="CC2" s="86"/>
      <c r="CD2" s="86"/>
      <c r="CE2" s="86"/>
      <c r="CF2" s="86"/>
      <c r="CG2" s="86"/>
      <c r="CH2" s="86"/>
      <c r="CI2" s="86"/>
      <c r="CJ2" s="86"/>
      <c r="CK2" s="86"/>
      <c r="CL2" s="86"/>
      <c r="CM2" s="86"/>
      <c r="CN2" s="86"/>
      <c r="CO2" s="86"/>
      <c r="CP2" s="86"/>
      <c r="CQ2" s="86"/>
      <c r="CR2" s="86"/>
      <c r="CS2" s="86"/>
      <c r="CT2" s="86"/>
      <c r="CU2" s="86"/>
      <c r="CV2" s="86"/>
      <c r="CW2" s="86"/>
      <c r="CX2" s="86"/>
      <c r="CY2" s="86"/>
      <c r="CZ2" s="86"/>
      <c r="DA2" s="86"/>
      <c r="DB2" s="86"/>
      <c r="DC2" s="86"/>
      <c r="DD2" s="86"/>
      <c r="DE2" s="86"/>
      <c r="DF2" s="86"/>
      <c r="DG2" s="86"/>
      <c r="DH2" s="86"/>
      <c r="DI2" s="86"/>
      <c r="DJ2" s="86"/>
      <c r="DK2" s="86"/>
      <c r="DL2" s="86"/>
      <c r="DM2" s="86"/>
      <c r="DN2" s="86"/>
      <c r="DO2" s="86"/>
      <c r="DP2" s="86"/>
      <c r="DQ2" s="86"/>
      <c r="DR2" s="86"/>
      <c r="DS2" s="86"/>
      <c r="DT2" s="86"/>
      <c r="DU2" s="86"/>
      <c r="DV2" s="86"/>
      <c r="DW2" s="86"/>
      <c r="DX2" s="86"/>
      <c r="DY2" s="86"/>
      <c r="DZ2" s="86"/>
      <c r="EA2" s="86"/>
      <c r="EB2" s="86"/>
      <c r="EC2" s="86"/>
      <c r="ED2" s="86"/>
      <c r="EE2" s="86"/>
      <c r="EF2" s="86"/>
      <c r="EG2" s="86"/>
      <c r="EH2" s="86"/>
      <c r="EI2" s="86"/>
      <c r="EJ2" s="86"/>
      <c r="EK2" s="86"/>
      <c r="EL2" s="86"/>
      <c r="EM2" s="86"/>
      <c r="EN2" s="86"/>
      <c r="EO2" s="86"/>
      <c r="EP2" s="86"/>
      <c r="EQ2" s="86"/>
      <c r="ER2" s="86"/>
      <c r="ES2" s="86"/>
      <c r="ET2" s="86"/>
      <c r="EU2" s="86"/>
      <c r="EV2" s="86"/>
      <c r="EW2" s="86"/>
      <c r="EX2" s="86"/>
      <c r="EY2" s="86"/>
      <c r="EZ2" s="86"/>
      <c r="FA2" s="86"/>
      <c r="FB2" s="86"/>
      <c r="FC2" s="86"/>
      <c r="FD2" s="86"/>
      <c r="FE2" s="86"/>
      <c r="FF2" s="86"/>
      <c r="FG2" s="86"/>
      <c r="FH2" s="86"/>
      <c r="FI2" s="86"/>
      <c r="FJ2" s="86"/>
      <c r="FK2" s="86"/>
      <c r="FL2" s="86"/>
      <c r="FM2" s="86"/>
      <c r="FN2" s="86"/>
      <c r="FO2" s="86"/>
      <c r="FP2" s="86"/>
      <c r="FQ2" s="86"/>
      <c r="FR2" s="86"/>
      <c r="FS2" s="86"/>
      <c r="FT2" s="86"/>
      <c r="FU2" s="86"/>
      <c r="FV2" s="86"/>
      <c r="FW2" s="86"/>
      <c r="FX2" s="86"/>
      <c r="FY2" s="86"/>
      <c r="FZ2" s="86"/>
      <c r="GA2" s="86"/>
      <c r="GB2" s="86"/>
      <c r="GC2" s="86"/>
      <c r="GD2" s="86"/>
      <c r="GE2" s="86"/>
      <c r="GF2" s="86"/>
      <c r="GG2" s="86"/>
      <c r="GH2" s="86"/>
      <c r="GI2" s="86"/>
      <c r="GJ2" s="86"/>
      <c r="GK2" s="86"/>
      <c r="GL2" s="86"/>
      <c r="GM2" s="86"/>
      <c r="GN2" s="86"/>
      <c r="GO2" s="86"/>
      <c r="GP2" s="86"/>
      <c r="GQ2" s="86"/>
    </row>
    <row r="3" spans="1:199" x14ac:dyDescent="0.2">
      <c r="A3" s="88">
        <v>35551</v>
      </c>
      <c r="B3" s="89">
        <v>2216129.0322580645</v>
      </c>
      <c r="F3" s="89">
        <v>529096.77419354836</v>
      </c>
      <c r="G3" s="89">
        <v>708258.06451612909</v>
      </c>
      <c r="H3" s="89">
        <v>556612.90322580643</v>
      </c>
      <c r="J3" s="89">
        <v>294870.96774193546</v>
      </c>
      <c r="K3" s="89">
        <v>480774.19354838709</v>
      </c>
      <c r="N3" s="89">
        <v>170967.74193548388</v>
      </c>
      <c r="O3" s="89">
        <f>SUM(F3:N3)</f>
        <v>2740580.6451612907</v>
      </c>
      <c r="Q3" s="90"/>
      <c r="V3" s="89">
        <v>480774.19354838709</v>
      </c>
      <c r="AG3" s="90"/>
      <c r="AR3" s="90"/>
      <c r="AZ3" s="90"/>
      <c r="BE3" s="91"/>
      <c r="BF3" s="90"/>
    </row>
    <row r="4" spans="1:199" x14ac:dyDescent="0.2">
      <c r="A4" s="88">
        <v>35582</v>
      </c>
      <c r="B4" s="89">
        <v>2185300</v>
      </c>
      <c r="F4" s="89">
        <v>515066.66666666669</v>
      </c>
      <c r="G4" s="89">
        <v>697833.33333333337</v>
      </c>
      <c r="H4" s="89">
        <v>533466.66666666663</v>
      </c>
      <c r="J4" s="89">
        <v>268533.33333333331</v>
      </c>
      <c r="K4" s="89">
        <v>488700</v>
      </c>
      <c r="N4" s="89">
        <v>207166.66666666666</v>
      </c>
      <c r="O4" s="89">
        <f t="shared" ref="O4:O61" si="0">SUM(F4:N4)</f>
        <v>2710766.6666666665</v>
      </c>
      <c r="Q4" s="90"/>
      <c r="V4" s="89">
        <v>488700</v>
      </c>
      <c r="AG4" s="90"/>
      <c r="AR4" s="90"/>
      <c r="AZ4" s="90"/>
      <c r="BE4" s="91"/>
      <c r="BF4" s="90"/>
    </row>
    <row r="5" spans="1:199" x14ac:dyDescent="0.2">
      <c r="A5" s="88">
        <v>35612</v>
      </c>
      <c r="B5" s="89">
        <v>2460935.4838709678</v>
      </c>
      <c r="F5" s="89">
        <v>479129.03225806454</v>
      </c>
      <c r="G5" s="89">
        <v>843290.32258064521</v>
      </c>
      <c r="H5" s="89">
        <v>570645.16129032255</v>
      </c>
      <c r="J5" s="89">
        <v>196419.35483870967</v>
      </c>
      <c r="K5" s="89">
        <v>406032.25806451612</v>
      </c>
      <c r="N5" s="89">
        <v>192935.48387096773</v>
      </c>
      <c r="O5" s="89">
        <f t="shared" si="0"/>
        <v>2688451.6129032257</v>
      </c>
      <c r="Q5" s="90"/>
      <c r="V5" s="89">
        <v>406032.25806451612</v>
      </c>
      <c r="AG5" s="90"/>
      <c r="AR5" s="90"/>
      <c r="AZ5" s="90"/>
      <c r="BE5" s="91"/>
      <c r="BF5" s="90"/>
    </row>
    <row r="6" spans="1:199" x14ac:dyDescent="0.2">
      <c r="A6" s="88">
        <v>35643</v>
      </c>
      <c r="B6" s="89">
        <v>2513838.7096774192</v>
      </c>
      <c r="F6" s="89">
        <v>514032.25806451612</v>
      </c>
      <c r="G6" s="89">
        <v>759774.19354838715</v>
      </c>
      <c r="H6" s="89">
        <v>529806.45161290327</v>
      </c>
      <c r="J6" s="89">
        <v>195612.90322580645</v>
      </c>
      <c r="K6" s="89">
        <v>438580.6451612903</v>
      </c>
      <c r="N6" s="89">
        <v>187870.96774193548</v>
      </c>
      <c r="O6" s="89">
        <f t="shared" si="0"/>
        <v>2625677.4193548388</v>
      </c>
      <c r="Q6" s="90"/>
      <c r="V6" s="89">
        <v>438580.6451612903</v>
      </c>
      <c r="AG6" s="90"/>
      <c r="AR6" s="90"/>
      <c r="AZ6" s="90"/>
      <c r="BE6" s="91"/>
      <c r="BF6" s="90"/>
    </row>
    <row r="7" spans="1:199" x14ac:dyDescent="0.2">
      <c r="A7" s="88">
        <v>35674</v>
      </c>
      <c r="B7" s="89">
        <v>2709566.6666666665</v>
      </c>
      <c r="F7" s="89">
        <v>516633.33333333331</v>
      </c>
      <c r="G7" s="89">
        <v>973200</v>
      </c>
      <c r="H7" s="89">
        <v>446800</v>
      </c>
      <c r="J7" s="89">
        <v>248300</v>
      </c>
      <c r="K7" s="89">
        <v>413000</v>
      </c>
      <c r="N7" s="89">
        <v>186400</v>
      </c>
      <c r="O7" s="89">
        <f t="shared" si="0"/>
        <v>2784333.333333333</v>
      </c>
      <c r="Q7" s="90"/>
      <c r="V7" s="89">
        <v>413000</v>
      </c>
      <c r="AG7" s="90"/>
      <c r="AR7" s="90"/>
      <c r="AZ7" s="90"/>
      <c r="BE7" s="91"/>
      <c r="BF7" s="90"/>
    </row>
    <row r="8" spans="1:199" ht="12" thickBot="1" x14ac:dyDescent="0.25">
      <c r="A8" s="93">
        <v>35704</v>
      </c>
      <c r="B8" s="89">
        <v>2319903.2258064514</v>
      </c>
      <c r="F8" s="89">
        <v>530000</v>
      </c>
      <c r="G8" s="89">
        <v>726935.48387096776</v>
      </c>
      <c r="H8" s="89">
        <v>444774.19354838709</v>
      </c>
      <c r="J8" s="89">
        <v>230967.74193548388</v>
      </c>
      <c r="K8" s="89">
        <v>446483.87096774194</v>
      </c>
      <c r="N8" s="89">
        <v>198064.51612903227</v>
      </c>
      <c r="O8" s="89">
        <f t="shared" si="0"/>
        <v>2577225.8064516131</v>
      </c>
      <c r="Q8" s="90"/>
      <c r="V8" s="89">
        <v>446483.87096774194</v>
      </c>
      <c r="AG8" s="90"/>
      <c r="AR8" s="90"/>
      <c r="AZ8" s="90"/>
      <c r="BE8" s="91"/>
      <c r="BF8" s="90"/>
    </row>
    <row r="9" spans="1:199" x14ac:dyDescent="0.2">
      <c r="A9" s="88">
        <v>35735</v>
      </c>
      <c r="B9" s="89">
        <v>2419633.3333333335</v>
      </c>
      <c r="F9" s="89">
        <v>494400</v>
      </c>
      <c r="G9" s="89">
        <v>575733.33333333337</v>
      </c>
      <c r="H9" s="89">
        <v>378333.33333333331</v>
      </c>
      <c r="J9" s="89">
        <v>231300</v>
      </c>
      <c r="K9" s="89">
        <v>448633.33333333331</v>
      </c>
      <c r="N9" s="89">
        <v>193266.66666666666</v>
      </c>
      <c r="O9" s="89">
        <f t="shared" si="0"/>
        <v>2321666.6666666665</v>
      </c>
      <c r="Q9" s="90"/>
      <c r="V9" s="89">
        <v>448633.33333333331</v>
      </c>
      <c r="AG9" s="90"/>
      <c r="AR9" s="90"/>
      <c r="AZ9" s="90"/>
      <c r="BE9" s="91"/>
      <c r="BF9" s="90"/>
    </row>
    <row r="10" spans="1:199" x14ac:dyDescent="0.2">
      <c r="A10" s="88">
        <v>35765</v>
      </c>
      <c r="B10" s="89">
        <v>3118516.1290322579</v>
      </c>
      <c r="F10" s="89">
        <v>386451.61290322582</v>
      </c>
      <c r="G10" s="89">
        <v>538806.45161290327</v>
      </c>
      <c r="H10" s="89">
        <v>313096.77419354836</v>
      </c>
      <c r="J10" s="89">
        <v>131903.22580645161</v>
      </c>
      <c r="K10" s="89">
        <v>292774.19354838709</v>
      </c>
      <c r="N10" s="89">
        <v>194516.12903225806</v>
      </c>
      <c r="O10" s="89">
        <f t="shared" si="0"/>
        <v>1857548.3870967743</v>
      </c>
      <c r="Q10" s="90"/>
      <c r="V10" s="89">
        <v>292774.19354838709</v>
      </c>
      <c r="AG10" s="90"/>
      <c r="AR10" s="90"/>
      <c r="AZ10" s="90"/>
      <c r="BE10" s="91"/>
      <c r="BF10" s="90"/>
    </row>
    <row r="11" spans="1:199" x14ac:dyDescent="0.2">
      <c r="A11" s="88">
        <v>35796</v>
      </c>
      <c r="B11" s="89">
        <v>2979709.6774193547</v>
      </c>
      <c r="F11" s="89">
        <v>418483.87096774194</v>
      </c>
      <c r="G11" s="89">
        <v>700483.87096774194</v>
      </c>
      <c r="H11" s="89">
        <v>648032.25806451612</v>
      </c>
      <c r="J11" s="89">
        <v>156161.29032258064</v>
      </c>
      <c r="K11" s="89">
        <v>309838.70967741933</v>
      </c>
      <c r="N11" s="89">
        <v>193580.64516129033</v>
      </c>
      <c r="O11" s="89">
        <f t="shared" si="0"/>
        <v>2426580.6451612902</v>
      </c>
      <c r="Q11" s="90"/>
      <c r="V11" s="89">
        <v>309838.70967741933</v>
      </c>
      <c r="AG11" s="90"/>
      <c r="AR11" s="90"/>
      <c r="AZ11" s="90"/>
      <c r="BE11" s="91"/>
      <c r="BF11" s="90"/>
    </row>
    <row r="12" spans="1:199" x14ac:dyDescent="0.2">
      <c r="A12" s="88">
        <v>35827</v>
      </c>
      <c r="B12" s="89">
        <v>3107285.7142857141</v>
      </c>
      <c r="F12" s="89">
        <v>458714.28571428574</v>
      </c>
      <c r="G12" s="89">
        <v>647607.14285714284</v>
      </c>
      <c r="H12" s="89">
        <v>534428.57142857148</v>
      </c>
      <c r="J12" s="89">
        <v>153107.14285714287</v>
      </c>
      <c r="K12" s="89">
        <v>420071.42857142858</v>
      </c>
      <c r="N12" s="89">
        <v>181500</v>
      </c>
      <c r="O12" s="89">
        <f t="shared" si="0"/>
        <v>2395428.5714285714</v>
      </c>
      <c r="Q12" s="90"/>
      <c r="V12" s="89">
        <v>420071.42857142858</v>
      </c>
      <c r="AG12" s="90"/>
      <c r="AR12" s="90"/>
      <c r="AZ12" s="90"/>
      <c r="BE12" s="91"/>
      <c r="BF12" s="90"/>
    </row>
    <row r="13" spans="1:199" ht="12" thickBot="1" x14ac:dyDescent="0.25">
      <c r="A13" s="93">
        <v>35855</v>
      </c>
      <c r="B13" s="89">
        <v>2722354.8387096776</v>
      </c>
      <c r="F13" s="89">
        <v>530032.25806451612</v>
      </c>
      <c r="G13" s="89">
        <v>719741.93548387091</v>
      </c>
      <c r="H13" s="89">
        <v>699193.54838709673</v>
      </c>
      <c r="J13" s="89">
        <v>275451.61290322582</v>
      </c>
      <c r="K13" s="89">
        <v>346709.67741935485</v>
      </c>
      <c r="N13" s="89">
        <v>181225.80645161291</v>
      </c>
      <c r="O13" s="89">
        <f t="shared" si="0"/>
        <v>2752354.8387096771</v>
      </c>
      <c r="Q13" s="90"/>
      <c r="V13" s="89">
        <v>346709.67741935485</v>
      </c>
      <c r="AG13" s="90"/>
      <c r="AR13" s="90"/>
      <c r="AZ13" s="90"/>
      <c r="BE13" s="91"/>
      <c r="BF13" s="90"/>
    </row>
    <row r="14" spans="1:199" x14ac:dyDescent="0.2">
      <c r="A14" s="88">
        <v>35886</v>
      </c>
      <c r="B14" s="89">
        <v>2586866.6666666665</v>
      </c>
      <c r="F14" s="89">
        <v>528500</v>
      </c>
      <c r="G14" s="89">
        <v>678366.66666666663</v>
      </c>
      <c r="H14" s="89">
        <v>626100</v>
      </c>
      <c r="J14" s="89">
        <v>385933.33333333331</v>
      </c>
      <c r="K14" s="89">
        <v>323100</v>
      </c>
      <c r="N14" s="89">
        <v>202966.66666666666</v>
      </c>
      <c r="O14" s="89">
        <f t="shared" si="0"/>
        <v>2744966.6666666665</v>
      </c>
      <c r="Q14" s="90"/>
      <c r="V14" s="89">
        <v>323100</v>
      </c>
      <c r="AG14" s="90"/>
      <c r="AR14" s="90"/>
      <c r="AZ14" s="90"/>
      <c r="BE14" s="91"/>
      <c r="BF14" s="90"/>
    </row>
    <row r="15" spans="1:199" x14ac:dyDescent="0.2">
      <c r="A15" s="88">
        <v>35916</v>
      </c>
      <c r="B15" s="89" t="e">
        <v>#DIV/0!</v>
      </c>
      <c r="F15" s="89">
        <v>523536.06451612903</v>
      </c>
      <c r="G15" s="89">
        <v>728308</v>
      </c>
      <c r="H15" s="89">
        <v>672643.6</v>
      </c>
      <c r="J15" s="89" t="e">
        <v>#DIV/0!</v>
      </c>
      <c r="K15" s="89" t="e">
        <v>#DIV/0!</v>
      </c>
      <c r="N15" s="89" t="e">
        <v>#DIV/0!</v>
      </c>
      <c r="O15" s="89" t="e">
        <f t="shared" si="0"/>
        <v>#DIV/0!</v>
      </c>
      <c r="Q15" s="90"/>
      <c r="V15" s="89" t="e">
        <v>#DIV/0!</v>
      </c>
      <c r="AG15" s="90"/>
      <c r="AR15" s="90"/>
      <c r="AZ15" s="90"/>
      <c r="BE15" s="91"/>
      <c r="BF15" s="90"/>
    </row>
    <row r="16" spans="1:199" x14ac:dyDescent="0.2">
      <c r="A16" s="88">
        <v>35947</v>
      </c>
      <c r="B16" s="89" t="e">
        <v>#DIV/0!</v>
      </c>
      <c r="F16" s="89">
        <v>524943.37931034481</v>
      </c>
      <c r="G16" s="89">
        <v>597677.31034482759</v>
      </c>
      <c r="H16" s="89">
        <v>676325.6333333333</v>
      </c>
      <c r="J16" s="89" t="e">
        <v>#DIV/0!</v>
      </c>
      <c r="K16" s="89" t="e">
        <v>#DIV/0!</v>
      </c>
      <c r="N16" s="89" t="e">
        <v>#DIV/0!</v>
      </c>
      <c r="O16" s="89" t="e">
        <f t="shared" si="0"/>
        <v>#DIV/0!</v>
      </c>
      <c r="Q16" s="90"/>
      <c r="V16" s="89" t="e">
        <v>#DIV/0!</v>
      </c>
      <c r="AG16" s="90"/>
      <c r="AR16" s="90"/>
      <c r="AZ16" s="90"/>
      <c r="BE16" s="91"/>
      <c r="BF16" s="90"/>
    </row>
    <row r="17" spans="1:66" x14ac:dyDescent="0.2">
      <c r="A17" s="88">
        <v>35977</v>
      </c>
      <c r="B17" s="89" t="e">
        <v>#DIV/0!</v>
      </c>
      <c r="F17" s="89">
        <v>530440.96774193551</v>
      </c>
      <c r="G17" s="89">
        <v>605879.70967741939</v>
      </c>
      <c r="H17" s="89">
        <v>658084.3548387097</v>
      </c>
      <c r="J17" s="89" t="e">
        <v>#DIV/0!</v>
      </c>
      <c r="K17" s="89" t="e">
        <v>#DIV/0!</v>
      </c>
      <c r="N17" s="89" t="e">
        <v>#DIV/0!</v>
      </c>
      <c r="O17" s="89" t="e">
        <f t="shared" si="0"/>
        <v>#DIV/0!</v>
      </c>
      <c r="Q17" s="90"/>
      <c r="V17" s="89" t="e">
        <v>#DIV/0!</v>
      </c>
      <c r="AG17" s="90"/>
      <c r="AR17" s="90"/>
      <c r="AZ17" s="90"/>
      <c r="BE17" s="91"/>
      <c r="BF17" s="90"/>
    </row>
    <row r="18" spans="1:66" x14ac:dyDescent="0.2">
      <c r="A18" s="88">
        <v>36008</v>
      </c>
      <c r="B18" s="89">
        <v>2905967.7419354836</v>
      </c>
      <c r="F18" s="89">
        <v>514064.51612903224</v>
      </c>
      <c r="G18" s="89">
        <v>981774.19354838715</v>
      </c>
      <c r="H18" s="89">
        <v>693387.09677419357</v>
      </c>
      <c r="J18" s="89">
        <v>242967.74193548388</v>
      </c>
      <c r="K18" s="89">
        <v>303967.74193548388</v>
      </c>
      <c r="N18" s="89">
        <v>256870.96774193548</v>
      </c>
      <c r="O18" s="89">
        <f t="shared" si="0"/>
        <v>2993032.2580645168</v>
      </c>
      <c r="Q18" s="90"/>
      <c r="V18" s="89">
        <v>303967.74193548388</v>
      </c>
      <c r="AG18" s="90"/>
      <c r="AR18" s="90"/>
      <c r="AZ18" s="90"/>
      <c r="BE18" s="91"/>
      <c r="BF18" s="90"/>
    </row>
    <row r="19" spans="1:66" x14ac:dyDescent="0.2">
      <c r="A19" s="88">
        <v>36039</v>
      </c>
      <c r="B19" s="89">
        <v>2551133.3333333335</v>
      </c>
      <c r="F19" s="89">
        <v>515533.33333333331</v>
      </c>
      <c r="G19" s="89">
        <v>732233.33333333337</v>
      </c>
      <c r="H19" s="89">
        <v>709000</v>
      </c>
      <c r="J19" s="89">
        <v>310900</v>
      </c>
      <c r="K19" s="89">
        <v>218666.66666666666</v>
      </c>
      <c r="N19" s="89">
        <v>245620.68965517241</v>
      </c>
      <c r="O19" s="89">
        <f t="shared" si="0"/>
        <v>2731954.0229885057</v>
      </c>
      <c r="Q19" s="90"/>
      <c r="V19" s="89">
        <v>218666.66666666666</v>
      </c>
      <c r="AG19" s="90"/>
      <c r="AR19" s="90"/>
      <c r="AZ19" s="90"/>
      <c r="BE19" s="91"/>
      <c r="BF19" s="90"/>
    </row>
    <row r="20" spans="1:66" ht="12" thickBot="1" x14ac:dyDescent="0.25">
      <c r="A20" s="93">
        <v>36069</v>
      </c>
      <c r="B20" s="89">
        <v>2319483.8709677421</v>
      </c>
      <c r="F20" s="89">
        <v>503096.77419354836</v>
      </c>
      <c r="G20" s="89">
        <v>874451.61290322582</v>
      </c>
      <c r="H20" s="89">
        <v>643387.09677419357</v>
      </c>
      <c r="J20" s="89">
        <v>267193.54838709679</v>
      </c>
      <c r="K20" s="89">
        <v>226161.29032258064</v>
      </c>
      <c r="N20" s="89">
        <v>199032.25806451612</v>
      </c>
      <c r="O20" s="89">
        <f t="shared" si="0"/>
        <v>2713322.5806451617</v>
      </c>
      <c r="Q20" s="90"/>
      <c r="V20" s="89">
        <v>226161.29032258064</v>
      </c>
      <c r="AG20" s="90"/>
      <c r="AR20" s="90"/>
      <c r="AZ20" s="90"/>
      <c r="BE20" s="91"/>
      <c r="BF20" s="90"/>
    </row>
    <row r="21" spans="1:66" x14ac:dyDescent="0.2">
      <c r="A21" s="88">
        <v>36100</v>
      </c>
      <c r="B21" s="89">
        <v>2501400</v>
      </c>
      <c r="F21" s="89">
        <v>424533.33333333331</v>
      </c>
      <c r="G21" s="89">
        <v>963900</v>
      </c>
      <c r="H21" s="89">
        <v>648366.66666666663</v>
      </c>
      <c r="J21" s="89">
        <v>218433.33333333334</v>
      </c>
      <c r="K21" s="89">
        <v>187466.66666666666</v>
      </c>
      <c r="N21" s="89">
        <v>186833.33333333334</v>
      </c>
      <c r="O21" s="89">
        <f t="shared" si="0"/>
        <v>2629533.3333333335</v>
      </c>
      <c r="P21" s="89">
        <f>O21-B21</f>
        <v>128133.33333333349</v>
      </c>
      <c r="Q21" s="90">
        <v>98791000</v>
      </c>
      <c r="V21" s="89">
        <v>187466.66666666666</v>
      </c>
      <c r="AG21" s="90"/>
      <c r="AR21" s="90"/>
      <c r="AZ21" s="90"/>
      <c r="BE21" s="91"/>
      <c r="BF21" s="90"/>
    </row>
    <row r="22" spans="1:66" x14ac:dyDescent="0.2">
      <c r="A22" s="88">
        <v>36130</v>
      </c>
      <c r="B22" s="89">
        <v>3137766.6666666665</v>
      </c>
      <c r="F22" s="89">
        <v>432322.58064516127</v>
      </c>
      <c r="G22" s="89">
        <v>1045580.6451612903</v>
      </c>
      <c r="H22" s="89">
        <v>650354.83870967745</v>
      </c>
      <c r="J22" s="89">
        <v>161387.09677419355</v>
      </c>
      <c r="K22" s="89">
        <v>59615.384615384617</v>
      </c>
      <c r="N22" s="89">
        <v>191806.45161290321</v>
      </c>
      <c r="O22" s="89">
        <f t="shared" si="0"/>
        <v>2541066.9975186102</v>
      </c>
      <c r="P22" s="89">
        <f t="shared" ref="P22:P49" si="1">O22-B22</f>
        <v>-596699.6691480563</v>
      </c>
      <c r="Q22" s="90">
        <v>81080000</v>
      </c>
      <c r="V22" s="89">
        <v>59615.384615384617</v>
      </c>
      <c r="AG22" s="90"/>
      <c r="AR22" s="90"/>
      <c r="AZ22" s="90"/>
      <c r="BE22" s="91"/>
      <c r="BF22" s="90"/>
    </row>
    <row r="23" spans="1:66" x14ac:dyDescent="0.2">
      <c r="A23" s="88">
        <v>36161</v>
      </c>
      <c r="B23" s="89">
        <v>2987387.0967741935</v>
      </c>
      <c r="F23" s="89">
        <v>481806.45161290321</v>
      </c>
      <c r="G23" s="89">
        <v>872161.29032258061</v>
      </c>
      <c r="H23" s="89">
        <v>605000</v>
      </c>
      <c r="J23" s="89">
        <v>149258.06451612903</v>
      </c>
      <c r="K23" s="89">
        <v>100043.47826086957</v>
      </c>
      <c r="N23" s="89">
        <v>190096.77419354839</v>
      </c>
      <c r="O23" s="89">
        <f t="shared" si="0"/>
        <v>2398366.0589060313</v>
      </c>
      <c r="P23" s="89">
        <f t="shared" si="1"/>
        <v>-589021.03786816215</v>
      </c>
      <c r="Q23" s="90">
        <v>65284000</v>
      </c>
      <c r="V23" s="89">
        <v>100043.47826086957</v>
      </c>
      <c r="AG23" s="90"/>
      <c r="AR23" s="90"/>
      <c r="AZ23" s="90"/>
      <c r="BE23" s="91"/>
      <c r="BF23" s="90"/>
    </row>
    <row r="24" spans="1:66" x14ac:dyDescent="0.2">
      <c r="A24" s="88">
        <v>36192</v>
      </c>
      <c r="B24" s="89">
        <v>2933071.4285714286</v>
      </c>
      <c r="F24" s="89">
        <v>515035.71428571426</v>
      </c>
      <c r="G24" s="89">
        <v>681107.14285714284</v>
      </c>
      <c r="H24" s="89">
        <v>679678.57142857148</v>
      </c>
      <c r="J24" s="89">
        <v>215892.85714285713</v>
      </c>
      <c r="K24" s="89">
        <v>139500</v>
      </c>
      <c r="N24" s="89">
        <v>185607.14285714287</v>
      </c>
      <c r="O24" s="89">
        <f t="shared" si="0"/>
        <v>2416821.4285714282</v>
      </c>
      <c r="P24" s="89">
        <f t="shared" si="1"/>
        <v>-516250.00000000047</v>
      </c>
      <c r="Q24" s="90">
        <v>52783000</v>
      </c>
      <c r="V24" s="89">
        <v>139500</v>
      </c>
      <c r="AG24" s="90"/>
      <c r="AR24" s="90"/>
      <c r="AZ24" s="90"/>
      <c r="BE24" s="91"/>
      <c r="BF24" s="90"/>
    </row>
    <row r="25" spans="1:66" ht="12" thickBot="1" x14ac:dyDescent="0.25">
      <c r="A25" s="93">
        <v>36220</v>
      </c>
      <c r="B25" s="89">
        <v>2835258.064516129</v>
      </c>
      <c r="F25" s="89">
        <v>533161.29032258061</v>
      </c>
      <c r="G25" s="89">
        <v>679548.38709677418</v>
      </c>
      <c r="H25" s="89">
        <v>552806.45161290327</v>
      </c>
      <c r="J25" s="89">
        <v>287225.80645161291</v>
      </c>
      <c r="K25" s="89">
        <v>280806.45161290321</v>
      </c>
      <c r="N25" s="89">
        <v>177774.19354838709</v>
      </c>
      <c r="O25" s="89">
        <f t="shared" si="0"/>
        <v>2511322.5806451607</v>
      </c>
      <c r="P25" s="89">
        <f t="shared" si="1"/>
        <v>-323935.48387096822</v>
      </c>
      <c r="Q25" s="90">
        <v>44969000</v>
      </c>
      <c r="V25" s="89">
        <v>280806.45161290321</v>
      </c>
      <c r="AG25" s="90"/>
      <c r="AR25" s="90"/>
      <c r="AZ25" s="90"/>
      <c r="BE25" s="91"/>
      <c r="BF25" s="90"/>
    </row>
    <row r="26" spans="1:66" x14ac:dyDescent="0.2">
      <c r="A26" s="88">
        <v>36251</v>
      </c>
      <c r="B26" s="89">
        <v>2801266.6666666665</v>
      </c>
      <c r="F26" s="89">
        <v>508533.33333333331</v>
      </c>
      <c r="G26" s="89">
        <v>685933.33333333337</v>
      </c>
      <c r="H26" s="89">
        <v>585866.66666666663</v>
      </c>
      <c r="J26" s="89">
        <v>309800</v>
      </c>
      <c r="K26" s="89">
        <v>274400</v>
      </c>
      <c r="N26" s="89">
        <v>179966.66666666666</v>
      </c>
      <c r="O26" s="89">
        <f t="shared" si="0"/>
        <v>2544500</v>
      </c>
      <c r="P26" s="89">
        <f t="shared" si="1"/>
        <v>-256766.66666666651</v>
      </c>
      <c r="Q26" s="90">
        <v>38789000</v>
      </c>
      <c r="V26" s="89">
        <v>274400</v>
      </c>
      <c r="AG26" s="90"/>
      <c r="AR26" s="90"/>
      <c r="AZ26" s="90"/>
      <c r="BE26" s="91"/>
      <c r="BF26" s="90"/>
    </row>
    <row r="27" spans="1:66" x14ac:dyDescent="0.2">
      <c r="A27" s="88">
        <v>36281</v>
      </c>
      <c r="B27" s="89">
        <v>2214161.2903225808</v>
      </c>
      <c r="F27" s="89">
        <v>520870.96774193546</v>
      </c>
      <c r="G27" s="89">
        <v>783225.80645161285</v>
      </c>
      <c r="H27" s="89">
        <v>573419.3548387097</v>
      </c>
      <c r="J27" s="89">
        <v>332709.67741935485</v>
      </c>
      <c r="K27" s="89">
        <v>325322.58064516127</v>
      </c>
      <c r="N27" s="89">
        <v>173580.64516129033</v>
      </c>
      <c r="O27" s="89">
        <f t="shared" si="0"/>
        <v>2709129.032258064</v>
      </c>
      <c r="P27" s="89">
        <f t="shared" si="1"/>
        <v>494967.74193548318</v>
      </c>
      <c r="Q27" s="90">
        <v>56057000</v>
      </c>
      <c r="V27" s="89">
        <v>325322.58064516127</v>
      </c>
      <c r="AG27" s="90"/>
      <c r="AR27" s="90"/>
      <c r="AZ27" s="90"/>
      <c r="BE27" s="91"/>
      <c r="BF27" s="90"/>
    </row>
    <row r="28" spans="1:66" x14ac:dyDescent="0.2">
      <c r="A28" s="88">
        <v>36312</v>
      </c>
      <c r="B28" s="89">
        <v>2421600</v>
      </c>
      <c r="F28" s="89">
        <v>530300</v>
      </c>
      <c r="G28" s="89">
        <v>701233.33333333337</v>
      </c>
      <c r="H28" s="89">
        <v>613433.33333333337</v>
      </c>
      <c r="J28" s="89">
        <v>383666.66666666669</v>
      </c>
      <c r="K28" s="89">
        <v>362200</v>
      </c>
      <c r="N28" s="89">
        <v>246166.66666666666</v>
      </c>
      <c r="O28" s="89">
        <f t="shared" si="0"/>
        <v>2837000</v>
      </c>
      <c r="P28" s="89">
        <f t="shared" si="1"/>
        <v>415400</v>
      </c>
      <c r="Q28" s="90">
        <v>68397000</v>
      </c>
      <c r="V28" s="89">
        <v>362200</v>
      </c>
      <c r="AG28" s="90"/>
      <c r="AR28" s="90"/>
      <c r="AZ28" s="90"/>
      <c r="BE28" s="91"/>
      <c r="BF28" s="90"/>
    </row>
    <row r="29" spans="1:66" x14ac:dyDescent="0.2">
      <c r="A29" s="88">
        <v>36342</v>
      </c>
      <c r="B29" s="89">
        <v>2643096.7741935486</v>
      </c>
      <c r="F29" s="89">
        <v>523064.51612903224</v>
      </c>
      <c r="G29" s="89">
        <v>744774.19354838715</v>
      </c>
      <c r="H29" s="89">
        <v>663451.61290322582</v>
      </c>
      <c r="J29" s="89">
        <v>379000</v>
      </c>
      <c r="K29" s="89">
        <v>362612.90322580643</v>
      </c>
      <c r="N29" s="89">
        <v>249193.54838709679</v>
      </c>
      <c r="O29" s="89">
        <f t="shared" si="0"/>
        <v>2922096.7741935486</v>
      </c>
      <c r="P29" s="89">
        <f t="shared" si="1"/>
        <v>279000</v>
      </c>
      <c r="Q29" s="90">
        <v>77117000</v>
      </c>
      <c r="R29" s="89">
        <v>1703931.0344827587</v>
      </c>
      <c r="V29" s="89">
        <v>362612.90322580643</v>
      </c>
      <c r="AG29" s="90"/>
      <c r="AR29" s="90"/>
      <c r="AZ29" s="90"/>
      <c r="BE29" s="91"/>
      <c r="BF29" s="90"/>
    </row>
    <row r="30" spans="1:66" x14ac:dyDescent="0.2">
      <c r="A30" s="88">
        <v>36373</v>
      </c>
      <c r="B30" s="89">
        <v>2706516.1290322579</v>
      </c>
      <c r="F30" s="89">
        <v>515451.61290322582</v>
      </c>
      <c r="G30" s="89">
        <v>569612.90322580643</v>
      </c>
      <c r="H30" s="89">
        <v>626483.87096774194</v>
      </c>
      <c r="J30" s="89">
        <v>483387.09677419357</v>
      </c>
      <c r="K30" s="89">
        <v>267580.6451612903</v>
      </c>
      <c r="N30" s="89">
        <v>264096.77419354836</v>
      </c>
      <c r="O30" s="89">
        <f t="shared" si="0"/>
        <v>2726612.9032258065</v>
      </c>
      <c r="P30" s="89">
        <f t="shared" si="1"/>
        <v>20096.774193548597</v>
      </c>
      <c r="Q30" s="90">
        <v>78044000</v>
      </c>
      <c r="R30" s="89">
        <v>1901035.7142857143</v>
      </c>
      <c r="V30" s="89">
        <v>267580.6451612903</v>
      </c>
      <c r="AG30" s="90"/>
      <c r="AR30" s="90"/>
      <c r="AZ30" s="90"/>
      <c r="BE30" s="91"/>
      <c r="BF30" s="90"/>
    </row>
    <row r="31" spans="1:66" x14ac:dyDescent="0.2">
      <c r="A31" s="88">
        <v>36404</v>
      </c>
      <c r="B31" s="89">
        <v>2645233.3333333335</v>
      </c>
      <c r="F31" s="89">
        <v>509566.66666666669</v>
      </c>
      <c r="G31" s="89">
        <v>810300</v>
      </c>
      <c r="H31" s="89">
        <v>677400</v>
      </c>
      <c r="J31" s="89">
        <v>417833.33333333331</v>
      </c>
      <c r="K31" s="89">
        <v>254300</v>
      </c>
      <c r="N31" s="89">
        <v>259800</v>
      </c>
      <c r="O31" s="89">
        <f t="shared" si="0"/>
        <v>2929200</v>
      </c>
      <c r="P31" s="89">
        <f t="shared" si="1"/>
        <v>283966.66666666651</v>
      </c>
      <c r="Q31" s="90">
        <v>86618000</v>
      </c>
      <c r="R31" s="89">
        <v>1983586.2068965517</v>
      </c>
      <c r="V31" s="89">
        <v>254300</v>
      </c>
      <c r="AG31" s="90"/>
      <c r="AR31" s="90"/>
      <c r="AZ31" s="90"/>
      <c r="BE31" s="91"/>
      <c r="BF31" s="90"/>
    </row>
    <row r="32" spans="1:66" ht="12" thickBot="1" x14ac:dyDescent="0.25">
      <c r="A32" s="93">
        <v>36434</v>
      </c>
      <c r="B32" s="89">
        <v>2964096.7741935486</v>
      </c>
      <c r="F32" s="89">
        <v>477806.45161290321</v>
      </c>
      <c r="G32" s="89">
        <v>1037419.3548387097</v>
      </c>
      <c r="H32" s="89">
        <v>721645.16129032255</v>
      </c>
      <c r="J32" s="89">
        <v>389774.19354838709</v>
      </c>
      <c r="K32" s="89">
        <v>194419.35483870967</v>
      </c>
      <c r="N32" s="89">
        <v>255903.22580645161</v>
      </c>
      <c r="O32" s="89">
        <f t="shared" si="0"/>
        <v>3076967.7419354836</v>
      </c>
      <c r="P32" s="89">
        <f t="shared" si="1"/>
        <v>112870.96774193505</v>
      </c>
      <c r="Q32" s="90">
        <v>89228000</v>
      </c>
      <c r="R32" s="89">
        <v>2175451.6129032257</v>
      </c>
      <c r="V32" s="89">
        <v>194419.35483870967</v>
      </c>
      <c r="AG32" s="90"/>
      <c r="AR32" s="90"/>
      <c r="AZ32" s="90"/>
      <c r="BE32" s="91"/>
      <c r="BF32" s="90"/>
      <c r="BN32" s="94">
        <v>145635.45161290321</v>
      </c>
    </row>
    <row r="33" spans="1:66" x14ac:dyDescent="0.2">
      <c r="A33" s="88">
        <v>36465</v>
      </c>
      <c r="B33" s="89">
        <v>2738600</v>
      </c>
      <c r="F33" s="89">
        <v>513033.33333333331</v>
      </c>
      <c r="G33" s="89">
        <v>943800</v>
      </c>
      <c r="H33" s="89">
        <v>722433.33333333337</v>
      </c>
      <c r="J33" s="89">
        <v>329066.66666666669</v>
      </c>
      <c r="K33" s="89">
        <v>110800</v>
      </c>
      <c r="N33" s="89">
        <v>261500</v>
      </c>
      <c r="O33" s="89">
        <f t="shared" si="0"/>
        <v>2880633.333333333</v>
      </c>
      <c r="P33" s="89">
        <f t="shared" si="1"/>
        <v>142033.33333333302</v>
      </c>
      <c r="Q33" s="90">
        <v>92944000</v>
      </c>
      <c r="R33" s="89">
        <v>2223551.7241379311</v>
      </c>
      <c r="V33" s="89">
        <v>110800</v>
      </c>
      <c r="AG33" s="90"/>
      <c r="AR33" s="90"/>
      <c r="AZ33" s="90"/>
      <c r="BE33" s="91"/>
      <c r="BF33" s="90"/>
      <c r="BN33" s="94">
        <v>146591.20000000001</v>
      </c>
    </row>
    <row r="34" spans="1:66" x14ac:dyDescent="0.2">
      <c r="A34" s="88">
        <v>36495</v>
      </c>
      <c r="B34" s="89">
        <v>3114903.2258064514</v>
      </c>
      <c r="F34" s="89">
        <v>469903.90322580643</v>
      </c>
      <c r="G34" s="89">
        <v>936062.6451612903</v>
      </c>
      <c r="H34" s="89">
        <v>695830.6451612903</v>
      </c>
      <c r="J34" s="89">
        <v>161982.61290322582</v>
      </c>
      <c r="K34" s="89">
        <v>137157.25806451612</v>
      </c>
      <c r="N34" s="89">
        <v>265055.96774193546</v>
      </c>
      <c r="O34" s="89">
        <f t="shared" si="0"/>
        <v>2665993.0322580645</v>
      </c>
      <c r="P34" s="89">
        <f t="shared" si="1"/>
        <v>-448910.19354838692</v>
      </c>
      <c r="Q34" s="90">
        <v>78580000</v>
      </c>
      <c r="R34" s="89">
        <v>2764258.064516129</v>
      </c>
      <c r="V34" s="89">
        <v>137157.25806451612</v>
      </c>
      <c r="AG34" s="90"/>
      <c r="AR34" s="90"/>
      <c r="AZ34" s="90"/>
      <c r="BE34" s="91"/>
      <c r="BF34" s="90"/>
      <c r="BN34" s="94">
        <v>213363.54838709679</v>
      </c>
    </row>
    <row r="35" spans="1:66" x14ac:dyDescent="0.2">
      <c r="A35" s="88">
        <v>36526</v>
      </c>
      <c r="B35" s="89">
        <v>3123483.8709677421</v>
      </c>
      <c r="F35" s="89">
        <v>530096.77419354836</v>
      </c>
      <c r="G35" s="89">
        <v>871548.38709677418</v>
      </c>
      <c r="H35" s="89">
        <v>676967.74193548388</v>
      </c>
      <c r="J35" s="89">
        <v>197064.51612903227</v>
      </c>
      <c r="K35" s="89">
        <v>78225.806451612909</v>
      </c>
      <c r="N35" s="89">
        <v>257645.16129032258</v>
      </c>
      <c r="O35" s="89">
        <f t="shared" si="0"/>
        <v>2611548.3870967743</v>
      </c>
      <c r="P35" s="89">
        <f t="shared" si="1"/>
        <v>-511935.48387096776</v>
      </c>
      <c r="Q35" s="90">
        <v>62970000</v>
      </c>
      <c r="R35" s="89">
        <v>2630774.1935483869</v>
      </c>
      <c r="V35" s="89">
        <v>78225.806451612909</v>
      </c>
      <c r="AG35" s="90"/>
      <c r="AR35" s="90"/>
      <c r="AZ35" s="90"/>
      <c r="BE35" s="91"/>
      <c r="BF35" s="90"/>
      <c r="BN35" s="94">
        <v>211413.03225806452</v>
      </c>
    </row>
    <row r="36" spans="1:66" x14ac:dyDescent="0.2">
      <c r="A36" s="88">
        <v>36557</v>
      </c>
      <c r="B36" s="89">
        <v>3069448.2758620689</v>
      </c>
      <c r="F36" s="89">
        <v>535103.44827586203</v>
      </c>
      <c r="G36" s="89">
        <v>657034.48275862064</v>
      </c>
      <c r="H36" s="89">
        <v>674586.20689655177</v>
      </c>
      <c r="J36" s="89">
        <v>275965.5172413793</v>
      </c>
      <c r="K36" s="89">
        <v>163931.03448275861</v>
      </c>
      <c r="N36" s="89">
        <v>269068.96551724139</v>
      </c>
      <c r="O36" s="89">
        <f t="shared" si="0"/>
        <v>2575689.6551724137</v>
      </c>
      <c r="P36" s="89">
        <f t="shared" si="1"/>
        <v>-493758.62068965519</v>
      </c>
      <c r="Q36" s="90">
        <v>48405000</v>
      </c>
      <c r="R36" s="89">
        <v>2454206.8965517241</v>
      </c>
      <c r="V36" s="89">
        <v>163931.03448275861</v>
      </c>
      <c r="AG36" s="90"/>
      <c r="AR36" s="90"/>
      <c r="AZ36" s="90"/>
      <c r="BE36" s="91"/>
      <c r="BF36" s="90"/>
      <c r="BN36" s="94">
        <v>145937.4827586207</v>
      </c>
    </row>
    <row r="37" spans="1:66" ht="12" thickBot="1" x14ac:dyDescent="0.25">
      <c r="A37" s="93">
        <v>36586</v>
      </c>
      <c r="B37" s="89">
        <v>2825354.8387096776</v>
      </c>
      <c r="F37" s="89">
        <v>527709.67741935479</v>
      </c>
      <c r="G37" s="89">
        <v>865516.12903225806</v>
      </c>
      <c r="H37" s="89">
        <v>684709.67741935479</v>
      </c>
      <c r="J37" s="89">
        <v>349645.16129032261</v>
      </c>
      <c r="K37" s="89">
        <v>223225.80645161291</v>
      </c>
      <c r="N37" s="89">
        <v>249967.74193548388</v>
      </c>
      <c r="O37" s="89">
        <f t="shared" si="0"/>
        <v>2900774.1935483869</v>
      </c>
      <c r="P37" s="89">
        <f t="shared" si="1"/>
        <v>75419.354838709347</v>
      </c>
      <c r="Q37" s="90">
        <v>49222000</v>
      </c>
      <c r="R37" s="89">
        <v>2118096.7741935486</v>
      </c>
      <c r="V37" s="89">
        <v>223225.80645161291</v>
      </c>
      <c r="AG37" s="90"/>
      <c r="AR37" s="90"/>
      <c r="AZ37" s="90"/>
      <c r="BE37" s="91"/>
      <c r="BF37" s="90"/>
      <c r="BN37" s="94">
        <v>151093.54838709679</v>
      </c>
    </row>
    <row r="38" spans="1:66" x14ac:dyDescent="0.2">
      <c r="A38" s="88">
        <v>36617</v>
      </c>
      <c r="B38" s="89">
        <v>2422966.6666666665</v>
      </c>
      <c r="F38" s="89">
        <v>531633.33333333337</v>
      </c>
      <c r="G38" s="89">
        <v>778566.66666666663</v>
      </c>
      <c r="H38" s="89">
        <v>608866.66666666663</v>
      </c>
      <c r="J38" s="89">
        <v>461900</v>
      </c>
      <c r="K38" s="89">
        <v>188200</v>
      </c>
      <c r="N38" s="89">
        <v>245300</v>
      </c>
      <c r="O38" s="89">
        <f t="shared" si="0"/>
        <v>2814466.6666666665</v>
      </c>
      <c r="P38" s="89">
        <f t="shared" si="1"/>
        <v>391500</v>
      </c>
      <c r="Q38" s="90">
        <v>60911000</v>
      </c>
      <c r="R38" s="89">
        <v>1763166.6666666667</v>
      </c>
      <c r="V38" s="89">
        <v>188200</v>
      </c>
      <c r="AG38" s="90"/>
      <c r="AR38" s="90"/>
      <c r="AZ38" s="90"/>
      <c r="BE38" s="91"/>
      <c r="BF38" s="90"/>
      <c r="BN38" s="94">
        <v>174603.6</v>
      </c>
    </row>
    <row r="39" spans="1:66" x14ac:dyDescent="0.2">
      <c r="A39" s="88">
        <v>36647</v>
      </c>
      <c r="B39" s="89">
        <v>2665677.4193548388</v>
      </c>
      <c r="F39" s="89">
        <v>522387.09677419357</v>
      </c>
      <c r="G39" s="89">
        <v>651290.32258064521</v>
      </c>
      <c r="H39" s="89">
        <v>663548.38709677418</v>
      </c>
      <c r="J39" s="89">
        <v>490516.12903225806</v>
      </c>
      <c r="K39" s="89">
        <v>264612.90322580643</v>
      </c>
      <c r="N39" s="89">
        <v>229612.90322580645</v>
      </c>
      <c r="O39" s="89">
        <f t="shared" si="0"/>
        <v>2821967.7419354841</v>
      </c>
      <c r="P39" s="89">
        <f t="shared" si="1"/>
        <v>156290.32258064533</v>
      </c>
      <c r="Q39" s="90">
        <v>65633000</v>
      </c>
      <c r="R39" s="89">
        <v>1902387.0967741935</v>
      </c>
      <c r="V39" s="89">
        <v>264612.90322580643</v>
      </c>
      <c r="AG39" s="90"/>
      <c r="AR39" s="90"/>
      <c r="AZ39" s="90"/>
      <c r="BE39" s="91"/>
      <c r="BF39" s="90"/>
      <c r="BN39" s="94">
        <v>179562.96774193548</v>
      </c>
    </row>
    <row r="40" spans="1:66" x14ac:dyDescent="0.2">
      <c r="A40" s="88">
        <v>36678</v>
      </c>
      <c r="B40" s="89">
        <v>3097900</v>
      </c>
      <c r="F40" s="89">
        <v>520966.66666666669</v>
      </c>
      <c r="G40" s="89">
        <v>963266.66666666663</v>
      </c>
      <c r="H40" s="89">
        <v>696866.66666666663</v>
      </c>
      <c r="J40" s="89">
        <v>391066.66666666669</v>
      </c>
      <c r="K40" s="89">
        <v>342500</v>
      </c>
      <c r="N40" s="89">
        <v>252066.66666666666</v>
      </c>
      <c r="O40" s="89">
        <f t="shared" si="0"/>
        <v>3166733.333333333</v>
      </c>
      <c r="P40" s="89">
        <f t="shared" si="1"/>
        <v>68833.333333333023</v>
      </c>
      <c r="Q40" s="90">
        <v>67650000</v>
      </c>
      <c r="R40" s="89">
        <v>2096666.666666667</v>
      </c>
      <c r="V40" s="89">
        <v>342500</v>
      </c>
      <c r="AG40" s="90"/>
      <c r="AR40" s="90"/>
      <c r="AZ40" s="90"/>
      <c r="BE40" s="91"/>
      <c r="BF40" s="90"/>
      <c r="BN40" s="94">
        <v>221816.63333333333</v>
      </c>
    </row>
    <row r="41" spans="1:66" x14ac:dyDescent="0.2">
      <c r="A41" s="88">
        <v>36708</v>
      </c>
      <c r="B41" s="89">
        <v>3320806.4516129033</v>
      </c>
      <c r="F41" s="89">
        <v>522096.77419354836</v>
      </c>
      <c r="G41" s="89">
        <v>1043258.0645161291</v>
      </c>
      <c r="H41" s="89">
        <v>708645.16129032255</v>
      </c>
      <c r="J41" s="89">
        <v>392903.22580645164</v>
      </c>
      <c r="K41" s="89">
        <v>381354.83870967739</v>
      </c>
      <c r="N41" s="89">
        <v>246645.16129032258</v>
      </c>
      <c r="O41" s="89">
        <f t="shared" si="0"/>
        <v>3294903.2258064514</v>
      </c>
      <c r="P41" s="89">
        <f t="shared" si="1"/>
        <v>-25903.225806451868</v>
      </c>
      <c r="Q41" s="90">
        <v>66434000</v>
      </c>
      <c r="R41" s="89">
        <v>2189483.8709677421</v>
      </c>
      <c r="V41" s="89">
        <v>381354.83870967739</v>
      </c>
      <c r="AG41" s="90"/>
      <c r="AR41" s="90"/>
      <c r="AZ41" s="90"/>
      <c r="BE41" s="91"/>
      <c r="BF41" s="90"/>
      <c r="BN41" s="94">
        <v>208101.87096774194</v>
      </c>
    </row>
    <row r="42" spans="1:66" x14ac:dyDescent="0.2">
      <c r="A42" s="88">
        <v>36739</v>
      </c>
      <c r="B42" s="89">
        <v>3616161.2903225808</v>
      </c>
      <c r="F42" s="89">
        <v>502709.67741935485</v>
      </c>
      <c r="G42" s="89">
        <v>957451.61290322582</v>
      </c>
      <c r="H42" s="89">
        <v>711064.51612903224</v>
      </c>
      <c r="J42" s="89">
        <v>344000</v>
      </c>
      <c r="K42" s="89">
        <v>424451.61290322582</v>
      </c>
      <c r="N42" s="89">
        <v>271290.32258064515</v>
      </c>
      <c r="O42" s="89">
        <f t="shared" si="0"/>
        <v>3210967.7419354841</v>
      </c>
      <c r="P42" s="89">
        <f t="shared" si="1"/>
        <v>-405193.54838709673</v>
      </c>
      <c r="Q42" s="90">
        <v>53831000</v>
      </c>
      <c r="R42" s="89">
        <v>2553161.2903225808</v>
      </c>
      <c r="V42" s="89">
        <v>424451.61290322582</v>
      </c>
      <c r="AG42" s="90"/>
      <c r="AR42" s="90"/>
      <c r="AZ42" s="90"/>
      <c r="BE42" s="91"/>
      <c r="BF42" s="90"/>
      <c r="BN42" s="94">
        <v>258810.93548387097</v>
      </c>
    </row>
    <row r="43" spans="1:66" x14ac:dyDescent="0.2">
      <c r="A43" s="88">
        <v>36770</v>
      </c>
      <c r="B43" s="89">
        <v>3191666.6666666665</v>
      </c>
      <c r="F43" s="89">
        <v>499333.33333333331</v>
      </c>
      <c r="G43" s="89">
        <v>1093733.3333333333</v>
      </c>
      <c r="H43" s="89">
        <v>705933.33333333337</v>
      </c>
      <c r="J43" s="89">
        <v>350100</v>
      </c>
      <c r="K43" s="89">
        <v>397033.33333333331</v>
      </c>
      <c r="N43" s="89">
        <v>265033.33333333331</v>
      </c>
      <c r="O43" s="89">
        <f t="shared" si="0"/>
        <v>3311166.666666667</v>
      </c>
      <c r="P43" s="89">
        <f t="shared" si="1"/>
        <v>119500.00000000047</v>
      </c>
      <c r="Q43" s="90">
        <v>57385000</v>
      </c>
      <c r="R43" s="89">
        <v>2501233.3333333335</v>
      </c>
      <c r="V43" s="89">
        <v>397033.33333333331</v>
      </c>
      <c r="AG43" s="90"/>
      <c r="AR43" s="90"/>
      <c r="AZ43" s="90"/>
      <c r="BE43" s="91"/>
      <c r="BF43" s="90"/>
      <c r="BN43" s="94">
        <v>216473.86666666664</v>
      </c>
    </row>
    <row r="44" spans="1:66" ht="12" thickBot="1" x14ac:dyDescent="0.25">
      <c r="A44" s="93">
        <v>36800</v>
      </c>
      <c r="B44" s="89">
        <v>3104806.4516129033</v>
      </c>
      <c r="F44" s="89">
        <v>511612.90322580643</v>
      </c>
      <c r="G44" s="89">
        <v>1165096.7741935484</v>
      </c>
      <c r="H44" s="89">
        <v>703612.90322580643</v>
      </c>
      <c r="J44" s="89">
        <v>383838.70967741933</v>
      </c>
      <c r="K44" s="89">
        <v>312290.32258064515</v>
      </c>
      <c r="N44" s="89">
        <v>277483.87096774194</v>
      </c>
      <c r="O44" s="89">
        <f t="shared" si="0"/>
        <v>3353935.4838709678</v>
      </c>
      <c r="P44" s="89">
        <f t="shared" si="1"/>
        <v>249129.03225806449</v>
      </c>
      <c r="Q44" s="90">
        <v>65292000</v>
      </c>
      <c r="R44" s="89">
        <v>2397870.9677419355</v>
      </c>
      <c r="V44" s="89">
        <v>312290.32258064515</v>
      </c>
      <c r="AG44" s="90"/>
      <c r="AR44" s="90"/>
      <c r="AZ44" s="90"/>
      <c r="BE44" s="91"/>
      <c r="BF44" s="90"/>
      <c r="BN44" s="94">
        <v>215612.44827586206</v>
      </c>
    </row>
    <row r="45" spans="1:66" x14ac:dyDescent="0.2">
      <c r="A45" s="88">
        <v>36831</v>
      </c>
      <c r="B45" s="89">
        <v>3509000</v>
      </c>
      <c r="F45" s="89">
        <v>510266.66666666669</v>
      </c>
      <c r="G45" s="89">
        <v>1094700</v>
      </c>
      <c r="H45" s="89">
        <v>648266.66666666663</v>
      </c>
      <c r="J45" s="89">
        <v>269166.66666666669</v>
      </c>
      <c r="K45" s="89">
        <v>194333.33333333334</v>
      </c>
      <c r="N45" s="89">
        <v>306533.33333333331</v>
      </c>
      <c r="O45" s="89">
        <f t="shared" si="0"/>
        <v>3023266.666666667</v>
      </c>
      <c r="P45" s="89">
        <f t="shared" si="1"/>
        <v>-485733.33333333302</v>
      </c>
      <c r="Q45" s="90">
        <v>50042000</v>
      </c>
      <c r="R45" s="89">
        <v>2973300</v>
      </c>
      <c r="V45" s="89">
        <v>194333.33333333334</v>
      </c>
      <c r="AG45" s="90"/>
      <c r="AR45" s="90"/>
      <c r="AZ45" s="90"/>
      <c r="BE45" s="91"/>
      <c r="BF45" s="90"/>
      <c r="BN45" s="94">
        <v>291078.76666666666</v>
      </c>
    </row>
    <row r="46" spans="1:66" x14ac:dyDescent="0.2">
      <c r="A46" s="88">
        <v>36861</v>
      </c>
      <c r="B46" s="89">
        <v>3433677.4193548388</v>
      </c>
      <c r="F46" s="89">
        <v>527032.25806451612</v>
      </c>
      <c r="G46" s="89">
        <v>1181935.4838709678</v>
      </c>
      <c r="H46" s="89">
        <v>737516.12903225806</v>
      </c>
      <c r="J46" s="89">
        <v>391709.67741935485</v>
      </c>
      <c r="K46" s="89">
        <v>303677.41935483873</v>
      </c>
      <c r="N46" s="89">
        <v>297451.61290322582</v>
      </c>
      <c r="O46" s="89">
        <f t="shared" si="0"/>
        <v>3439322.5806451612</v>
      </c>
      <c r="P46" s="89">
        <f t="shared" si="1"/>
        <v>5645.1612903224304</v>
      </c>
      <c r="Q46" s="90">
        <v>50168000</v>
      </c>
      <c r="R46" s="89">
        <v>2880935.4838709678</v>
      </c>
      <c r="V46" s="89">
        <v>303677.41935483873</v>
      </c>
      <c r="AG46" s="90"/>
      <c r="AR46" s="90"/>
      <c r="AZ46" s="90"/>
      <c r="BE46" s="91"/>
      <c r="BF46" s="90"/>
      <c r="BN46" s="94">
        <v>299985.62068965519</v>
      </c>
    </row>
    <row r="47" spans="1:66" x14ac:dyDescent="0.2">
      <c r="A47" s="88">
        <v>36892</v>
      </c>
      <c r="B47" s="89">
        <v>4231161</v>
      </c>
      <c r="F47" s="89">
        <v>533194</v>
      </c>
      <c r="G47" s="89">
        <v>1190032</v>
      </c>
      <c r="H47" s="89">
        <v>756613</v>
      </c>
      <c r="J47" s="89">
        <v>422548</v>
      </c>
      <c r="K47" s="89">
        <v>330484</v>
      </c>
      <c r="N47" s="89">
        <v>288903</v>
      </c>
      <c r="O47" s="89">
        <f t="shared" si="0"/>
        <v>3521774</v>
      </c>
      <c r="P47" s="89">
        <f t="shared" si="1"/>
        <v>-709387</v>
      </c>
      <c r="Q47" s="90">
        <v>28000000</v>
      </c>
      <c r="R47" s="89">
        <v>3040290</v>
      </c>
      <c r="V47" s="89">
        <v>330484</v>
      </c>
      <c r="AG47" s="90"/>
      <c r="AR47" s="90"/>
      <c r="AZ47" s="90"/>
      <c r="BE47" s="91"/>
      <c r="BF47" s="90"/>
      <c r="BN47" s="94">
        <v>276686.33333333331</v>
      </c>
    </row>
    <row r="48" spans="1:66" x14ac:dyDescent="0.2">
      <c r="A48" s="88">
        <v>36923</v>
      </c>
      <c r="B48" s="89">
        <v>4093750</v>
      </c>
      <c r="F48" s="89">
        <v>532214</v>
      </c>
      <c r="G48" s="89">
        <v>1200964</v>
      </c>
      <c r="H48" s="89">
        <v>770893</v>
      </c>
      <c r="J48" s="89">
        <v>475821</v>
      </c>
      <c r="K48" s="89">
        <v>283179</v>
      </c>
      <c r="N48" s="89">
        <v>314786</v>
      </c>
      <c r="O48" s="89">
        <f t="shared" si="0"/>
        <v>3577857</v>
      </c>
      <c r="P48" s="89">
        <f t="shared" si="1"/>
        <v>-515893</v>
      </c>
      <c r="Q48" s="90">
        <v>13953000</v>
      </c>
      <c r="R48" s="89">
        <v>2828393</v>
      </c>
      <c r="V48" s="89">
        <v>283179</v>
      </c>
      <c r="AG48" s="90"/>
      <c r="AR48" s="90"/>
      <c r="AZ48" s="90"/>
      <c r="BE48" s="91"/>
      <c r="BF48" s="90"/>
      <c r="BN48" s="94">
        <v>262396.83524904214</v>
      </c>
    </row>
    <row r="49" spans="1:70" ht="12" thickBot="1" x14ac:dyDescent="0.25">
      <c r="A49" s="93">
        <v>36951</v>
      </c>
      <c r="B49" s="89">
        <v>3280839</v>
      </c>
      <c r="F49" s="89">
        <v>536645</v>
      </c>
      <c r="G49" s="89">
        <v>1194129</v>
      </c>
      <c r="H49" s="89">
        <v>784742</v>
      </c>
      <c r="J49" s="89">
        <v>362935</v>
      </c>
      <c r="K49" s="89">
        <v>370452</v>
      </c>
      <c r="N49" s="89">
        <v>308452</v>
      </c>
      <c r="O49" s="89">
        <f t="shared" si="0"/>
        <v>3557355</v>
      </c>
      <c r="P49" s="89">
        <f t="shared" si="1"/>
        <v>276516</v>
      </c>
      <c r="Q49" s="90">
        <v>22111000</v>
      </c>
      <c r="R49" s="89">
        <v>2352452</v>
      </c>
      <c r="V49" s="89">
        <v>370452</v>
      </c>
      <c r="AG49" s="90">
        <v>50461500</v>
      </c>
      <c r="AR49" s="90"/>
      <c r="AZ49" s="90"/>
      <c r="BE49" s="91"/>
      <c r="BF49" s="90"/>
      <c r="BN49" s="94">
        <v>218747.12903225806</v>
      </c>
    </row>
    <row r="50" spans="1:70" x14ac:dyDescent="0.2">
      <c r="A50" s="141">
        <v>36982</v>
      </c>
      <c r="B50" s="89">
        <f>B38*(1+C50)+SUM(D50:E50)</f>
        <v>3123966.6666666665</v>
      </c>
      <c r="C50" s="95">
        <v>0</v>
      </c>
      <c r="D50" s="96">
        <v>701000</v>
      </c>
      <c r="E50" s="89">
        <f>PLANTS!P37</f>
        <v>0</v>
      </c>
      <c r="F50" s="89">
        <f>AP50</f>
        <v>501733</v>
      </c>
      <c r="G50" s="89">
        <f>AZ50</f>
        <v>1117867</v>
      </c>
      <c r="H50" s="89">
        <f>BA50</f>
        <v>778633</v>
      </c>
      <c r="I50" s="96">
        <v>50000</v>
      </c>
      <c r="J50" s="97">
        <v>462000</v>
      </c>
      <c r="K50" s="96">
        <v>290000</v>
      </c>
      <c r="M50" s="96"/>
      <c r="N50" s="96">
        <v>264667</v>
      </c>
      <c r="O50" s="89">
        <f>SUM(F50:N50)</f>
        <v>3464900</v>
      </c>
      <c r="P50" s="89">
        <f>O50-B50</f>
        <v>340933.33333333349</v>
      </c>
      <c r="Q50" s="90">
        <f>Q49+(P50*(A51-A50))</f>
        <v>32339000.000000004</v>
      </c>
      <c r="R50" s="89">
        <f>R38*(1+S50)+T50+U50</f>
        <v>2371166.666666667</v>
      </c>
      <c r="S50" s="95">
        <v>0</v>
      </c>
      <c r="T50" s="96">
        <v>608000</v>
      </c>
      <c r="U50" s="89">
        <f>PLANTS!S37</f>
        <v>0</v>
      </c>
      <c r="V50" s="89">
        <f>K50</f>
        <v>290000</v>
      </c>
      <c r="W50" s="96">
        <v>10000</v>
      </c>
      <c r="X50" s="89">
        <f>R50+V50+W50</f>
        <v>2671166.666666667</v>
      </c>
      <c r="Y50" s="89">
        <f>AQ50</f>
        <v>721040</v>
      </c>
      <c r="Z50" s="89">
        <f>BB50</f>
        <v>75000</v>
      </c>
      <c r="AA50" s="98">
        <f>BQ50</f>
        <v>128000</v>
      </c>
      <c r="AB50" s="89">
        <f>SUM(Y50:AA50)</f>
        <v>924040</v>
      </c>
      <c r="AC50" s="96">
        <v>1821000</v>
      </c>
      <c r="AD50" s="96">
        <v>203000</v>
      </c>
      <c r="AE50" s="89">
        <f>SUM(AB50:AD50)</f>
        <v>2948040</v>
      </c>
      <c r="AF50" s="89">
        <f>AE50-X50</f>
        <v>276873.33333333302</v>
      </c>
      <c r="AG50" s="90">
        <f>AG49+(AF50*(A51-A50))</f>
        <v>58767699.999999993</v>
      </c>
      <c r="AH50" s="96">
        <v>2565320</v>
      </c>
      <c r="AI50" s="96">
        <v>2203000</v>
      </c>
      <c r="AJ50" s="89">
        <f>AI50-AK50-AL50</f>
        <v>303000</v>
      </c>
      <c r="AK50" s="89">
        <f>PLANTS!G37</f>
        <v>0</v>
      </c>
      <c r="AL50" s="96">
        <v>1900000</v>
      </c>
      <c r="AM50" s="94">
        <f t="shared" ref="AM50:AM61" si="2">AL50-SUM(AO50:AR50)</f>
        <v>265227</v>
      </c>
      <c r="AN50" s="94"/>
      <c r="AO50" s="96">
        <v>155000</v>
      </c>
      <c r="AP50" s="96">
        <v>501733</v>
      </c>
      <c r="AQ50" s="96">
        <v>721040</v>
      </c>
      <c r="AR50" s="99">
        <v>257000</v>
      </c>
      <c r="AS50" s="96">
        <v>853000</v>
      </c>
      <c r="AT50" s="96">
        <v>520640</v>
      </c>
      <c r="AU50" s="89">
        <f>SUM(AS50:AT50)</f>
        <v>1373640</v>
      </c>
      <c r="AV50" s="89">
        <f>PLANTS!D37</f>
        <v>0</v>
      </c>
      <c r="AW50" s="97">
        <v>70000</v>
      </c>
      <c r="AX50" s="97">
        <v>754000</v>
      </c>
      <c r="AY50" s="89">
        <f t="shared" ref="AY50:AY61" si="3">AJ50+AM50</f>
        <v>568227</v>
      </c>
      <c r="AZ50" s="133">
        <f>AU50+AY50-AV50-AW50-AX50</f>
        <v>1117867</v>
      </c>
      <c r="BA50" s="96">
        <v>778633</v>
      </c>
      <c r="BB50" s="96">
        <v>75000</v>
      </c>
      <c r="BC50" s="96">
        <v>18000</v>
      </c>
      <c r="BD50" s="96">
        <v>10000</v>
      </c>
      <c r="BE50" s="91">
        <f>PLANTS!J37</f>
        <v>36257.760000000002</v>
      </c>
      <c r="BF50" s="90">
        <f>SUM(BA50:BE50)</f>
        <v>917890.76</v>
      </c>
      <c r="BG50" s="97">
        <v>630000</v>
      </c>
      <c r="BH50" s="97">
        <v>159000</v>
      </c>
      <c r="BI50" s="89">
        <f>AR50</f>
        <v>257000</v>
      </c>
      <c r="BJ50" s="89">
        <f>BC50</f>
        <v>18000</v>
      </c>
      <c r="BK50" s="96">
        <v>146000</v>
      </c>
      <c r="BL50" s="98">
        <f>SUM(BG50:BK50)</f>
        <v>1210000</v>
      </c>
      <c r="BM50" s="89">
        <f>PLANTS!M37</f>
        <v>0</v>
      </c>
      <c r="BN50" s="100">
        <v>169000</v>
      </c>
      <c r="BO50" s="100">
        <v>416000</v>
      </c>
      <c r="BP50" s="100">
        <v>35000</v>
      </c>
      <c r="BQ50" s="89">
        <f>BL50-SUM(BM50:BP50)-BR50</f>
        <v>128000</v>
      </c>
      <c r="BR50" s="89">
        <f t="shared" ref="BR50:BR61" si="4">J50</f>
        <v>462000</v>
      </c>
    </row>
    <row r="51" spans="1:70" x14ac:dyDescent="0.2">
      <c r="A51" s="141">
        <v>37012</v>
      </c>
      <c r="B51" s="89">
        <f t="shared" ref="B51:B60" si="5">B39*(1+C51)+SUM(D51:E51)</f>
        <v>2965677.4193548388</v>
      </c>
      <c r="C51" s="95">
        <v>0</v>
      </c>
      <c r="D51" s="96">
        <v>300000</v>
      </c>
      <c r="E51" s="89">
        <f>PLANTS!P38</f>
        <v>0</v>
      </c>
      <c r="F51" s="89">
        <f t="shared" ref="F51:F61" si="6">AP51</f>
        <v>528000</v>
      </c>
      <c r="G51" s="89">
        <f t="shared" ref="G51:G61" si="7">AZ51</f>
        <v>1111000</v>
      </c>
      <c r="H51" s="89">
        <f t="shared" ref="H51:H61" si="8">BA51</f>
        <v>810000</v>
      </c>
      <c r="I51" s="96">
        <v>50000</v>
      </c>
      <c r="J51" s="101">
        <f t="shared" ref="J51:J56" si="9">775000-K51-I51</f>
        <v>375000</v>
      </c>
      <c r="K51" s="96">
        <v>350000</v>
      </c>
      <c r="M51" s="96"/>
      <c r="N51" s="96">
        <v>300000</v>
      </c>
      <c r="O51" s="89">
        <f t="shared" si="0"/>
        <v>3524000</v>
      </c>
      <c r="P51" s="89">
        <f t="shared" ref="P51:P61" si="10">O51-B51</f>
        <v>558322.58064516122</v>
      </c>
      <c r="Q51" s="90">
        <f t="shared" ref="Q51:Q61" si="11">Q50+(P51*(A52-A51))</f>
        <v>49647000</v>
      </c>
      <c r="R51" s="89">
        <f t="shared" ref="R51:R61" si="12">R39*(1+S51)+T51+U51</f>
        <v>2352387.0967741935</v>
      </c>
      <c r="S51" s="95">
        <v>0</v>
      </c>
      <c r="T51" s="96">
        <v>450000</v>
      </c>
      <c r="U51" s="89">
        <f>PLANTS!S38</f>
        <v>0</v>
      </c>
      <c r="V51" s="89">
        <f t="shared" ref="V51:V61" si="13">K51</f>
        <v>350000</v>
      </c>
      <c r="W51" s="96">
        <v>10000</v>
      </c>
      <c r="X51" s="89">
        <f t="shared" ref="X51:X61" si="14">R51+V51+W51</f>
        <v>2712387.0967741935</v>
      </c>
      <c r="Y51" s="89">
        <f t="shared" ref="Y51:Y61" si="15">AQ51</f>
        <v>700000</v>
      </c>
      <c r="Z51" s="89">
        <f t="shared" ref="Z51:Z61" si="16">BB51</f>
        <v>12000</v>
      </c>
      <c r="AA51" s="98">
        <f t="shared" ref="AA51:AA61" si="17">BQ51</f>
        <v>107000</v>
      </c>
      <c r="AB51" s="89">
        <f t="shared" ref="AB51:AB61" si="18">SUM(Y51:AA51)</f>
        <v>819000</v>
      </c>
      <c r="AC51" s="96">
        <v>1850000</v>
      </c>
      <c r="AD51" s="96">
        <v>198000</v>
      </c>
      <c r="AE51" s="89">
        <f t="shared" ref="AE51:AE61" si="19">SUM(AB51:AD51)</f>
        <v>2867000</v>
      </c>
      <c r="AF51" s="89">
        <f t="shared" ref="AF51:AF61" si="20">AE51-X51</f>
        <v>154612.90322580654</v>
      </c>
      <c r="AG51" s="90">
        <f t="shared" ref="AG51:AG61" si="21">AG50+(AF51*(A52-A51))</f>
        <v>63560699.999999993</v>
      </c>
      <c r="AH51" s="96">
        <v>2500000</v>
      </c>
      <c r="AI51" s="96">
        <v>2150000</v>
      </c>
      <c r="AJ51" s="89">
        <f t="shared" ref="AJ51:AJ61" si="22">AI51-AK51-AL51</f>
        <v>50000</v>
      </c>
      <c r="AK51" s="89">
        <f>PLANTS!G38</f>
        <v>0</v>
      </c>
      <c r="AL51" s="96">
        <v>2100000</v>
      </c>
      <c r="AM51" s="94">
        <f t="shared" si="2"/>
        <v>446000</v>
      </c>
      <c r="AN51" s="94"/>
      <c r="AO51" s="96">
        <v>166000</v>
      </c>
      <c r="AP51" s="96">
        <v>528000</v>
      </c>
      <c r="AQ51" s="96">
        <v>700000</v>
      </c>
      <c r="AR51" s="99">
        <v>260000</v>
      </c>
      <c r="AS51" s="96">
        <v>790000</v>
      </c>
      <c r="AT51" s="96">
        <v>625000</v>
      </c>
      <c r="AU51" s="89">
        <f t="shared" ref="AU51:AU61" si="23">SUM(AS51:AT51)</f>
        <v>1415000</v>
      </c>
      <c r="AV51" s="89">
        <f>PLANTS!D38</f>
        <v>0</v>
      </c>
      <c r="AW51" s="97">
        <v>100000</v>
      </c>
      <c r="AX51" s="97">
        <v>700000</v>
      </c>
      <c r="AY51" s="89">
        <f t="shared" si="3"/>
        <v>496000</v>
      </c>
      <c r="AZ51" s="133">
        <f t="shared" ref="AZ51:AZ61" si="24">AU51+AY51-AV51-AW51-AX51</f>
        <v>1111000</v>
      </c>
      <c r="BA51" s="96">
        <v>810000</v>
      </c>
      <c r="BB51" s="96">
        <v>12000</v>
      </c>
      <c r="BC51" s="96">
        <v>20000</v>
      </c>
      <c r="BD51" s="96">
        <v>10000</v>
      </c>
      <c r="BE51" s="91">
        <f>PLANTS!J38</f>
        <v>81579.959999999992</v>
      </c>
      <c r="BF51" s="90">
        <f t="shared" ref="BF51:BF61" si="25">SUM(BA51:BE51)</f>
        <v>933579.96</v>
      </c>
      <c r="BG51" s="97">
        <v>680000</v>
      </c>
      <c r="BH51" s="97">
        <v>140000</v>
      </c>
      <c r="BI51" s="89">
        <f t="shared" ref="BI51:BI61" si="26">AR51</f>
        <v>260000</v>
      </c>
      <c r="BJ51" s="89">
        <f t="shared" ref="BJ51:BJ61" si="27">BC51</f>
        <v>20000</v>
      </c>
      <c r="BK51" s="96">
        <v>150000</v>
      </c>
      <c r="BL51" s="98">
        <f t="shared" ref="BL51:BL61" si="28">SUM(BG51:BK51)</f>
        <v>1250000</v>
      </c>
      <c r="BM51" s="89">
        <f>PLANTS!M38</f>
        <v>0</v>
      </c>
      <c r="BN51" s="100">
        <v>223000</v>
      </c>
      <c r="BO51" s="100">
        <v>510000</v>
      </c>
      <c r="BP51" s="100">
        <v>35000</v>
      </c>
      <c r="BQ51" s="89">
        <f t="shared" ref="BQ51:BQ61" si="29">BL51-SUM(BM51:BP51)-BR51</f>
        <v>107000</v>
      </c>
      <c r="BR51" s="89">
        <f t="shared" si="4"/>
        <v>375000</v>
      </c>
    </row>
    <row r="52" spans="1:70" x14ac:dyDescent="0.2">
      <c r="A52" s="141">
        <v>37043</v>
      </c>
      <c r="B52" s="89">
        <f t="shared" si="5"/>
        <v>3247900</v>
      </c>
      <c r="C52" s="95">
        <v>0</v>
      </c>
      <c r="D52" s="96">
        <v>150000</v>
      </c>
      <c r="E52" s="89">
        <f>PLANTS!P39</f>
        <v>0</v>
      </c>
      <c r="F52" s="89">
        <f t="shared" si="6"/>
        <v>535000</v>
      </c>
      <c r="G52" s="89">
        <f t="shared" si="7"/>
        <v>1200280</v>
      </c>
      <c r="H52" s="89">
        <f t="shared" si="8"/>
        <v>740000</v>
      </c>
      <c r="I52" s="96">
        <v>50000</v>
      </c>
      <c r="J52" s="101">
        <f t="shared" si="9"/>
        <v>375000</v>
      </c>
      <c r="K52" s="96">
        <v>350000</v>
      </c>
      <c r="M52" s="96">
        <v>50000</v>
      </c>
      <c r="N52" s="96">
        <v>300000</v>
      </c>
      <c r="O52" s="89">
        <f>SUM(F52:N52)</f>
        <v>3600280</v>
      </c>
      <c r="P52" s="89">
        <f t="shared" si="10"/>
        <v>352380</v>
      </c>
      <c r="Q52" s="90">
        <f t="shared" si="11"/>
        <v>60218400</v>
      </c>
      <c r="R52" s="89">
        <f t="shared" si="12"/>
        <v>2396666.666666667</v>
      </c>
      <c r="S52" s="95">
        <v>0</v>
      </c>
      <c r="T52" s="96">
        <v>300000</v>
      </c>
      <c r="U52" s="89">
        <f>PLANTS!S39</f>
        <v>0</v>
      </c>
      <c r="V52" s="89">
        <f t="shared" si="13"/>
        <v>350000</v>
      </c>
      <c r="W52" s="96">
        <v>10000</v>
      </c>
      <c r="X52" s="89">
        <f t="shared" si="14"/>
        <v>2756666.666666667</v>
      </c>
      <c r="Y52" s="89">
        <f t="shared" si="15"/>
        <v>482000</v>
      </c>
      <c r="Z52" s="89">
        <f t="shared" si="16"/>
        <v>215000</v>
      </c>
      <c r="AA52" s="98">
        <f t="shared" si="17"/>
        <v>107000</v>
      </c>
      <c r="AB52" s="89">
        <f t="shared" si="18"/>
        <v>804000</v>
      </c>
      <c r="AC52" s="96">
        <v>1850000</v>
      </c>
      <c r="AD52" s="96">
        <v>198000</v>
      </c>
      <c r="AE52" s="89">
        <f t="shared" si="19"/>
        <v>2852000</v>
      </c>
      <c r="AF52" s="89">
        <f t="shared" si="20"/>
        <v>95333.333333333023</v>
      </c>
      <c r="AG52" s="90">
        <f t="shared" si="21"/>
        <v>66420699.999999985</v>
      </c>
      <c r="AH52" s="96">
        <v>2650000</v>
      </c>
      <c r="AI52" s="96">
        <v>2200000</v>
      </c>
      <c r="AJ52" s="89">
        <f>AI52-AK52-AL52</f>
        <v>81280</v>
      </c>
      <c r="AK52" s="89">
        <f>PLANTS!G39</f>
        <v>18720</v>
      </c>
      <c r="AL52" s="96">
        <v>2100000</v>
      </c>
      <c r="AM52" s="94">
        <f t="shared" si="2"/>
        <v>694000</v>
      </c>
      <c r="AN52" s="94"/>
      <c r="AO52" s="96">
        <v>129000</v>
      </c>
      <c r="AP52" s="96">
        <v>535000</v>
      </c>
      <c r="AQ52" s="96">
        <v>482000</v>
      </c>
      <c r="AR52" s="99">
        <v>260000</v>
      </c>
      <c r="AS52" s="96">
        <v>875000</v>
      </c>
      <c r="AT52" s="100">
        <v>450000</v>
      </c>
      <c r="AU52" s="89">
        <f t="shared" si="23"/>
        <v>1325000</v>
      </c>
      <c r="AV52" s="89">
        <f>PLANTS!D39</f>
        <v>0</v>
      </c>
      <c r="AW52" s="97">
        <v>100000</v>
      </c>
      <c r="AX52" s="97">
        <v>800000</v>
      </c>
      <c r="AY52" s="94">
        <f t="shared" si="3"/>
        <v>775280</v>
      </c>
      <c r="AZ52" s="134">
        <f t="shared" si="24"/>
        <v>1200280</v>
      </c>
      <c r="BA52" s="96">
        <v>740000</v>
      </c>
      <c r="BB52" s="96">
        <v>215000</v>
      </c>
      <c r="BC52" s="96">
        <v>20000</v>
      </c>
      <c r="BD52" s="96">
        <v>10000</v>
      </c>
      <c r="BE52" s="91">
        <f>PLANTS!J39</f>
        <v>81579.959999999992</v>
      </c>
      <c r="BF52" s="90">
        <f>SUM(BA52:BE52)</f>
        <v>1066579.96</v>
      </c>
      <c r="BG52" s="97">
        <v>680000</v>
      </c>
      <c r="BH52" s="97">
        <v>140000</v>
      </c>
      <c r="BI52" s="89">
        <f t="shared" si="26"/>
        <v>260000</v>
      </c>
      <c r="BJ52" s="89">
        <f t="shared" si="27"/>
        <v>20000</v>
      </c>
      <c r="BK52" s="96">
        <v>150000</v>
      </c>
      <c r="BL52" s="98">
        <f t="shared" si="28"/>
        <v>1250000</v>
      </c>
      <c r="BM52" s="89">
        <f>PLANTS!M39</f>
        <v>0</v>
      </c>
      <c r="BN52" s="100">
        <v>223000</v>
      </c>
      <c r="BO52" s="100">
        <v>510000</v>
      </c>
      <c r="BP52" s="100">
        <v>35000</v>
      </c>
      <c r="BQ52" s="89">
        <f t="shared" si="29"/>
        <v>107000</v>
      </c>
      <c r="BR52" s="89">
        <f t="shared" si="4"/>
        <v>375000</v>
      </c>
    </row>
    <row r="53" spans="1:70" x14ac:dyDescent="0.2">
      <c r="A53" s="141">
        <v>37073</v>
      </c>
      <c r="B53" s="89">
        <f>B41*(1+C53)+SUM(D53:E53)</f>
        <v>3519406.4516129033</v>
      </c>
      <c r="C53" s="95">
        <v>0</v>
      </c>
      <c r="D53" s="96">
        <v>150000</v>
      </c>
      <c r="E53" s="89">
        <f>PLANTS!P40</f>
        <v>48600</v>
      </c>
      <c r="F53" s="89">
        <f t="shared" si="6"/>
        <v>535000</v>
      </c>
      <c r="G53" s="89">
        <f t="shared" si="7"/>
        <v>1144400</v>
      </c>
      <c r="H53" s="89">
        <f t="shared" si="8"/>
        <v>740000</v>
      </c>
      <c r="I53" s="96">
        <v>50000</v>
      </c>
      <c r="J53" s="101">
        <f t="shared" si="9"/>
        <v>375000</v>
      </c>
      <c r="K53" s="96">
        <v>350000</v>
      </c>
      <c r="M53" s="96">
        <v>50000</v>
      </c>
      <c r="N53" s="96">
        <v>300000</v>
      </c>
      <c r="O53" s="89">
        <f t="shared" si="0"/>
        <v>3544400</v>
      </c>
      <c r="P53" s="89">
        <f t="shared" si="10"/>
        <v>24993.548387096729</v>
      </c>
      <c r="Q53" s="90">
        <f t="shared" si="11"/>
        <v>60993200</v>
      </c>
      <c r="R53" s="89">
        <f t="shared" si="12"/>
        <v>2374163.8709677421</v>
      </c>
      <c r="S53" s="95">
        <v>0</v>
      </c>
      <c r="T53" s="96">
        <v>150000</v>
      </c>
      <c r="U53" s="89">
        <f>PLANTS!S40</f>
        <v>34680</v>
      </c>
      <c r="V53" s="89">
        <f t="shared" si="13"/>
        <v>350000</v>
      </c>
      <c r="W53" s="96">
        <v>10000</v>
      </c>
      <c r="X53" s="89">
        <f t="shared" si="14"/>
        <v>2734163.8709677421</v>
      </c>
      <c r="Y53" s="89">
        <f t="shared" si="15"/>
        <v>675000</v>
      </c>
      <c r="Z53" s="89">
        <f t="shared" si="16"/>
        <v>215000</v>
      </c>
      <c r="AA53" s="98">
        <f t="shared" si="17"/>
        <v>148000</v>
      </c>
      <c r="AB53" s="89">
        <f t="shared" si="18"/>
        <v>1038000</v>
      </c>
      <c r="AC53" s="96">
        <v>1850000</v>
      </c>
      <c r="AD53" s="96">
        <v>198000</v>
      </c>
      <c r="AE53" s="89">
        <f t="shared" si="19"/>
        <v>3086000</v>
      </c>
      <c r="AF53" s="89">
        <f t="shared" si="20"/>
        <v>351836.12903225794</v>
      </c>
      <c r="AG53" s="90">
        <f t="shared" si="21"/>
        <v>77327619.999999985</v>
      </c>
      <c r="AH53" s="96">
        <v>2650000</v>
      </c>
      <c r="AI53" s="96">
        <v>2200000</v>
      </c>
      <c r="AJ53" s="89">
        <f t="shared" si="22"/>
        <v>6400</v>
      </c>
      <c r="AK53" s="89">
        <f>PLANTS!G40</f>
        <v>93600</v>
      </c>
      <c r="AL53" s="96">
        <v>2100000</v>
      </c>
      <c r="AM53" s="94">
        <f t="shared" si="2"/>
        <v>488000</v>
      </c>
      <c r="AN53" s="94"/>
      <c r="AO53" s="96">
        <v>142000</v>
      </c>
      <c r="AP53" s="96">
        <v>535000</v>
      </c>
      <c r="AQ53" s="96">
        <v>675000</v>
      </c>
      <c r="AR53" s="99">
        <v>260000</v>
      </c>
      <c r="AS53" s="96">
        <v>900000</v>
      </c>
      <c r="AT53" s="96">
        <v>700000</v>
      </c>
      <c r="AU53" s="89">
        <f t="shared" si="23"/>
        <v>1600000</v>
      </c>
      <c r="AV53" s="89">
        <f>PLANTS!D40</f>
        <v>0</v>
      </c>
      <c r="AW53" s="97">
        <v>125000</v>
      </c>
      <c r="AX53" s="97">
        <v>825000</v>
      </c>
      <c r="AY53" s="89">
        <f t="shared" si="3"/>
        <v>494400</v>
      </c>
      <c r="AZ53" s="133">
        <f t="shared" si="24"/>
        <v>1144400</v>
      </c>
      <c r="BA53" s="96">
        <v>740000</v>
      </c>
      <c r="BB53" s="96">
        <v>215000</v>
      </c>
      <c r="BC53" s="96">
        <v>20000</v>
      </c>
      <c r="BD53" s="96">
        <v>10000</v>
      </c>
      <c r="BE53" s="91">
        <f>PLANTS!J40</f>
        <v>81579.959999999992</v>
      </c>
      <c r="BF53" s="90">
        <f t="shared" si="25"/>
        <v>1066579.96</v>
      </c>
      <c r="BG53" s="97">
        <v>730000</v>
      </c>
      <c r="BH53" s="97">
        <v>140000</v>
      </c>
      <c r="BI53" s="89">
        <f t="shared" si="26"/>
        <v>260000</v>
      </c>
      <c r="BJ53" s="89">
        <f t="shared" si="27"/>
        <v>20000</v>
      </c>
      <c r="BK53" s="96">
        <v>150000</v>
      </c>
      <c r="BL53" s="98">
        <f t="shared" si="28"/>
        <v>1300000</v>
      </c>
      <c r="BM53" s="89">
        <f>PLANTS!M40</f>
        <v>0</v>
      </c>
      <c r="BN53" s="100">
        <v>210000</v>
      </c>
      <c r="BO53" s="100">
        <v>532000</v>
      </c>
      <c r="BP53" s="100">
        <v>35000</v>
      </c>
      <c r="BQ53" s="89">
        <f t="shared" si="29"/>
        <v>148000</v>
      </c>
      <c r="BR53" s="89">
        <f t="shared" si="4"/>
        <v>375000</v>
      </c>
    </row>
    <row r="54" spans="1:70" x14ac:dyDescent="0.2">
      <c r="A54" s="141">
        <v>37104</v>
      </c>
      <c r="B54" s="89">
        <f t="shared" si="5"/>
        <v>3832581.2903225808</v>
      </c>
      <c r="C54" s="95">
        <v>0</v>
      </c>
      <c r="D54" s="96">
        <v>150000</v>
      </c>
      <c r="E54" s="89">
        <f>PLANTS!P41</f>
        <v>66420</v>
      </c>
      <c r="F54" s="89">
        <f t="shared" si="6"/>
        <v>535000</v>
      </c>
      <c r="G54" s="89">
        <f t="shared" si="7"/>
        <v>1073080</v>
      </c>
      <c r="H54" s="89">
        <f t="shared" si="8"/>
        <v>740000</v>
      </c>
      <c r="I54" s="96">
        <v>50000</v>
      </c>
      <c r="J54" s="101">
        <f t="shared" si="9"/>
        <v>375000</v>
      </c>
      <c r="K54" s="96">
        <v>350000</v>
      </c>
      <c r="M54" s="96">
        <v>50000</v>
      </c>
      <c r="N54" s="96">
        <v>300000</v>
      </c>
      <c r="O54" s="89">
        <f t="shared" si="0"/>
        <v>3473080</v>
      </c>
      <c r="P54" s="89">
        <f t="shared" si="10"/>
        <v>-359501.29032258084</v>
      </c>
      <c r="Q54" s="90">
        <f t="shared" si="11"/>
        <v>49848659.999999993</v>
      </c>
      <c r="R54" s="89">
        <f t="shared" si="12"/>
        <v>2876561.2903225808</v>
      </c>
      <c r="S54" s="95">
        <v>0</v>
      </c>
      <c r="T54" s="96">
        <v>150000</v>
      </c>
      <c r="U54" s="89">
        <f>PLANTS!S41</f>
        <v>173400</v>
      </c>
      <c r="V54" s="89">
        <f t="shared" si="13"/>
        <v>350000</v>
      </c>
      <c r="W54" s="96">
        <v>10000</v>
      </c>
      <c r="X54" s="89">
        <f t="shared" si="14"/>
        <v>3236561.2903225808</v>
      </c>
      <c r="Y54" s="89">
        <f t="shared" si="15"/>
        <v>675000</v>
      </c>
      <c r="Z54" s="89">
        <f t="shared" si="16"/>
        <v>215000</v>
      </c>
      <c r="AA54" s="98">
        <f t="shared" si="17"/>
        <v>150802.88</v>
      </c>
      <c r="AB54" s="89">
        <f t="shared" si="18"/>
        <v>1040802.88</v>
      </c>
      <c r="AC54" s="96">
        <v>1850000</v>
      </c>
      <c r="AD54" s="96">
        <v>198000</v>
      </c>
      <c r="AE54" s="89">
        <f t="shared" si="19"/>
        <v>3088802.88</v>
      </c>
      <c r="AF54" s="89">
        <f t="shared" si="20"/>
        <v>-147758.41032258095</v>
      </c>
      <c r="AG54" s="90">
        <f t="shared" si="21"/>
        <v>72747109.279999971</v>
      </c>
      <c r="AH54" s="96">
        <v>2650000</v>
      </c>
      <c r="AI54" s="96">
        <v>2200000</v>
      </c>
      <c r="AJ54" s="89">
        <f t="shared" si="22"/>
        <v>6400</v>
      </c>
      <c r="AK54" s="89">
        <f>PLANTS!G41</f>
        <v>93600</v>
      </c>
      <c r="AL54" s="96">
        <v>2100000</v>
      </c>
      <c r="AM54" s="94">
        <f t="shared" si="2"/>
        <v>439000</v>
      </c>
      <c r="AN54" s="94"/>
      <c r="AO54" s="96">
        <v>191000</v>
      </c>
      <c r="AP54" s="96">
        <v>535000</v>
      </c>
      <c r="AQ54" s="96">
        <v>675000</v>
      </c>
      <c r="AR54" s="99">
        <v>260000</v>
      </c>
      <c r="AS54" s="96">
        <v>900000</v>
      </c>
      <c r="AT54" s="132">
        <v>700000</v>
      </c>
      <c r="AU54" s="89">
        <f t="shared" si="23"/>
        <v>1600000</v>
      </c>
      <c r="AV54" s="89">
        <f>PLANTS!D41</f>
        <v>22320</v>
      </c>
      <c r="AW54" s="97">
        <v>125000</v>
      </c>
      <c r="AX54" s="97">
        <v>825000</v>
      </c>
      <c r="AY54" s="89">
        <f t="shared" si="3"/>
        <v>445400</v>
      </c>
      <c r="AZ54" s="133">
        <f t="shared" si="24"/>
        <v>1073080</v>
      </c>
      <c r="BA54" s="96">
        <v>740000</v>
      </c>
      <c r="BB54" s="96">
        <v>215000</v>
      </c>
      <c r="BC54" s="96">
        <v>20000</v>
      </c>
      <c r="BD54" s="96">
        <v>10000</v>
      </c>
      <c r="BE54" s="91">
        <f>PLANTS!J41</f>
        <v>81579.959999999992</v>
      </c>
      <c r="BF54" s="90">
        <f t="shared" si="25"/>
        <v>1066579.96</v>
      </c>
      <c r="BG54" s="97">
        <v>820000</v>
      </c>
      <c r="BH54" s="97">
        <v>140000</v>
      </c>
      <c r="BI54" s="89">
        <f t="shared" si="26"/>
        <v>260000</v>
      </c>
      <c r="BJ54" s="89">
        <f t="shared" si="27"/>
        <v>20000</v>
      </c>
      <c r="BK54" s="96">
        <v>150000</v>
      </c>
      <c r="BL54" s="98">
        <f t="shared" si="28"/>
        <v>1390000</v>
      </c>
      <c r="BM54" s="89">
        <f>PLANTS!M41</f>
        <v>16197.120000000003</v>
      </c>
      <c r="BN54" s="100">
        <v>260000</v>
      </c>
      <c r="BO54" s="100">
        <v>553000</v>
      </c>
      <c r="BP54" s="100">
        <v>35000</v>
      </c>
      <c r="BQ54" s="89">
        <f t="shared" si="29"/>
        <v>150802.88</v>
      </c>
      <c r="BR54" s="89">
        <f t="shared" si="4"/>
        <v>375000</v>
      </c>
    </row>
    <row r="55" spans="1:70" x14ac:dyDescent="0.2">
      <c r="A55" s="141">
        <v>37135</v>
      </c>
      <c r="B55" s="89">
        <f t="shared" si="5"/>
        <v>3479366.6666666665</v>
      </c>
      <c r="C55" s="95">
        <v>0</v>
      </c>
      <c r="D55" s="96">
        <v>150000</v>
      </c>
      <c r="E55" s="89">
        <f>PLANTS!P42</f>
        <v>137700</v>
      </c>
      <c r="F55" s="89">
        <f t="shared" si="6"/>
        <v>535000</v>
      </c>
      <c r="G55" s="89">
        <f t="shared" si="7"/>
        <v>1018800</v>
      </c>
      <c r="H55" s="89">
        <f t="shared" si="8"/>
        <v>740000</v>
      </c>
      <c r="I55" s="96">
        <v>50000</v>
      </c>
      <c r="J55" s="101">
        <f t="shared" si="9"/>
        <v>375000</v>
      </c>
      <c r="K55" s="96">
        <v>350000</v>
      </c>
      <c r="M55" s="96">
        <v>50000</v>
      </c>
      <c r="N55" s="96">
        <v>300000</v>
      </c>
      <c r="O55" s="89">
        <f t="shared" si="0"/>
        <v>3418800</v>
      </c>
      <c r="P55" s="89">
        <f t="shared" si="10"/>
        <v>-60566.666666666511</v>
      </c>
      <c r="Q55" s="90">
        <f t="shared" si="11"/>
        <v>48031660</v>
      </c>
      <c r="R55" s="89">
        <f t="shared" si="12"/>
        <v>2824633.3333333335</v>
      </c>
      <c r="S55" s="95">
        <v>0</v>
      </c>
      <c r="T55" s="96">
        <v>150000</v>
      </c>
      <c r="U55" s="89">
        <f>PLANTS!S42</f>
        <v>173400</v>
      </c>
      <c r="V55" s="89">
        <f t="shared" si="13"/>
        <v>350000</v>
      </c>
      <c r="W55" s="96">
        <v>10000</v>
      </c>
      <c r="X55" s="89">
        <f t="shared" si="14"/>
        <v>3184633.3333333335</v>
      </c>
      <c r="Y55" s="89">
        <f t="shared" si="15"/>
        <v>675000</v>
      </c>
      <c r="Z55" s="89">
        <f t="shared" si="16"/>
        <v>215000</v>
      </c>
      <c r="AA55" s="98">
        <f t="shared" si="17"/>
        <v>106014.40000000002</v>
      </c>
      <c r="AB55" s="89">
        <f t="shared" si="18"/>
        <v>996014.4</v>
      </c>
      <c r="AC55" s="96">
        <v>1800000</v>
      </c>
      <c r="AD55" s="96">
        <v>198000</v>
      </c>
      <c r="AE55" s="89">
        <f t="shared" si="19"/>
        <v>2994014.4</v>
      </c>
      <c r="AF55" s="89">
        <f t="shared" si="20"/>
        <v>-190618.93333333358</v>
      </c>
      <c r="AG55" s="90">
        <f t="shared" si="21"/>
        <v>67028541.279999964</v>
      </c>
      <c r="AH55" s="96">
        <v>2650000</v>
      </c>
      <c r="AI55" s="96">
        <v>2200000</v>
      </c>
      <c r="AJ55" s="89">
        <f t="shared" si="22"/>
        <v>6400</v>
      </c>
      <c r="AK55" s="89">
        <f>PLANTS!G42</f>
        <v>93600</v>
      </c>
      <c r="AL55" s="96">
        <v>2100000</v>
      </c>
      <c r="AM55" s="94">
        <f t="shared" si="2"/>
        <v>474000</v>
      </c>
      <c r="AN55" s="94"/>
      <c r="AO55" s="96">
        <v>156000</v>
      </c>
      <c r="AP55" s="96">
        <v>535000</v>
      </c>
      <c r="AQ55" s="96">
        <v>675000</v>
      </c>
      <c r="AR55" s="99">
        <v>260000</v>
      </c>
      <c r="AS55" s="96">
        <v>900000</v>
      </c>
      <c r="AT55" s="132">
        <v>700000</v>
      </c>
      <c r="AU55" s="89">
        <f t="shared" si="23"/>
        <v>1600000</v>
      </c>
      <c r="AV55" s="89">
        <f>PLANTS!D42</f>
        <v>111600</v>
      </c>
      <c r="AW55" s="97">
        <v>125000</v>
      </c>
      <c r="AX55" s="97">
        <v>825000</v>
      </c>
      <c r="AY55" s="89">
        <f t="shared" si="3"/>
        <v>480400</v>
      </c>
      <c r="AZ55" s="133">
        <f t="shared" si="24"/>
        <v>1018800</v>
      </c>
      <c r="BA55" s="96">
        <v>740000</v>
      </c>
      <c r="BB55" s="96">
        <v>215000</v>
      </c>
      <c r="BC55" s="96">
        <v>20000</v>
      </c>
      <c r="BD55" s="96">
        <v>10000</v>
      </c>
      <c r="BE55" s="91">
        <f>PLANTS!J42</f>
        <v>81579.959999999992</v>
      </c>
      <c r="BF55" s="90">
        <f t="shared" si="25"/>
        <v>1066579.96</v>
      </c>
      <c r="BG55" s="97">
        <v>840000</v>
      </c>
      <c r="BH55" s="97">
        <v>140000</v>
      </c>
      <c r="BI55" s="89">
        <f t="shared" si="26"/>
        <v>260000</v>
      </c>
      <c r="BJ55" s="89">
        <f t="shared" si="27"/>
        <v>20000</v>
      </c>
      <c r="BK55" s="96">
        <v>150000</v>
      </c>
      <c r="BL55" s="98">
        <f t="shared" si="28"/>
        <v>1410000</v>
      </c>
      <c r="BM55" s="89">
        <f>PLANTS!M42</f>
        <v>80985.600000000006</v>
      </c>
      <c r="BN55" s="100">
        <v>225000</v>
      </c>
      <c r="BO55" s="100">
        <v>588000</v>
      </c>
      <c r="BP55" s="100">
        <v>35000</v>
      </c>
      <c r="BQ55" s="89">
        <f t="shared" si="29"/>
        <v>106014.40000000002</v>
      </c>
      <c r="BR55" s="89">
        <f t="shared" si="4"/>
        <v>375000</v>
      </c>
    </row>
    <row r="56" spans="1:70" ht="12" thickBot="1" x14ac:dyDescent="0.25">
      <c r="A56" s="142">
        <v>37165</v>
      </c>
      <c r="B56" s="89">
        <f t="shared" si="5"/>
        <v>3392506.4516129033</v>
      </c>
      <c r="C56" s="95">
        <v>0</v>
      </c>
      <c r="D56" s="96">
        <v>150000</v>
      </c>
      <c r="E56" s="89">
        <f>PLANTS!P43</f>
        <v>137700</v>
      </c>
      <c r="F56" s="89">
        <f t="shared" si="6"/>
        <v>535000</v>
      </c>
      <c r="G56" s="89">
        <f t="shared" si="7"/>
        <v>998800</v>
      </c>
      <c r="H56" s="89">
        <f t="shared" si="8"/>
        <v>740000</v>
      </c>
      <c r="I56" s="96">
        <v>50000</v>
      </c>
      <c r="J56" s="101">
        <f t="shared" si="9"/>
        <v>375000</v>
      </c>
      <c r="K56" s="96">
        <v>350000</v>
      </c>
      <c r="M56" s="96">
        <v>50000</v>
      </c>
      <c r="N56" s="96">
        <v>300000</v>
      </c>
      <c r="O56" s="89">
        <f t="shared" si="0"/>
        <v>3398800</v>
      </c>
      <c r="P56" s="89">
        <f t="shared" si="10"/>
        <v>6293.5483870967291</v>
      </c>
      <c r="Q56" s="140">
        <f t="shared" si="11"/>
        <v>48226760</v>
      </c>
      <c r="R56" s="89">
        <f t="shared" si="12"/>
        <v>2721270.9677419355</v>
      </c>
      <c r="S56" s="95">
        <v>0</v>
      </c>
      <c r="T56" s="96">
        <v>150000</v>
      </c>
      <c r="U56" s="89">
        <f>PLANTS!S43</f>
        <v>173400</v>
      </c>
      <c r="V56" s="89">
        <f t="shared" si="13"/>
        <v>350000</v>
      </c>
      <c r="W56" s="96">
        <v>10000</v>
      </c>
      <c r="X56" s="89">
        <f t="shared" si="14"/>
        <v>3081270.9677419355</v>
      </c>
      <c r="Y56" s="89">
        <f t="shared" si="15"/>
        <v>700000</v>
      </c>
      <c r="Z56" s="89">
        <f t="shared" si="16"/>
        <v>215000</v>
      </c>
      <c r="AA56" s="98">
        <f t="shared" si="17"/>
        <v>89014.400000000023</v>
      </c>
      <c r="AB56" s="89">
        <f t="shared" si="18"/>
        <v>1004014.4</v>
      </c>
      <c r="AC56" s="96">
        <v>1800000</v>
      </c>
      <c r="AD56" s="96">
        <v>198000</v>
      </c>
      <c r="AE56" s="89">
        <f t="shared" si="19"/>
        <v>3002014.4</v>
      </c>
      <c r="AF56" s="89">
        <f t="shared" si="20"/>
        <v>-79256.567741935607</v>
      </c>
      <c r="AG56" s="140">
        <f t="shared" si="21"/>
        <v>64571587.679999962</v>
      </c>
      <c r="AH56" s="96">
        <v>2650000</v>
      </c>
      <c r="AI56" s="96">
        <v>2200000</v>
      </c>
      <c r="AJ56" s="89">
        <f t="shared" si="22"/>
        <v>6400</v>
      </c>
      <c r="AK56" s="89">
        <f>PLANTS!G43</f>
        <v>93600</v>
      </c>
      <c r="AL56" s="96">
        <v>2100000</v>
      </c>
      <c r="AM56" s="94">
        <f t="shared" si="2"/>
        <v>429000</v>
      </c>
      <c r="AN56" s="94"/>
      <c r="AO56" s="96">
        <v>176000</v>
      </c>
      <c r="AP56" s="96">
        <v>535000</v>
      </c>
      <c r="AQ56" s="96">
        <v>700000</v>
      </c>
      <c r="AR56" s="99">
        <v>260000</v>
      </c>
      <c r="AS56" s="96">
        <v>900000</v>
      </c>
      <c r="AT56" s="132">
        <v>700000</v>
      </c>
      <c r="AU56" s="89">
        <f t="shared" si="23"/>
        <v>1600000</v>
      </c>
      <c r="AV56" s="89">
        <f>PLANTS!D43</f>
        <v>111600</v>
      </c>
      <c r="AW56" s="97">
        <v>125000</v>
      </c>
      <c r="AX56" s="97">
        <v>800000</v>
      </c>
      <c r="AY56" s="89">
        <f t="shared" si="3"/>
        <v>435400</v>
      </c>
      <c r="AZ56" s="133">
        <f t="shared" si="24"/>
        <v>998800</v>
      </c>
      <c r="BA56" s="96">
        <v>740000</v>
      </c>
      <c r="BB56" s="96">
        <v>215000</v>
      </c>
      <c r="BC56" s="96">
        <v>20000</v>
      </c>
      <c r="BD56" s="96">
        <v>10000</v>
      </c>
      <c r="BE56" s="91">
        <f>PLANTS!J43</f>
        <v>81579.959999999992</v>
      </c>
      <c r="BF56" s="90">
        <f t="shared" si="25"/>
        <v>1066579.96</v>
      </c>
      <c r="BG56" s="97">
        <v>830000</v>
      </c>
      <c r="BH56" s="97">
        <v>140000</v>
      </c>
      <c r="BI56" s="89">
        <f t="shared" si="26"/>
        <v>260000</v>
      </c>
      <c r="BJ56" s="89">
        <f t="shared" si="27"/>
        <v>20000</v>
      </c>
      <c r="BK56" s="96">
        <v>150000</v>
      </c>
      <c r="BL56" s="98">
        <f t="shared" si="28"/>
        <v>1400000</v>
      </c>
      <c r="BM56" s="89">
        <f>PLANTS!M43</f>
        <v>80985.600000000006</v>
      </c>
      <c r="BN56" s="100">
        <v>225000</v>
      </c>
      <c r="BO56" s="100">
        <v>595000</v>
      </c>
      <c r="BP56" s="100">
        <v>35000</v>
      </c>
      <c r="BQ56" s="89">
        <f t="shared" si="29"/>
        <v>89014.400000000023</v>
      </c>
      <c r="BR56" s="89">
        <f t="shared" si="4"/>
        <v>375000</v>
      </c>
    </row>
    <row r="57" spans="1:70" x14ac:dyDescent="0.2">
      <c r="A57" s="141">
        <v>37196</v>
      </c>
      <c r="B57" s="89">
        <f t="shared" si="5"/>
        <v>3412275</v>
      </c>
      <c r="C57" s="95">
        <v>0</v>
      </c>
      <c r="D57" s="96">
        <v>-200000</v>
      </c>
      <c r="E57" s="89">
        <f>PLANTS!P44</f>
        <v>103275</v>
      </c>
      <c r="F57" s="89">
        <f t="shared" si="6"/>
        <v>535000</v>
      </c>
      <c r="G57" s="89">
        <f t="shared" si="7"/>
        <v>1123100</v>
      </c>
      <c r="H57" s="89">
        <f t="shared" si="8"/>
        <v>740000</v>
      </c>
      <c r="I57" s="96">
        <v>50000</v>
      </c>
      <c r="J57" s="101">
        <f>775000-K57-I57</f>
        <v>375000</v>
      </c>
      <c r="K57" s="96">
        <v>350000</v>
      </c>
      <c r="M57" s="96">
        <v>50000</v>
      </c>
      <c r="N57" s="96">
        <v>300000</v>
      </c>
      <c r="O57" s="89">
        <f t="shared" si="0"/>
        <v>3523100</v>
      </c>
      <c r="P57" s="89">
        <f t="shared" si="10"/>
        <v>110825</v>
      </c>
      <c r="Q57" s="90">
        <f t="shared" si="11"/>
        <v>51551510</v>
      </c>
      <c r="R57" s="89">
        <f t="shared" si="12"/>
        <v>3103350</v>
      </c>
      <c r="S57" s="95">
        <v>0</v>
      </c>
      <c r="T57" s="96">
        <v>0</v>
      </c>
      <c r="U57" s="89">
        <f>PLANTS!S44</f>
        <v>130050</v>
      </c>
      <c r="V57" s="89">
        <f t="shared" si="13"/>
        <v>350000</v>
      </c>
      <c r="W57" s="96">
        <v>15000</v>
      </c>
      <c r="X57" s="89">
        <f t="shared" si="14"/>
        <v>3468350</v>
      </c>
      <c r="Y57" s="89">
        <f t="shared" si="15"/>
        <v>700000</v>
      </c>
      <c r="Z57" s="89">
        <f t="shared" si="16"/>
        <v>215000</v>
      </c>
      <c r="AA57" s="98">
        <f t="shared" si="17"/>
        <v>76600.5</v>
      </c>
      <c r="AB57" s="89">
        <f t="shared" si="18"/>
        <v>991600.5</v>
      </c>
      <c r="AC57" s="96">
        <v>1800000</v>
      </c>
      <c r="AD57" s="96">
        <v>198000</v>
      </c>
      <c r="AE57" s="89">
        <f t="shared" si="19"/>
        <v>2989600.5</v>
      </c>
      <c r="AF57" s="89">
        <f t="shared" si="20"/>
        <v>-478749.5</v>
      </c>
      <c r="AG57" s="90">
        <f t="shared" si="21"/>
        <v>50209102.679999962</v>
      </c>
      <c r="AH57" s="96">
        <v>2650000</v>
      </c>
      <c r="AI57" s="96">
        <v>2300000</v>
      </c>
      <c r="AJ57" s="89">
        <f t="shared" si="22"/>
        <v>129800</v>
      </c>
      <c r="AK57" s="89">
        <f>PLANTS!G44</f>
        <v>70200</v>
      </c>
      <c r="AL57" s="96">
        <v>2100000</v>
      </c>
      <c r="AM57" s="94">
        <f t="shared" si="2"/>
        <v>402000</v>
      </c>
      <c r="AN57" s="94"/>
      <c r="AO57" s="96">
        <v>203000</v>
      </c>
      <c r="AP57" s="96">
        <v>535000</v>
      </c>
      <c r="AQ57" s="96">
        <v>700000</v>
      </c>
      <c r="AR57" s="99">
        <v>260000</v>
      </c>
      <c r="AS57" s="96">
        <v>950000</v>
      </c>
      <c r="AT57" s="132">
        <v>700000</v>
      </c>
      <c r="AU57" s="89">
        <f t="shared" si="23"/>
        <v>1650000</v>
      </c>
      <c r="AV57" s="89">
        <f>PLANTS!D44</f>
        <v>83700</v>
      </c>
      <c r="AW57" s="97">
        <v>125000</v>
      </c>
      <c r="AX57" s="97">
        <v>850000</v>
      </c>
      <c r="AY57" s="89">
        <f t="shared" si="3"/>
        <v>531800</v>
      </c>
      <c r="AZ57" s="133">
        <f t="shared" si="24"/>
        <v>1123100</v>
      </c>
      <c r="BA57" s="96">
        <v>740000</v>
      </c>
      <c r="BB57" s="96">
        <v>215000</v>
      </c>
      <c r="BC57" s="96">
        <v>20000</v>
      </c>
      <c r="BD57" s="96">
        <v>10000</v>
      </c>
      <c r="BE57" s="91">
        <f>PLANTS!J44</f>
        <v>61184.969999999994</v>
      </c>
      <c r="BF57" s="90">
        <f>SUM(BA57:BE57)</f>
        <v>1046184.97</v>
      </c>
      <c r="BG57" s="97">
        <v>810000</v>
      </c>
      <c r="BH57" s="97">
        <v>140000</v>
      </c>
      <c r="BI57" s="89">
        <f t="shared" si="26"/>
        <v>260000</v>
      </c>
      <c r="BJ57" s="89">
        <f t="shared" si="27"/>
        <v>20000</v>
      </c>
      <c r="BK57" s="96">
        <v>150000</v>
      </c>
      <c r="BL57" s="98">
        <f t="shared" si="28"/>
        <v>1380000</v>
      </c>
      <c r="BM57" s="89">
        <f>PLANTS!M44</f>
        <v>73399.5</v>
      </c>
      <c r="BN57" s="100">
        <v>315000</v>
      </c>
      <c r="BO57" s="100">
        <v>505000</v>
      </c>
      <c r="BP57" s="100">
        <v>35000</v>
      </c>
      <c r="BQ57" s="89">
        <f t="shared" si="29"/>
        <v>76600.5</v>
      </c>
      <c r="BR57" s="89">
        <f t="shared" si="4"/>
        <v>375000</v>
      </c>
    </row>
    <row r="58" spans="1:70" x14ac:dyDescent="0.2">
      <c r="A58" s="141">
        <v>37226</v>
      </c>
      <c r="B58" s="89">
        <f t="shared" si="5"/>
        <v>3736952.4193548388</v>
      </c>
      <c r="C58" s="95">
        <v>0</v>
      </c>
      <c r="D58" s="96">
        <v>200000</v>
      </c>
      <c r="E58" s="89">
        <f>PLANTS!P45</f>
        <v>103275</v>
      </c>
      <c r="F58" s="89">
        <f t="shared" si="6"/>
        <v>535000</v>
      </c>
      <c r="G58" s="89">
        <f t="shared" si="7"/>
        <v>1098100</v>
      </c>
      <c r="H58" s="89">
        <f t="shared" si="8"/>
        <v>740000</v>
      </c>
      <c r="I58" s="96">
        <v>50000</v>
      </c>
      <c r="J58" s="101">
        <f>775000-K58-I58</f>
        <v>375000</v>
      </c>
      <c r="K58" s="96">
        <v>350000</v>
      </c>
      <c r="M58" s="96">
        <v>50000</v>
      </c>
      <c r="N58" s="96">
        <v>300000</v>
      </c>
      <c r="O58" s="89">
        <f t="shared" si="0"/>
        <v>3498100</v>
      </c>
      <c r="P58" s="89">
        <f t="shared" si="10"/>
        <v>-238852.41935483878</v>
      </c>
      <c r="Q58" s="90">
        <f t="shared" si="11"/>
        <v>44147085</v>
      </c>
      <c r="R58" s="89">
        <f>R46*(1+S58)+T58+U58</f>
        <v>3010985.4838709678</v>
      </c>
      <c r="S58" s="95">
        <v>0</v>
      </c>
      <c r="T58" s="96">
        <v>0</v>
      </c>
      <c r="U58" s="89">
        <f>PLANTS!S45</f>
        <v>130050</v>
      </c>
      <c r="V58" s="89">
        <f t="shared" si="13"/>
        <v>350000</v>
      </c>
      <c r="W58" s="96">
        <v>14000</v>
      </c>
      <c r="X58" s="89">
        <f t="shared" si="14"/>
        <v>3374985.4838709678</v>
      </c>
      <c r="Y58" s="89">
        <f t="shared" si="15"/>
        <v>700000</v>
      </c>
      <c r="Z58" s="89">
        <f t="shared" si="16"/>
        <v>215000</v>
      </c>
      <c r="AA58" s="98">
        <f t="shared" si="17"/>
        <v>10959.300000000047</v>
      </c>
      <c r="AB58" s="89">
        <f t="shared" si="18"/>
        <v>925959.3</v>
      </c>
      <c r="AC58" s="96">
        <v>1800000</v>
      </c>
      <c r="AD58" s="96">
        <v>198000</v>
      </c>
      <c r="AE58" s="89">
        <f t="shared" si="19"/>
        <v>2923959.3</v>
      </c>
      <c r="AF58" s="89">
        <f t="shared" si="20"/>
        <v>-451026.18387096794</v>
      </c>
      <c r="AG58" s="90">
        <f t="shared" si="21"/>
        <v>36227290.979999959</v>
      </c>
      <c r="AH58" s="96">
        <v>2650000</v>
      </c>
      <c r="AI58" s="96">
        <v>2300000</v>
      </c>
      <c r="AJ58" s="89">
        <f t="shared" si="22"/>
        <v>129800</v>
      </c>
      <c r="AK58" s="89">
        <f>PLANTS!G45</f>
        <v>70200</v>
      </c>
      <c r="AL58" s="96">
        <v>2100000</v>
      </c>
      <c r="AM58" s="94">
        <f t="shared" si="2"/>
        <v>402000</v>
      </c>
      <c r="AN58" s="94"/>
      <c r="AO58" s="96">
        <v>203000</v>
      </c>
      <c r="AP58" s="96">
        <v>535000</v>
      </c>
      <c r="AQ58" s="96">
        <v>700000</v>
      </c>
      <c r="AR58" s="99">
        <v>260000</v>
      </c>
      <c r="AS58" s="96">
        <v>950000</v>
      </c>
      <c r="AT58" s="132">
        <v>700000</v>
      </c>
      <c r="AU58" s="89">
        <f t="shared" si="23"/>
        <v>1650000</v>
      </c>
      <c r="AV58" s="89">
        <f>PLANTS!D45</f>
        <v>83700</v>
      </c>
      <c r="AW58" s="97">
        <v>125000</v>
      </c>
      <c r="AX58" s="97">
        <v>875000</v>
      </c>
      <c r="AY58" s="89">
        <f t="shared" si="3"/>
        <v>531800</v>
      </c>
      <c r="AZ58" s="133">
        <f t="shared" si="24"/>
        <v>1098100</v>
      </c>
      <c r="BA58" s="96">
        <v>740000</v>
      </c>
      <c r="BB58" s="96">
        <v>215000</v>
      </c>
      <c r="BC58" s="96">
        <v>20000</v>
      </c>
      <c r="BD58" s="96">
        <v>10000</v>
      </c>
      <c r="BE58" s="91">
        <f>PLANTS!J45</f>
        <v>61184.969999999994</v>
      </c>
      <c r="BF58" s="90">
        <f t="shared" si="25"/>
        <v>1046184.97</v>
      </c>
      <c r="BG58" s="97">
        <v>810000</v>
      </c>
      <c r="BH58" s="97">
        <v>140000</v>
      </c>
      <c r="BI58" s="89">
        <f t="shared" si="26"/>
        <v>260000</v>
      </c>
      <c r="BJ58" s="89">
        <f t="shared" si="27"/>
        <v>20000</v>
      </c>
      <c r="BK58" s="96">
        <v>150000</v>
      </c>
      <c r="BL58" s="98">
        <f t="shared" si="28"/>
        <v>1380000</v>
      </c>
      <c r="BM58" s="89">
        <f>PLANTS!M45</f>
        <v>124040.70000000001</v>
      </c>
      <c r="BN58" s="100">
        <v>310000</v>
      </c>
      <c r="BO58" s="100">
        <v>525000</v>
      </c>
      <c r="BP58" s="100">
        <v>35000</v>
      </c>
      <c r="BQ58" s="89">
        <f t="shared" si="29"/>
        <v>10959.300000000047</v>
      </c>
      <c r="BR58" s="89">
        <f t="shared" si="4"/>
        <v>375000</v>
      </c>
    </row>
    <row r="59" spans="1:70" x14ac:dyDescent="0.2">
      <c r="A59" s="141">
        <v>37257</v>
      </c>
      <c r="B59" s="89">
        <f t="shared" si="5"/>
        <v>4334436</v>
      </c>
      <c r="C59" s="95">
        <v>0</v>
      </c>
      <c r="D59" s="96">
        <v>0</v>
      </c>
      <c r="E59" s="89">
        <f>PLANTS!P46</f>
        <v>103275</v>
      </c>
      <c r="F59" s="89">
        <f t="shared" si="6"/>
        <v>535000</v>
      </c>
      <c r="G59" s="89">
        <f t="shared" si="7"/>
        <v>1054100</v>
      </c>
      <c r="H59" s="89">
        <f t="shared" si="8"/>
        <v>740000</v>
      </c>
      <c r="I59" s="96">
        <v>50000</v>
      </c>
      <c r="J59" s="101">
        <f>775000-K59-I59</f>
        <v>375000</v>
      </c>
      <c r="K59" s="96">
        <v>350000</v>
      </c>
      <c r="M59" s="96">
        <v>50000</v>
      </c>
      <c r="N59" s="96">
        <v>300000</v>
      </c>
      <c r="O59" s="89">
        <f t="shared" si="0"/>
        <v>3454100</v>
      </c>
      <c r="P59" s="89">
        <f t="shared" si="10"/>
        <v>-880336</v>
      </c>
      <c r="Q59" s="90">
        <f t="shared" si="11"/>
        <v>16856669</v>
      </c>
      <c r="R59" s="89">
        <f t="shared" si="12"/>
        <v>3170340</v>
      </c>
      <c r="S59" s="95">
        <v>0</v>
      </c>
      <c r="T59" s="96">
        <v>0</v>
      </c>
      <c r="U59" s="89">
        <f>PLANTS!S46</f>
        <v>130050</v>
      </c>
      <c r="V59" s="89">
        <f t="shared" si="13"/>
        <v>350000</v>
      </c>
      <c r="W59" s="96">
        <v>17500</v>
      </c>
      <c r="X59" s="89">
        <f t="shared" si="14"/>
        <v>3537840</v>
      </c>
      <c r="Y59" s="89">
        <f t="shared" si="15"/>
        <v>700000</v>
      </c>
      <c r="Z59" s="89">
        <f t="shared" si="16"/>
        <v>215000</v>
      </c>
      <c r="AA59" s="98">
        <f t="shared" si="17"/>
        <v>30959.300000000047</v>
      </c>
      <c r="AB59" s="89">
        <f t="shared" si="18"/>
        <v>945959.3</v>
      </c>
      <c r="AC59" s="96">
        <v>1800000</v>
      </c>
      <c r="AD59" s="96">
        <v>198000</v>
      </c>
      <c r="AE59" s="89">
        <f t="shared" si="19"/>
        <v>2943959.3</v>
      </c>
      <c r="AF59" s="89">
        <f t="shared" si="20"/>
        <v>-593880.70000000019</v>
      </c>
      <c r="AG59" s="90">
        <f t="shared" si="21"/>
        <v>17816989.279999953</v>
      </c>
      <c r="AH59" s="96">
        <v>2650000</v>
      </c>
      <c r="AI59" s="96">
        <v>2300000</v>
      </c>
      <c r="AJ59" s="89">
        <f t="shared" si="22"/>
        <v>129800</v>
      </c>
      <c r="AK59" s="89">
        <f>PLANTS!G46</f>
        <v>70200</v>
      </c>
      <c r="AL59" s="96">
        <v>2100000</v>
      </c>
      <c r="AM59" s="94">
        <f t="shared" si="2"/>
        <v>358000</v>
      </c>
      <c r="AN59" s="94"/>
      <c r="AO59" s="96">
        <v>247000</v>
      </c>
      <c r="AP59" s="96">
        <v>535000</v>
      </c>
      <c r="AQ59" s="96">
        <v>700000</v>
      </c>
      <c r="AR59" s="99">
        <v>260000</v>
      </c>
      <c r="AS59" s="96">
        <v>950000</v>
      </c>
      <c r="AT59" s="132">
        <v>700000</v>
      </c>
      <c r="AU59" s="89">
        <f t="shared" si="23"/>
        <v>1650000</v>
      </c>
      <c r="AV59" s="89">
        <f>PLANTS!D46</f>
        <v>83700</v>
      </c>
      <c r="AW59" s="97">
        <v>125000</v>
      </c>
      <c r="AX59" s="97">
        <v>875000</v>
      </c>
      <c r="AY59" s="89">
        <f t="shared" si="3"/>
        <v>487800</v>
      </c>
      <c r="AZ59" s="133">
        <f t="shared" si="24"/>
        <v>1054100</v>
      </c>
      <c r="BA59" s="96">
        <v>740000</v>
      </c>
      <c r="BB59" s="96">
        <v>215000</v>
      </c>
      <c r="BC59" s="96">
        <v>20000</v>
      </c>
      <c r="BD59" s="96">
        <v>10000</v>
      </c>
      <c r="BE59" s="91">
        <f>PLANTS!J46</f>
        <v>61184.969999999994</v>
      </c>
      <c r="BF59" s="90">
        <f t="shared" si="25"/>
        <v>1046184.97</v>
      </c>
      <c r="BG59" s="97">
        <v>810000</v>
      </c>
      <c r="BH59" s="97">
        <v>140000</v>
      </c>
      <c r="BI59" s="89">
        <f t="shared" si="26"/>
        <v>260000</v>
      </c>
      <c r="BJ59" s="89">
        <f t="shared" si="27"/>
        <v>20000</v>
      </c>
      <c r="BK59" s="96">
        <v>150000</v>
      </c>
      <c r="BL59" s="98">
        <f t="shared" si="28"/>
        <v>1380000</v>
      </c>
      <c r="BM59" s="89">
        <f>PLANTS!M46</f>
        <v>124040.70000000001</v>
      </c>
      <c r="BN59" s="100">
        <v>293000</v>
      </c>
      <c r="BO59" s="100">
        <v>522000</v>
      </c>
      <c r="BP59" s="100">
        <v>35000</v>
      </c>
      <c r="BQ59" s="89">
        <f t="shared" si="29"/>
        <v>30959.300000000047</v>
      </c>
      <c r="BR59" s="89">
        <f t="shared" si="4"/>
        <v>375000</v>
      </c>
    </row>
    <row r="60" spans="1:70" x14ac:dyDescent="0.2">
      <c r="A60" s="141">
        <v>37288</v>
      </c>
      <c r="B60" s="89">
        <f t="shared" si="5"/>
        <v>4197025</v>
      </c>
      <c r="C60" s="95">
        <v>0</v>
      </c>
      <c r="D60" s="96">
        <v>0</v>
      </c>
      <c r="E60" s="89">
        <f>PLANTS!P47</f>
        <v>103275</v>
      </c>
      <c r="F60" s="89">
        <f t="shared" si="6"/>
        <v>535000</v>
      </c>
      <c r="G60" s="89">
        <f t="shared" si="7"/>
        <v>1054350</v>
      </c>
      <c r="H60" s="89">
        <f t="shared" si="8"/>
        <v>740000</v>
      </c>
      <c r="I60" s="96">
        <v>50000</v>
      </c>
      <c r="J60" s="101">
        <f>775000-K60-I60</f>
        <v>375000</v>
      </c>
      <c r="K60" s="96">
        <v>350000</v>
      </c>
      <c r="M60" s="96">
        <v>50000</v>
      </c>
      <c r="N60" s="96">
        <v>300000</v>
      </c>
      <c r="O60" s="89">
        <f t="shared" si="0"/>
        <v>3454350</v>
      </c>
      <c r="P60" s="89">
        <f t="shared" si="10"/>
        <v>-742675</v>
      </c>
      <c r="Q60" s="90">
        <f t="shared" si="11"/>
        <v>-3938231</v>
      </c>
      <c r="R60" s="89">
        <f t="shared" si="12"/>
        <v>2958443</v>
      </c>
      <c r="S60" s="95">
        <v>0</v>
      </c>
      <c r="T60" s="96">
        <v>0</v>
      </c>
      <c r="U60" s="89">
        <f>PLANTS!S47</f>
        <v>130050</v>
      </c>
      <c r="V60" s="89">
        <f t="shared" si="13"/>
        <v>350000</v>
      </c>
      <c r="W60" s="96">
        <v>16000</v>
      </c>
      <c r="X60" s="89">
        <f t="shared" si="14"/>
        <v>3324443</v>
      </c>
      <c r="Y60" s="89">
        <f t="shared" si="15"/>
        <v>700000</v>
      </c>
      <c r="Z60" s="89">
        <f t="shared" si="16"/>
        <v>215000</v>
      </c>
      <c r="AA60" s="98">
        <f t="shared" si="17"/>
        <v>89959.300000000047</v>
      </c>
      <c r="AB60" s="89">
        <f t="shared" si="18"/>
        <v>1004959.3</v>
      </c>
      <c r="AC60" s="96">
        <v>1800000</v>
      </c>
      <c r="AD60" s="96">
        <v>198000</v>
      </c>
      <c r="AE60" s="89">
        <f t="shared" si="19"/>
        <v>3002959.3</v>
      </c>
      <c r="AF60" s="89">
        <f t="shared" si="20"/>
        <v>-321483.70000000019</v>
      </c>
      <c r="AG60" s="90">
        <f t="shared" si="21"/>
        <v>8815445.6799999475</v>
      </c>
      <c r="AH60" s="96">
        <v>2650000</v>
      </c>
      <c r="AI60" s="96">
        <v>2300000</v>
      </c>
      <c r="AJ60" s="89">
        <f t="shared" si="22"/>
        <v>129800</v>
      </c>
      <c r="AK60" s="89">
        <f>PLANTS!G47</f>
        <v>70200</v>
      </c>
      <c r="AL60" s="96">
        <v>2100000</v>
      </c>
      <c r="AM60" s="94">
        <f t="shared" si="2"/>
        <v>365000</v>
      </c>
      <c r="AN60" s="94"/>
      <c r="AO60" s="96">
        <v>240000</v>
      </c>
      <c r="AP60" s="96">
        <v>535000</v>
      </c>
      <c r="AQ60" s="96">
        <v>700000</v>
      </c>
      <c r="AR60" s="99">
        <v>260000</v>
      </c>
      <c r="AS60" s="96">
        <v>950000</v>
      </c>
      <c r="AT60" s="132">
        <v>700000</v>
      </c>
      <c r="AU60" s="89">
        <f t="shared" si="23"/>
        <v>1650000</v>
      </c>
      <c r="AV60" s="89">
        <f>PLANTS!D47</f>
        <v>90450</v>
      </c>
      <c r="AW60" s="97">
        <v>125000</v>
      </c>
      <c r="AX60" s="97">
        <v>875000</v>
      </c>
      <c r="AY60" s="89">
        <f t="shared" si="3"/>
        <v>494800</v>
      </c>
      <c r="AZ60" s="133">
        <f t="shared" si="24"/>
        <v>1054350</v>
      </c>
      <c r="BA60" s="96">
        <v>740000</v>
      </c>
      <c r="BB60" s="96">
        <v>215000</v>
      </c>
      <c r="BC60" s="96">
        <v>20000</v>
      </c>
      <c r="BD60" s="96">
        <v>10000</v>
      </c>
      <c r="BE60" s="91">
        <f>PLANTS!J47</f>
        <v>61184.969999999994</v>
      </c>
      <c r="BF60" s="90">
        <f t="shared" si="25"/>
        <v>1046184.97</v>
      </c>
      <c r="BG60" s="97">
        <v>810000</v>
      </c>
      <c r="BH60" s="97">
        <v>140000</v>
      </c>
      <c r="BI60" s="89">
        <f t="shared" si="26"/>
        <v>260000</v>
      </c>
      <c r="BJ60" s="89">
        <f t="shared" si="27"/>
        <v>20000</v>
      </c>
      <c r="BK60" s="96">
        <v>150000</v>
      </c>
      <c r="BL60" s="98">
        <f t="shared" si="28"/>
        <v>1380000</v>
      </c>
      <c r="BM60" s="89">
        <f>PLANTS!M47</f>
        <v>124040.70000000001</v>
      </c>
      <c r="BN60" s="100">
        <v>293000</v>
      </c>
      <c r="BO60" s="100">
        <v>463000</v>
      </c>
      <c r="BP60" s="100">
        <v>35000</v>
      </c>
      <c r="BQ60" s="89">
        <f t="shared" si="29"/>
        <v>89959.300000000047</v>
      </c>
      <c r="BR60" s="89">
        <f t="shared" si="4"/>
        <v>375000</v>
      </c>
    </row>
    <row r="61" spans="1:70" ht="12" thickBot="1" x14ac:dyDescent="0.25">
      <c r="A61" s="141">
        <v>37316</v>
      </c>
      <c r="B61" s="91">
        <f>B49*(1+C61)+SUM(D61:E61)</f>
        <v>3384114</v>
      </c>
      <c r="C61" s="102">
        <v>0</v>
      </c>
      <c r="D61" s="103">
        <v>0</v>
      </c>
      <c r="E61" s="89">
        <f>PLANTS!P48</f>
        <v>103275</v>
      </c>
      <c r="F61" s="89">
        <f t="shared" si="6"/>
        <v>535000</v>
      </c>
      <c r="G61" s="91">
        <f t="shared" si="7"/>
        <v>1135350</v>
      </c>
      <c r="H61" s="91">
        <f t="shared" si="8"/>
        <v>740000</v>
      </c>
      <c r="I61" s="103">
        <v>50000</v>
      </c>
      <c r="J61" s="104">
        <f>775000-K61-I61</f>
        <v>375000</v>
      </c>
      <c r="K61" s="96">
        <v>350000</v>
      </c>
      <c r="L61" s="91"/>
      <c r="M61" s="96">
        <v>50000</v>
      </c>
      <c r="N61" s="96">
        <v>300000</v>
      </c>
      <c r="O61" s="91">
        <f t="shared" si="0"/>
        <v>3535350</v>
      </c>
      <c r="P61" s="89">
        <f t="shared" si="10"/>
        <v>151236</v>
      </c>
      <c r="Q61" s="90">
        <f t="shared" si="11"/>
        <v>750085</v>
      </c>
      <c r="R61" s="89">
        <f t="shared" si="12"/>
        <v>2482502</v>
      </c>
      <c r="S61" s="95">
        <v>0</v>
      </c>
      <c r="T61" s="96">
        <v>0</v>
      </c>
      <c r="U61" s="89">
        <f>PLANTS!S48</f>
        <v>130050</v>
      </c>
      <c r="V61" s="91">
        <f t="shared" si="13"/>
        <v>350000</v>
      </c>
      <c r="W61" s="96">
        <v>10000</v>
      </c>
      <c r="X61" s="89">
        <f t="shared" si="14"/>
        <v>2842502</v>
      </c>
      <c r="Y61" s="91">
        <f t="shared" si="15"/>
        <v>700000</v>
      </c>
      <c r="Z61" s="91">
        <f t="shared" si="16"/>
        <v>215000</v>
      </c>
      <c r="AA61" s="98">
        <f t="shared" si="17"/>
        <v>183323.30000000005</v>
      </c>
      <c r="AB61" s="89">
        <f t="shared" si="18"/>
        <v>1098323.3</v>
      </c>
      <c r="AC61" s="96">
        <v>1800000</v>
      </c>
      <c r="AD61" s="96">
        <v>198000</v>
      </c>
      <c r="AE61" s="89">
        <f t="shared" si="19"/>
        <v>3096323.3</v>
      </c>
      <c r="AF61" s="89">
        <f t="shared" si="20"/>
        <v>253821.29999999981</v>
      </c>
      <c r="AG61" s="90">
        <f t="shared" si="21"/>
        <v>16683905.979999941</v>
      </c>
      <c r="AH61" s="96">
        <v>2650000</v>
      </c>
      <c r="AI61" s="96">
        <v>2300000</v>
      </c>
      <c r="AJ61" s="91">
        <f t="shared" si="22"/>
        <v>129800</v>
      </c>
      <c r="AK61" s="89">
        <f>PLANTS!G48</f>
        <v>70200</v>
      </c>
      <c r="AL61" s="103">
        <v>2100000</v>
      </c>
      <c r="AM61" s="135">
        <f t="shared" si="2"/>
        <v>423000</v>
      </c>
      <c r="AN61" s="135"/>
      <c r="AO61" s="103">
        <v>182000</v>
      </c>
      <c r="AP61" s="96">
        <v>535000</v>
      </c>
      <c r="AQ61" s="96">
        <v>700000</v>
      </c>
      <c r="AR61" s="99">
        <v>260000</v>
      </c>
      <c r="AS61" s="96">
        <v>950000</v>
      </c>
      <c r="AT61" s="132">
        <v>700000</v>
      </c>
      <c r="AU61" s="89">
        <f t="shared" si="23"/>
        <v>1650000</v>
      </c>
      <c r="AV61" s="89">
        <f>PLANTS!D48</f>
        <v>117450</v>
      </c>
      <c r="AW61" s="97">
        <v>125000</v>
      </c>
      <c r="AX61" s="105">
        <v>825000</v>
      </c>
      <c r="AY61" s="91">
        <f t="shared" si="3"/>
        <v>552800</v>
      </c>
      <c r="AZ61" s="133">
        <f t="shared" si="24"/>
        <v>1135350</v>
      </c>
      <c r="BA61" s="96">
        <v>740000</v>
      </c>
      <c r="BB61" s="96">
        <v>215000</v>
      </c>
      <c r="BC61" s="96">
        <v>20000</v>
      </c>
      <c r="BD61" s="103">
        <v>10000</v>
      </c>
      <c r="BE61" s="106">
        <f>PLANTS!J48</f>
        <v>61184.969999999994</v>
      </c>
      <c r="BF61" s="90">
        <f t="shared" si="25"/>
        <v>1046184.97</v>
      </c>
      <c r="BG61" s="105">
        <v>810000</v>
      </c>
      <c r="BH61" s="105">
        <v>140000</v>
      </c>
      <c r="BI61" s="89">
        <f t="shared" si="26"/>
        <v>260000</v>
      </c>
      <c r="BJ61" s="89">
        <f t="shared" si="27"/>
        <v>20000</v>
      </c>
      <c r="BK61" s="103">
        <v>150000</v>
      </c>
      <c r="BL61" s="98">
        <f t="shared" si="28"/>
        <v>1380000</v>
      </c>
      <c r="BM61" s="89">
        <f>PLANTS!M48</f>
        <v>136676.70000000001</v>
      </c>
      <c r="BN61" s="100">
        <v>240000</v>
      </c>
      <c r="BO61" s="100">
        <v>410000</v>
      </c>
      <c r="BP61" s="100">
        <v>35000</v>
      </c>
      <c r="BQ61" s="89">
        <f t="shared" si="29"/>
        <v>183323.30000000005</v>
      </c>
      <c r="BR61" s="91">
        <f t="shared" si="4"/>
        <v>375000</v>
      </c>
    </row>
    <row r="62" spans="1:70" x14ac:dyDescent="0.2">
      <c r="A62" s="107">
        <v>37347</v>
      </c>
      <c r="B62" s="108"/>
      <c r="C62" s="108"/>
      <c r="D62" s="108"/>
      <c r="E62" s="108"/>
      <c r="F62" s="108"/>
      <c r="G62" s="108"/>
      <c r="H62" s="108"/>
      <c r="I62" s="108"/>
      <c r="J62" s="108"/>
      <c r="K62" s="108"/>
      <c r="L62" s="108"/>
      <c r="M62" s="108"/>
      <c r="N62" s="108"/>
      <c r="O62" s="108"/>
      <c r="P62" s="108"/>
      <c r="Q62" s="108"/>
      <c r="R62" s="108"/>
      <c r="S62" s="108"/>
      <c r="T62" s="108"/>
      <c r="U62" s="108"/>
      <c r="V62" s="108"/>
      <c r="W62" s="108"/>
      <c r="X62" s="108"/>
      <c r="Y62" s="108"/>
      <c r="Z62" s="108"/>
      <c r="AA62" s="108"/>
      <c r="AB62" s="108"/>
      <c r="AC62" s="108"/>
      <c r="AD62" s="108"/>
      <c r="AE62" s="108"/>
      <c r="AF62" s="108"/>
      <c r="AG62" s="108"/>
      <c r="AH62" s="108"/>
      <c r="AI62" s="108"/>
      <c r="AJ62" s="108"/>
      <c r="AK62" s="108"/>
      <c r="AL62" s="108"/>
      <c r="AM62" s="108"/>
      <c r="AN62" s="108"/>
      <c r="AO62" s="108"/>
      <c r="AP62" s="108"/>
      <c r="AQ62" s="108"/>
      <c r="AR62" s="108"/>
      <c r="AS62" s="108"/>
      <c r="AT62" s="108"/>
      <c r="AU62" s="108"/>
      <c r="AV62" s="108"/>
      <c r="AW62" s="108"/>
      <c r="AX62" s="108"/>
      <c r="AY62" s="108"/>
      <c r="AZ62" s="108"/>
      <c r="BA62" s="108"/>
      <c r="BB62" s="108"/>
      <c r="BC62" s="108"/>
      <c r="BD62" s="108"/>
      <c r="BE62" s="108"/>
      <c r="BF62" s="108"/>
      <c r="BG62" s="108"/>
      <c r="BH62" s="108"/>
      <c r="BI62" s="108"/>
      <c r="BJ62" s="108"/>
      <c r="BK62" s="108"/>
      <c r="BL62" s="136"/>
      <c r="BM62" s="108"/>
      <c r="BN62" s="108"/>
      <c r="BO62" s="108"/>
      <c r="BP62" s="108"/>
      <c r="BQ62" s="108"/>
      <c r="BR62" s="108"/>
    </row>
    <row r="63" spans="1:70" x14ac:dyDescent="0.2">
      <c r="A63" s="109"/>
      <c r="B63" s="91"/>
      <c r="C63" s="91"/>
      <c r="D63" s="91"/>
      <c r="E63" s="91"/>
      <c r="F63" s="91"/>
      <c r="G63" s="91"/>
      <c r="H63" s="91"/>
      <c r="I63" s="91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1"/>
      <c r="Z63" s="91"/>
      <c r="AA63" s="91"/>
      <c r="AB63" s="91"/>
      <c r="AC63" s="91"/>
      <c r="AD63" s="91"/>
      <c r="AE63" s="91"/>
      <c r="AF63" s="91"/>
      <c r="AG63" s="91"/>
      <c r="AH63" s="91"/>
      <c r="AI63" s="91"/>
      <c r="AJ63" s="91"/>
      <c r="AK63" s="91"/>
      <c r="AL63" s="91"/>
      <c r="AM63" s="91"/>
      <c r="AN63" s="91"/>
      <c r="AO63" s="91"/>
      <c r="AP63" s="91"/>
      <c r="AQ63" s="91"/>
      <c r="AR63" s="91"/>
      <c r="AS63" s="91"/>
      <c r="AT63" s="91"/>
      <c r="AU63" s="91"/>
      <c r="AV63" s="91"/>
      <c r="AW63" s="91"/>
      <c r="AX63" s="91"/>
      <c r="AY63" s="91"/>
      <c r="AZ63" s="91"/>
      <c r="BA63" s="91"/>
      <c r="BB63" s="91"/>
      <c r="BC63" s="91"/>
      <c r="BD63" s="91"/>
      <c r="BE63" s="91"/>
      <c r="BF63" s="91"/>
      <c r="BG63" s="91"/>
      <c r="BH63" s="91"/>
      <c r="BI63" s="91"/>
      <c r="BJ63" s="91"/>
      <c r="BK63" s="91"/>
      <c r="BL63" s="137"/>
      <c r="BM63" s="91"/>
      <c r="BN63" s="91" t="s">
        <v>156</v>
      </c>
      <c r="BO63" s="91" t="s">
        <v>156</v>
      </c>
      <c r="BP63" s="91"/>
      <c r="BQ63" s="91"/>
      <c r="BR63" s="91"/>
    </row>
    <row r="64" spans="1:70" x14ac:dyDescent="0.2">
      <c r="A64" s="110" t="s">
        <v>139</v>
      </c>
      <c r="B64" s="111"/>
      <c r="C64" s="111"/>
      <c r="D64" s="111"/>
      <c r="E64" s="111"/>
      <c r="F64" s="111"/>
      <c r="G64" s="111"/>
      <c r="H64" s="111"/>
      <c r="I64" s="111"/>
      <c r="J64" s="111"/>
      <c r="K64" s="111"/>
      <c r="L64" s="111"/>
      <c r="M64" s="111"/>
      <c r="N64" s="111"/>
      <c r="O64" s="111"/>
      <c r="P64" s="111"/>
      <c r="Q64" s="111"/>
      <c r="R64" s="111"/>
      <c r="S64" s="111"/>
      <c r="T64" s="111"/>
      <c r="U64" s="111"/>
      <c r="V64" s="111"/>
      <c r="W64" s="111"/>
      <c r="X64" s="111"/>
      <c r="Y64" s="111"/>
      <c r="Z64" s="111"/>
      <c r="AA64" s="111"/>
      <c r="AB64" s="111"/>
      <c r="AC64" s="111"/>
      <c r="AD64" s="111"/>
      <c r="AE64" s="111"/>
      <c r="AF64" s="111"/>
      <c r="AG64" s="111"/>
      <c r="AH64" s="111"/>
      <c r="AI64" s="111"/>
      <c r="AJ64" s="111"/>
      <c r="AK64" s="111"/>
      <c r="AL64" s="111"/>
      <c r="AM64" s="111"/>
      <c r="AN64" s="111"/>
      <c r="AO64" s="111"/>
      <c r="AP64" s="111"/>
      <c r="AQ64" s="111"/>
      <c r="AR64" s="111"/>
      <c r="AS64" s="111"/>
      <c r="AT64" s="111"/>
      <c r="AU64" s="111"/>
      <c r="AV64" s="111"/>
      <c r="AW64" s="111"/>
      <c r="AX64" s="111"/>
      <c r="AY64" s="111"/>
      <c r="AZ64" s="111"/>
      <c r="BA64" s="111">
        <v>800000</v>
      </c>
      <c r="BB64" s="111">
        <v>400000</v>
      </c>
      <c r="BC64" s="111">
        <v>300000</v>
      </c>
      <c r="BD64" s="111"/>
      <c r="BE64" s="111"/>
      <c r="BF64" s="111">
        <v>1090000</v>
      </c>
      <c r="BG64" s="111">
        <v>825000</v>
      </c>
      <c r="BH64" s="111"/>
      <c r="BI64" s="111"/>
      <c r="BJ64" s="111"/>
      <c r="BK64" s="111"/>
      <c r="BL64" s="138"/>
      <c r="BM64" s="111"/>
      <c r="BN64" s="111"/>
      <c r="BO64" s="111"/>
      <c r="BP64" s="111"/>
      <c r="BQ64" s="111"/>
      <c r="BR64" s="111"/>
    </row>
    <row r="65" spans="1:70" x14ac:dyDescent="0.2">
      <c r="A65" s="112" t="s">
        <v>140</v>
      </c>
      <c r="B65" s="113"/>
      <c r="C65" s="113"/>
      <c r="D65" s="113"/>
      <c r="E65" s="113"/>
      <c r="F65" s="113"/>
      <c r="G65" s="113"/>
      <c r="H65" s="113"/>
      <c r="I65" s="113"/>
      <c r="J65" s="113"/>
      <c r="K65" s="113"/>
      <c r="L65" s="113"/>
      <c r="M65" s="113"/>
      <c r="N65" s="113"/>
      <c r="O65" s="113"/>
      <c r="P65" s="113"/>
      <c r="Q65" s="113"/>
      <c r="R65" s="113"/>
      <c r="S65" s="113"/>
      <c r="T65" s="113"/>
      <c r="U65" s="113"/>
      <c r="V65" s="113"/>
      <c r="W65" s="113"/>
      <c r="X65" s="113"/>
      <c r="Y65" s="113"/>
      <c r="Z65" s="113"/>
      <c r="AA65" s="113"/>
      <c r="AB65" s="113"/>
      <c r="AC65" s="113"/>
      <c r="AD65" s="113"/>
      <c r="AE65" s="113"/>
      <c r="AF65" s="113"/>
      <c r="AG65" s="113"/>
      <c r="AH65" s="113"/>
      <c r="AI65" s="113"/>
      <c r="AJ65" s="113"/>
      <c r="AK65" s="113"/>
      <c r="AL65" s="113"/>
      <c r="AM65" s="113"/>
      <c r="AN65" s="113"/>
      <c r="AO65" s="113"/>
      <c r="AP65" s="113"/>
      <c r="AQ65" s="113"/>
      <c r="AR65" s="113"/>
      <c r="AS65" s="113"/>
      <c r="AT65" s="113"/>
      <c r="AU65" s="113"/>
      <c r="AV65" s="113"/>
      <c r="AW65" s="113"/>
      <c r="AX65" s="113"/>
      <c r="AY65" s="113"/>
      <c r="AZ65" s="113"/>
      <c r="BA65" s="113"/>
      <c r="BB65" s="113"/>
      <c r="BC65" s="113"/>
      <c r="BD65" s="113"/>
      <c r="BE65" s="113"/>
      <c r="BF65" s="113"/>
      <c r="BG65" s="113">
        <v>725000</v>
      </c>
      <c r="BH65" s="113"/>
      <c r="BI65" s="113"/>
      <c r="BJ65" s="113"/>
      <c r="BK65" s="113"/>
      <c r="BL65" s="139"/>
      <c r="BM65" s="113"/>
      <c r="BN65" s="113"/>
      <c r="BO65" s="113"/>
      <c r="BP65" s="113"/>
      <c r="BQ65" s="113"/>
      <c r="BR65" s="113"/>
    </row>
    <row r="66" spans="1:70" x14ac:dyDescent="0.2">
      <c r="A66" s="109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  <c r="N66" s="91"/>
      <c r="O66" s="91"/>
      <c r="P66" s="91"/>
      <c r="Q66" s="91"/>
      <c r="R66" s="91"/>
      <c r="S66" s="91"/>
      <c r="T66" s="91"/>
      <c r="U66" s="91"/>
      <c r="V66" s="91"/>
      <c r="W66" s="91"/>
      <c r="X66" s="91"/>
      <c r="Y66" s="91"/>
      <c r="Z66" s="91"/>
      <c r="AA66" s="91"/>
      <c r="AB66" s="91"/>
      <c r="AC66" s="91"/>
      <c r="AD66" s="91"/>
      <c r="AE66" s="91"/>
      <c r="AF66" s="91"/>
      <c r="AG66" s="91"/>
      <c r="AH66" s="91"/>
      <c r="AI66" s="91"/>
      <c r="AJ66" s="91"/>
      <c r="AK66" s="91"/>
      <c r="AL66" s="91"/>
      <c r="AM66" s="91"/>
      <c r="AN66" s="91"/>
      <c r="AO66" s="91"/>
      <c r="AP66" s="91"/>
      <c r="AQ66" s="91"/>
      <c r="AR66" s="91"/>
      <c r="AS66" s="91"/>
      <c r="AT66" s="91"/>
      <c r="AU66" s="91"/>
      <c r="AV66" s="91"/>
      <c r="AW66" s="91"/>
      <c r="AX66" s="91"/>
      <c r="AY66" s="91"/>
      <c r="AZ66" s="91"/>
      <c r="BA66" s="91"/>
      <c r="BB66" s="91"/>
      <c r="BC66" s="91"/>
      <c r="BD66" s="91"/>
      <c r="BE66" s="91"/>
      <c r="BF66" s="91"/>
      <c r="BG66" s="91"/>
      <c r="BH66" s="91"/>
      <c r="BI66" s="91"/>
      <c r="BJ66" s="91"/>
      <c r="BK66" s="91"/>
      <c r="BL66" s="137"/>
      <c r="BM66" s="91"/>
      <c r="BN66" s="91"/>
      <c r="BO66" s="91"/>
      <c r="BP66" s="91"/>
      <c r="BQ66" s="91"/>
      <c r="BR66" s="91"/>
    </row>
    <row r="67" spans="1:70" x14ac:dyDescent="0.2">
      <c r="A67" s="114"/>
      <c r="B67" s="91"/>
      <c r="C67" s="91"/>
      <c r="D67" s="91"/>
      <c r="E67" s="91"/>
      <c r="F67" s="91"/>
      <c r="G67" s="91"/>
      <c r="H67" s="91"/>
      <c r="I67" s="91"/>
      <c r="J67" s="91"/>
      <c r="K67" s="91"/>
      <c r="L67" s="91"/>
      <c r="M67" s="91"/>
      <c r="N67" s="91"/>
      <c r="O67" s="91"/>
      <c r="P67" s="91"/>
      <c r="Q67" s="91"/>
      <c r="R67" s="91"/>
      <c r="S67" s="91"/>
      <c r="T67" s="91"/>
      <c r="U67" s="91"/>
      <c r="V67" s="91"/>
      <c r="W67" s="91"/>
      <c r="X67" s="91"/>
      <c r="Y67" s="91"/>
      <c r="Z67" s="91"/>
      <c r="AA67" s="91"/>
      <c r="AB67" s="91"/>
      <c r="AC67" s="91"/>
      <c r="AD67" s="91"/>
      <c r="AE67" s="91"/>
      <c r="AF67" s="91"/>
      <c r="AG67" s="91"/>
      <c r="AH67" s="91"/>
      <c r="AI67" s="91"/>
      <c r="AJ67" s="91"/>
      <c r="AK67" s="91"/>
      <c r="AL67" s="91"/>
      <c r="AM67" s="91"/>
      <c r="AN67" s="91"/>
      <c r="AO67" s="91"/>
      <c r="AP67" s="91"/>
      <c r="AQ67" s="91"/>
      <c r="AR67" s="91"/>
      <c r="AS67" s="91"/>
      <c r="AT67" s="91"/>
      <c r="AU67" s="91"/>
      <c r="AV67" s="91"/>
      <c r="AW67" s="91"/>
      <c r="AX67" s="91"/>
      <c r="AY67" s="91"/>
      <c r="AZ67" s="91"/>
      <c r="BA67" s="91"/>
      <c r="BB67" s="91"/>
      <c r="BC67" s="91"/>
      <c r="BD67" s="91"/>
      <c r="BE67" s="91"/>
      <c r="BF67" s="91"/>
      <c r="BG67" s="91"/>
      <c r="BH67" s="91"/>
      <c r="BI67" s="91"/>
      <c r="BJ67" s="91"/>
      <c r="BK67" s="91"/>
      <c r="BL67" s="137"/>
      <c r="BM67" s="91"/>
      <c r="BN67" s="91"/>
      <c r="BO67" s="91"/>
      <c r="BP67" s="91"/>
      <c r="BQ67" s="91"/>
      <c r="BR67" s="91"/>
    </row>
    <row r="68" spans="1:70" x14ac:dyDescent="0.2">
      <c r="A68" s="109"/>
      <c r="B68" s="115"/>
      <c r="C68" s="91"/>
      <c r="D68" s="91"/>
      <c r="E68" s="91"/>
      <c r="F68" s="91"/>
      <c r="G68" s="91"/>
      <c r="H68" s="91"/>
      <c r="I68" s="91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91"/>
      <c r="Z68" s="91"/>
      <c r="AA68" s="91"/>
      <c r="AB68" s="91"/>
      <c r="AC68" s="91"/>
      <c r="AD68" s="91"/>
      <c r="AE68" s="91"/>
      <c r="AF68" s="91"/>
      <c r="AG68" s="91"/>
      <c r="AH68" s="91"/>
      <c r="AI68" s="91"/>
      <c r="AJ68" s="91"/>
      <c r="AK68" s="91"/>
      <c r="AL68" s="91"/>
      <c r="AM68" s="91"/>
      <c r="AN68" s="91"/>
      <c r="AO68" s="91"/>
      <c r="AP68" s="91"/>
      <c r="AQ68" s="91"/>
      <c r="AR68" s="91"/>
      <c r="AS68" s="91"/>
      <c r="AT68" s="91"/>
      <c r="AU68" s="91"/>
      <c r="AV68" s="91"/>
      <c r="AW68" s="91"/>
      <c r="AX68" s="91"/>
      <c r="AY68" s="91"/>
      <c r="AZ68" s="91"/>
      <c r="BA68" s="91"/>
      <c r="BB68" s="91"/>
      <c r="BC68" s="91"/>
      <c r="BD68" s="91"/>
      <c r="BE68" s="91"/>
      <c r="BF68" s="91"/>
      <c r="BG68" s="91"/>
      <c r="BH68" s="91"/>
      <c r="BI68" s="91"/>
      <c r="BJ68" s="91"/>
      <c r="BK68" s="91"/>
      <c r="BL68" s="137"/>
      <c r="BM68" s="91"/>
      <c r="BN68" s="91"/>
      <c r="BO68" s="91"/>
      <c r="BP68" s="91"/>
      <c r="BQ68" s="91"/>
      <c r="BR68" s="91"/>
    </row>
    <row r="69" spans="1:70" x14ac:dyDescent="0.2">
      <c r="A69" s="109"/>
      <c r="B69" s="91"/>
      <c r="C69" s="91"/>
      <c r="D69" s="91"/>
      <c r="E69" s="91"/>
      <c r="F69" s="91"/>
      <c r="G69" s="91"/>
      <c r="H69" s="91"/>
      <c r="I69" s="91"/>
      <c r="J69" s="91"/>
      <c r="K69" s="91"/>
      <c r="L69" s="91"/>
      <c r="M69" s="91"/>
      <c r="N69" s="91"/>
      <c r="O69" s="91"/>
      <c r="P69" s="91"/>
      <c r="Q69" s="91"/>
      <c r="R69" s="91"/>
      <c r="S69" s="91"/>
      <c r="T69" s="91"/>
      <c r="U69" s="91"/>
      <c r="V69" s="91"/>
      <c r="W69" s="91"/>
      <c r="X69" s="91"/>
      <c r="Y69" s="91"/>
      <c r="Z69" s="91"/>
      <c r="AA69" s="91"/>
      <c r="AB69" s="91"/>
      <c r="AC69" s="91"/>
      <c r="AD69" s="91"/>
      <c r="AE69" s="91"/>
      <c r="AF69" s="91"/>
      <c r="AG69" s="91"/>
      <c r="AH69" s="91"/>
      <c r="AI69" s="91"/>
      <c r="AJ69" s="91"/>
      <c r="AK69" s="91"/>
      <c r="AL69" s="91"/>
      <c r="AM69" s="91"/>
      <c r="AN69" s="91"/>
      <c r="AO69" s="91"/>
      <c r="AP69" s="91"/>
      <c r="AQ69" s="91"/>
      <c r="AR69" s="91"/>
      <c r="AS69" s="91"/>
      <c r="AT69" s="91"/>
      <c r="AU69" s="91"/>
      <c r="AV69" s="91"/>
      <c r="AW69" s="91"/>
      <c r="AX69" s="91"/>
      <c r="AY69" s="91"/>
      <c r="AZ69" s="91"/>
      <c r="BA69" s="91"/>
      <c r="BB69" s="91"/>
      <c r="BC69" s="91"/>
      <c r="BD69" s="91"/>
      <c r="BE69" s="91"/>
      <c r="BF69" s="91"/>
      <c r="BG69" s="91"/>
      <c r="BH69" s="91"/>
      <c r="BI69" s="91"/>
      <c r="BJ69" s="91"/>
      <c r="BK69" s="91"/>
      <c r="BL69" s="137"/>
      <c r="BM69" s="91"/>
      <c r="BN69" s="91"/>
      <c r="BO69" s="91"/>
      <c r="BP69" s="91"/>
      <c r="BQ69" s="91"/>
      <c r="BR69" s="91"/>
    </row>
    <row r="70" spans="1:70" x14ac:dyDescent="0.2">
      <c r="A70" s="109"/>
      <c r="B70" s="91"/>
      <c r="C70" s="91"/>
      <c r="D70" s="91"/>
      <c r="E70" s="91"/>
      <c r="F70" s="91"/>
      <c r="G70" s="91"/>
      <c r="H70" s="91"/>
      <c r="I70" s="91"/>
      <c r="J70" s="91"/>
      <c r="K70" s="91"/>
      <c r="L70" s="91"/>
      <c r="M70" s="91"/>
      <c r="N70" s="91"/>
      <c r="O70" s="91"/>
      <c r="P70" s="91"/>
      <c r="Q70" s="91"/>
      <c r="R70" s="91"/>
      <c r="S70" s="91"/>
      <c r="T70" s="91"/>
      <c r="U70" s="91"/>
      <c r="V70" s="91"/>
      <c r="W70" s="91"/>
      <c r="X70" s="91"/>
      <c r="Y70" s="91"/>
      <c r="Z70" s="91"/>
      <c r="AA70" s="91"/>
      <c r="AB70" s="91"/>
      <c r="AC70" s="91"/>
      <c r="AD70" s="91"/>
      <c r="AE70" s="91"/>
      <c r="AF70" s="91"/>
      <c r="AG70" s="91"/>
      <c r="AH70" s="91"/>
      <c r="AI70" s="91"/>
      <c r="AJ70" s="91"/>
      <c r="AK70" s="91"/>
      <c r="AL70" s="91"/>
      <c r="AM70" s="91"/>
      <c r="AN70" s="91"/>
      <c r="AO70" s="91"/>
      <c r="AP70" s="91"/>
      <c r="AQ70" s="91"/>
      <c r="AR70" s="91"/>
      <c r="AS70" s="91"/>
      <c r="AT70" s="91"/>
      <c r="AU70" s="91"/>
      <c r="AV70" s="91"/>
      <c r="AW70" s="91"/>
      <c r="AX70" s="91"/>
      <c r="AY70" s="91"/>
      <c r="AZ70" s="91"/>
      <c r="BA70" s="91"/>
      <c r="BB70" s="91"/>
      <c r="BC70" s="91"/>
      <c r="BD70" s="91"/>
      <c r="BE70" s="91"/>
      <c r="BF70" s="91"/>
      <c r="BG70" s="91"/>
      <c r="BH70" s="91"/>
      <c r="BI70" s="91"/>
      <c r="BJ70" s="91"/>
      <c r="BK70" s="91"/>
      <c r="BL70" s="137"/>
      <c r="BM70" s="91"/>
      <c r="BN70" s="91"/>
      <c r="BO70" s="91"/>
      <c r="BP70" s="91"/>
      <c r="BQ70" s="91"/>
      <c r="BR70" s="91"/>
    </row>
    <row r="71" spans="1:70" x14ac:dyDescent="0.2">
      <c r="A71" s="109"/>
      <c r="B71" s="91"/>
      <c r="C71" s="91"/>
      <c r="D71" s="91"/>
      <c r="E71" s="91"/>
      <c r="F71" s="91"/>
      <c r="G71" s="91"/>
      <c r="H71" s="91"/>
      <c r="I71" s="91"/>
      <c r="J71" s="91"/>
      <c r="K71" s="91"/>
      <c r="L71" s="91"/>
      <c r="M71" s="91"/>
      <c r="N71" s="91"/>
      <c r="O71" s="91"/>
      <c r="P71" s="91"/>
      <c r="Q71" s="91"/>
      <c r="R71" s="91"/>
      <c r="S71" s="91"/>
      <c r="T71" s="91"/>
      <c r="U71" s="91"/>
      <c r="V71" s="91"/>
      <c r="W71" s="91"/>
      <c r="X71" s="91"/>
      <c r="Y71" s="91"/>
      <c r="Z71" s="91"/>
      <c r="AA71" s="91"/>
      <c r="AB71" s="91"/>
      <c r="AC71" s="91"/>
      <c r="AD71" s="91" t="s">
        <v>154</v>
      </c>
      <c r="AE71" s="91">
        <v>2371208</v>
      </c>
      <c r="AF71" s="91"/>
      <c r="AG71" s="91"/>
      <c r="AH71" s="91"/>
      <c r="AI71" s="91"/>
      <c r="AJ71" s="91"/>
      <c r="AK71" s="91"/>
      <c r="AL71" s="91"/>
      <c r="AM71" s="91"/>
      <c r="AN71" s="91"/>
      <c r="AO71" s="91"/>
      <c r="AP71" s="91"/>
      <c r="AQ71" s="91"/>
      <c r="AR71" s="91"/>
      <c r="AS71" s="91"/>
      <c r="AT71" s="91"/>
      <c r="AU71" s="91"/>
      <c r="AV71" s="91"/>
      <c r="AW71" s="91"/>
      <c r="AX71" s="91"/>
      <c r="AY71" s="91"/>
      <c r="AZ71" s="91"/>
      <c r="BA71" s="91"/>
      <c r="BB71" s="91"/>
      <c r="BC71" s="91"/>
      <c r="BD71" s="91"/>
      <c r="BE71" s="91"/>
      <c r="BF71" s="91"/>
      <c r="BG71" s="91"/>
      <c r="BH71" s="91"/>
      <c r="BI71" s="91"/>
      <c r="BJ71" s="91"/>
      <c r="BK71" s="91"/>
      <c r="BL71" s="137"/>
      <c r="BM71" s="91"/>
      <c r="BN71" s="91"/>
      <c r="BO71" s="91"/>
      <c r="BP71" s="91"/>
      <c r="BQ71" s="91"/>
      <c r="BR71" s="91"/>
    </row>
    <row r="72" spans="1:70" x14ac:dyDescent="0.2">
      <c r="A72" s="109"/>
      <c r="B72" s="91"/>
      <c r="C72" s="91"/>
      <c r="D72" s="91"/>
      <c r="E72" s="91"/>
      <c r="F72" s="91"/>
      <c r="G72" s="91"/>
      <c r="H72" s="91"/>
      <c r="I72" s="91"/>
      <c r="J72" s="91"/>
      <c r="K72" s="91"/>
      <c r="L72" s="91"/>
      <c r="M72" s="91"/>
      <c r="N72" s="91"/>
      <c r="O72" s="91"/>
      <c r="P72" s="91"/>
      <c r="Q72" s="91"/>
      <c r="R72" s="91"/>
      <c r="S72" s="91"/>
      <c r="T72" s="91"/>
      <c r="U72" s="91"/>
      <c r="V72" s="91"/>
      <c r="W72" s="91"/>
      <c r="X72" s="91"/>
      <c r="Y72" s="91"/>
      <c r="Z72" s="91"/>
      <c r="AA72" s="91"/>
      <c r="AB72" s="91"/>
      <c r="AC72" s="91"/>
      <c r="AD72" s="91" t="s">
        <v>36</v>
      </c>
      <c r="AE72" s="91">
        <v>281667</v>
      </c>
      <c r="AF72" s="91"/>
      <c r="AG72" s="91"/>
      <c r="AH72" s="91"/>
      <c r="AI72" s="91"/>
      <c r="AJ72" s="91"/>
      <c r="AK72" s="91"/>
      <c r="AL72" s="91"/>
      <c r="AM72" s="91"/>
      <c r="AN72" s="91"/>
      <c r="AO72" s="91"/>
      <c r="AP72" s="91"/>
      <c r="AQ72" s="91"/>
      <c r="AR72" s="91"/>
      <c r="AS72" s="91"/>
      <c r="AT72" s="91"/>
      <c r="AU72" s="91"/>
      <c r="AV72" s="91"/>
      <c r="AW72" s="91"/>
      <c r="AX72" s="91"/>
      <c r="AY72" s="91"/>
      <c r="AZ72" s="91"/>
      <c r="BA72" s="91"/>
      <c r="BB72" s="91"/>
      <c r="BC72" s="91"/>
      <c r="BD72" s="91"/>
      <c r="BE72" s="91"/>
      <c r="BF72" s="91"/>
      <c r="BG72" s="91"/>
      <c r="BH72" s="91"/>
      <c r="BI72" s="91"/>
      <c r="BJ72" s="91"/>
      <c r="BK72" s="91"/>
      <c r="BL72" s="137"/>
      <c r="BM72" s="91"/>
      <c r="BN72" s="91"/>
      <c r="BO72" s="91"/>
      <c r="BP72" s="91"/>
      <c r="BQ72" s="91"/>
      <c r="BR72" s="91"/>
    </row>
    <row r="73" spans="1:70" x14ac:dyDescent="0.2">
      <c r="A73" s="109"/>
      <c r="B73" s="91"/>
      <c r="C73" s="91"/>
      <c r="D73" s="91"/>
      <c r="E73" s="91"/>
      <c r="F73" s="91"/>
      <c r="G73" s="91"/>
      <c r="H73" s="91"/>
      <c r="I73" s="91"/>
      <c r="J73" s="91"/>
      <c r="K73" s="91"/>
      <c r="L73" s="91"/>
      <c r="M73" s="91"/>
      <c r="N73" s="91"/>
      <c r="O73" s="91"/>
      <c r="P73" s="91"/>
      <c r="Q73" s="91"/>
      <c r="R73" s="91"/>
      <c r="S73" s="91"/>
      <c r="T73" s="91"/>
      <c r="U73" s="91"/>
      <c r="V73" s="91"/>
      <c r="W73" s="91"/>
      <c r="X73" s="91"/>
      <c r="Y73" s="91"/>
      <c r="Z73" s="91"/>
      <c r="AA73" s="91"/>
      <c r="AB73" s="91"/>
      <c r="AC73" s="91"/>
      <c r="AD73" s="91" t="s">
        <v>37</v>
      </c>
      <c r="AE73" s="113">
        <v>10083</v>
      </c>
      <c r="AF73" s="91"/>
      <c r="AG73" s="91"/>
      <c r="AH73" s="91"/>
      <c r="AI73" s="91"/>
      <c r="AJ73" s="91"/>
      <c r="AK73" s="91"/>
      <c r="AL73" s="91"/>
      <c r="AM73" s="91"/>
      <c r="AN73" s="91"/>
      <c r="AO73" s="91"/>
      <c r="AP73" s="91"/>
      <c r="AQ73" s="91"/>
      <c r="AR73" s="91"/>
      <c r="AS73" s="91"/>
      <c r="AT73" s="91"/>
      <c r="AU73" s="91"/>
      <c r="AV73" s="91"/>
      <c r="AW73" s="91"/>
      <c r="AX73" s="91"/>
      <c r="AY73" s="91"/>
      <c r="AZ73" s="91"/>
      <c r="BA73" s="91"/>
      <c r="BB73" s="91"/>
      <c r="BC73" s="91"/>
      <c r="BD73" s="91"/>
      <c r="BE73" s="91"/>
      <c r="BF73" s="91"/>
      <c r="BG73" s="91"/>
      <c r="BH73" s="91"/>
      <c r="BI73" s="91"/>
      <c r="BJ73" s="91"/>
      <c r="BK73" s="91"/>
      <c r="BL73" s="137"/>
      <c r="BM73" s="91"/>
      <c r="BN73" s="91"/>
      <c r="BO73" s="91"/>
      <c r="BP73" s="91"/>
      <c r="BQ73" s="91"/>
      <c r="BR73" s="91"/>
    </row>
    <row r="74" spans="1:70" x14ac:dyDescent="0.2">
      <c r="AE74" s="89">
        <f>SUM(AE71:AE73)</f>
        <v>2662958</v>
      </c>
    </row>
    <row r="75" spans="1:70" x14ac:dyDescent="0.2">
      <c r="B75" s="117" t="s">
        <v>0</v>
      </c>
      <c r="C75" s="117"/>
      <c r="D75" s="89">
        <v>2850</v>
      </c>
    </row>
    <row r="76" spans="1:70" x14ac:dyDescent="0.2">
      <c r="B76" s="117"/>
      <c r="C76" s="117"/>
      <c r="AD76" s="89" t="s">
        <v>152</v>
      </c>
      <c r="AE76" s="89">
        <v>1821417</v>
      </c>
    </row>
    <row r="77" spans="1:70" x14ac:dyDescent="0.2">
      <c r="B77" s="117" t="s">
        <v>1</v>
      </c>
      <c r="C77" s="117" t="s">
        <v>85</v>
      </c>
      <c r="D77" s="89">
        <v>2350</v>
      </c>
      <c r="AD77" s="89" t="s">
        <v>153</v>
      </c>
      <c r="AE77" s="89">
        <v>202792</v>
      </c>
    </row>
    <row r="78" spans="1:70" x14ac:dyDescent="0.2">
      <c r="B78" s="117"/>
      <c r="C78" s="117" t="s">
        <v>2</v>
      </c>
      <c r="D78" s="89">
        <v>2200</v>
      </c>
      <c r="AD78" s="89" t="s">
        <v>59</v>
      </c>
      <c r="AE78" s="89">
        <v>133250</v>
      </c>
    </row>
    <row r="79" spans="1:70" x14ac:dyDescent="0.2">
      <c r="B79" s="117"/>
      <c r="C79" s="117"/>
      <c r="AD79" s="89" t="s">
        <v>100</v>
      </c>
      <c r="AE79" s="89">
        <v>81125</v>
      </c>
    </row>
    <row r="80" spans="1:70" x14ac:dyDescent="0.2">
      <c r="B80" s="117" t="s">
        <v>86</v>
      </c>
      <c r="C80" s="117" t="s">
        <v>87</v>
      </c>
      <c r="D80" s="89">
        <v>650</v>
      </c>
      <c r="AD80" s="89" t="s">
        <v>69</v>
      </c>
      <c r="AE80" s="113">
        <v>709292</v>
      </c>
    </row>
    <row r="81" spans="2:31" x14ac:dyDescent="0.2">
      <c r="B81" s="117"/>
      <c r="C81" s="117"/>
      <c r="AD81" s="89" t="s">
        <v>125</v>
      </c>
      <c r="AE81" s="89">
        <f>SUM(AE76:AE80)</f>
        <v>2947876</v>
      </c>
    </row>
    <row r="82" spans="2:31" x14ac:dyDescent="0.2">
      <c r="B82" s="117" t="s">
        <v>7</v>
      </c>
      <c r="C82" s="117" t="s">
        <v>88</v>
      </c>
    </row>
    <row r="83" spans="2:31" x14ac:dyDescent="0.2">
      <c r="B83" s="117"/>
      <c r="C83" s="117"/>
      <c r="AE83" s="89">
        <f>AE81-AE74</f>
        <v>284918</v>
      </c>
    </row>
    <row r="84" spans="2:31" x14ac:dyDescent="0.2">
      <c r="B84" s="117" t="s">
        <v>9</v>
      </c>
      <c r="C84" s="117"/>
      <c r="D84" s="89">
        <v>1650</v>
      </c>
    </row>
    <row r="85" spans="2:31" x14ac:dyDescent="0.2">
      <c r="B85" s="117"/>
      <c r="C85" s="117" t="s">
        <v>7</v>
      </c>
      <c r="D85" s="89" t="s">
        <v>89</v>
      </c>
    </row>
    <row r="86" spans="2:31" x14ac:dyDescent="0.2">
      <c r="B86" s="117"/>
      <c r="C86" s="117" t="s">
        <v>8</v>
      </c>
      <c r="D86" s="89">
        <v>750</v>
      </c>
    </row>
    <row r="87" spans="2:31" x14ac:dyDescent="0.2">
      <c r="B87" s="117"/>
      <c r="C87" s="117"/>
    </row>
    <row r="88" spans="2:31" x14ac:dyDescent="0.2">
      <c r="B88" s="117"/>
      <c r="C88" s="117"/>
    </row>
    <row r="89" spans="2:31" x14ac:dyDescent="0.2">
      <c r="B89" s="117"/>
      <c r="C89" s="117"/>
    </row>
    <row r="90" spans="2:31" x14ac:dyDescent="0.2">
      <c r="B90" s="117"/>
      <c r="C90" s="117"/>
    </row>
  </sheetData>
  <phoneticPr fontId="0" type="noConversion"/>
  <pageMargins left="0.75" right="0.75" top="1" bottom="1" header="0.5" footer="0.5"/>
  <pageSetup paperSize="5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68" r:id="rId4" name="Button 20">
              <controlPr defaultSize="0" print="0" autoFill="0" autoPict="0" macro="[0]!PrintAll">
                <anchor moveWithCells="1" sizeWithCells="1">
                  <from>
                    <xdr:col>1</xdr:col>
                    <xdr:colOff>361950</xdr:colOff>
                    <xdr:row>69</xdr:row>
                    <xdr:rowOff>9525</xdr:rowOff>
                  </from>
                  <to>
                    <xdr:col>3</xdr:col>
                    <xdr:colOff>0</xdr:colOff>
                    <xdr:row>72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autoPageBreaks="0"/>
  </sheetPr>
  <dimension ref="A1:CC150"/>
  <sheetViews>
    <sheetView topLeftCell="A24" workbookViewId="0">
      <pane xSplit="1" topLeftCell="AG1" activePane="topRight" state="frozen"/>
      <selection pane="topRight" activeCell="AL41" sqref="AL41"/>
    </sheetView>
  </sheetViews>
  <sheetFormatPr defaultRowHeight="12.75" x14ac:dyDescent="0.2"/>
  <cols>
    <col min="1" max="1" width="23.7109375" style="1" customWidth="1"/>
    <col min="2" max="2" width="12" style="7" customWidth="1"/>
    <col min="3" max="3" width="12" style="1" customWidth="1"/>
    <col min="4" max="4" width="12" style="3" customWidth="1"/>
    <col min="5" max="5" width="12.28515625" style="3" customWidth="1"/>
    <col min="6" max="7" width="12" style="1" customWidth="1"/>
    <col min="8" max="29" width="13.7109375" customWidth="1"/>
    <col min="30" max="56" width="15.7109375" customWidth="1"/>
    <col min="57" max="63" width="13" customWidth="1"/>
  </cols>
  <sheetData>
    <row r="1" spans="1:15" x14ac:dyDescent="0.2">
      <c r="A1" s="2" t="s">
        <v>50</v>
      </c>
      <c r="B1" s="6" t="s">
        <v>51</v>
      </c>
      <c r="C1" s="2" t="s">
        <v>52</v>
      </c>
      <c r="D1" s="5" t="s">
        <v>63</v>
      </c>
      <c r="E1" s="5" t="s">
        <v>53</v>
      </c>
      <c r="F1" s="2" t="s">
        <v>60</v>
      </c>
      <c r="G1" s="2" t="s">
        <v>61</v>
      </c>
      <c r="H1" s="2" t="s">
        <v>90</v>
      </c>
      <c r="I1" s="2" t="s">
        <v>93</v>
      </c>
      <c r="J1" s="2" t="s">
        <v>101</v>
      </c>
    </row>
    <row r="2" spans="1:15" x14ac:dyDescent="0.2">
      <c r="A2" s="18" t="s">
        <v>68</v>
      </c>
      <c r="B2" s="46">
        <v>36982</v>
      </c>
      <c r="C2" s="47">
        <v>545</v>
      </c>
      <c r="D2" s="41">
        <v>6930</v>
      </c>
      <c r="E2" s="41">
        <f t="shared" ref="E2:E11" si="0">C2*24*D2/1000</f>
        <v>90644.4</v>
      </c>
      <c r="F2" s="47" t="s">
        <v>73</v>
      </c>
      <c r="G2" s="1" t="s">
        <v>66</v>
      </c>
      <c r="H2" t="s">
        <v>92</v>
      </c>
      <c r="I2" t="s">
        <v>94</v>
      </c>
      <c r="J2" t="s">
        <v>102</v>
      </c>
    </row>
    <row r="3" spans="1:15" x14ac:dyDescent="0.2">
      <c r="A3" s="18" t="s">
        <v>67</v>
      </c>
      <c r="B3" s="46">
        <v>37043</v>
      </c>
      <c r="C3" s="47">
        <v>520</v>
      </c>
      <c r="D3" s="41">
        <v>7000</v>
      </c>
      <c r="E3" s="41">
        <f t="shared" si="0"/>
        <v>87360</v>
      </c>
      <c r="F3" s="47" t="s">
        <v>73</v>
      </c>
      <c r="G3" s="1" t="s">
        <v>66</v>
      </c>
      <c r="H3" t="s">
        <v>98</v>
      </c>
      <c r="I3" t="s">
        <v>95</v>
      </c>
    </row>
    <row r="4" spans="1:15" x14ac:dyDescent="0.2">
      <c r="A4" s="18" t="s">
        <v>71</v>
      </c>
      <c r="B4" s="46">
        <v>37043</v>
      </c>
      <c r="C4" s="47">
        <v>500</v>
      </c>
      <c r="D4" s="41">
        <v>7500</v>
      </c>
      <c r="E4" s="41">
        <f t="shared" si="0"/>
        <v>90000</v>
      </c>
      <c r="F4" s="47" t="s">
        <v>69</v>
      </c>
      <c r="G4" s="1" t="s">
        <v>66</v>
      </c>
      <c r="H4" t="s">
        <v>91</v>
      </c>
      <c r="I4" t="s">
        <v>96</v>
      </c>
      <c r="K4" s="15">
        <v>60000</v>
      </c>
      <c r="L4" s="9" t="s">
        <v>74</v>
      </c>
      <c r="M4" s="9" t="s">
        <v>76</v>
      </c>
      <c r="N4" s="9"/>
      <c r="O4" s="10"/>
    </row>
    <row r="5" spans="1:15" x14ac:dyDescent="0.2">
      <c r="A5" s="18" t="s">
        <v>116</v>
      </c>
      <c r="B5" s="46">
        <v>37043</v>
      </c>
      <c r="C5" s="47">
        <v>360</v>
      </c>
      <c r="D5" s="41"/>
      <c r="E5" s="41"/>
      <c r="F5" s="47"/>
      <c r="G5" s="1" t="s">
        <v>70</v>
      </c>
      <c r="J5" t="s">
        <v>124</v>
      </c>
      <c r="K5" s="16">
        <v>60000</v>
      </c>
      <c r="L5" s="11" t="s">
        <v>75</v>
      </c>
      <c r="M5" s="11"/>
      <c r="N5" s="11"/>
      <c r="O5" s="12"/>
    </row>
    <row r="6" spans="1:15" x14ac:dyDescent="0.2">
      <c r="A6" s="18" t="s">
        <v>54</v>
      </c>
      <c r="B6" s="46">
        <v>37073</v>
      </c>
      <c r="C6" s="47">
        <v>500</v>
      </c>
      <c r="D6" s="41">
        <v>6950</v>
      </c>
      <c r="E6" s="41">
        <f t="shared" si="0"/>
        <v>83400</v>
      </c>
      <c r="F6" s="47" t="s">
        <v>55</v>
      </c>
      <c r="G6" s="1" t="s">
        <v>62</v>
      </c>
      <c r="I6" t="s">
        <v>94</v>
      </c>
      <c r="K6" s="16">
        <v>50000</v>
      </c>
      <c r="L6" s="11" t="s">
        <v>59</v>
      </c>
      <c r="M6" s="11"/>
      <c r="N6" s="11"/>
      <c r="O6" s="12"/>
    </row>
    <row r="7" spans="1:15" x14ac:dyDescent="0.2">
      <c r="A7" s="18" t="s">
        <v>56</v>
      </c>
      <c r="B7" s="46">
        <v>37073</v>
      </c>
      <c r="C7" s="47">
        <v>500</v>
      </c>
      <c r="D7" s="41">
        <v>7500</v>
      </c>
      <c r="E7" s="41">
        <f t="shared" si="0"/>
        <v>90000</v>
      </c>
      <c r="F7" s="47" t="s">
        <v>55</v>
      </c>
      <c r="G7" s="1" t="s">
        <v>62</v>
      </c>
      <c r="I7" t="s">
        <v>94</v>
      </c>
      <c r="K7" s="17" t="s">
        <v>77</v>
      </c>
      <c r="L7" s="13"/>
      <c r="M7" s="13"/>
      <c r="N7" s="13"/>
      <c r="O7" s="14"/>
    </row>
    <row r="8" spans="1:15" x14ac:dyDescent="0.2">
      <c r="A8" s="18" t="s">
        <v>119</v>
      </c>
      <c r="B8" s="46">
        <v>37073</v>
      </c>
      <c r="C8" s="47">
        <v>90</v>
      </c>
      <c r="D8" s="41">
        <v>10000</v>
      </c>
      <c r="E8" s="41">
        <f t="shared" si="0"/>
        <v>21600</v>
      </c>
      <c r="F8" s="47" t="s">
        <v>121</v>
      </c>
      <c r="G8" s="1" t="s">
        <v>62</v>
      </c>
      <c r="H8" t="s">
        <v>121</v>
      </c>
      <c r="J8" t="s">
        <v>123</v>
      </c>
      <c r="K8" s="11"/>
      <c r="L8" s="11"/>
      <c r="M8" s="11"/>
      <c r="N8" s="11"/>
      <c r="O8" s="11"/>
    </row>
    <row r="9" spans="1:15" x14ac:dyDescent="0.2">
      <c r="A9" s="18" t="s">
        <v>120</v>
      </c>
      <c r="B9" s="46">
        <v>37073</v>
      </c>
      <c r="C9" s="47">
        <v>135</v>
      </c>
      <c r="D9" s="41">
        <v>10000</v>
      </c>
      <c r="E9" s="41">
        <f t="shared" si="0"/>
        <v>32400</v>
      </c>
      <c r="F9" s="47" t="s">
        <v>121</v>
      </c>
      <c r="G9" s="1" t="s">
        <v>62</v>
      </c>
      <c r="H9" t="s">
        <v>121</v>
      </c>
      <c r="J9" t="s">
        <v>122</v>
      </c>
      <c r="K9" s="11"/>
      <c r="L9" s="11"/>
      <c r="M9" s="11"/>
      <c r="N9" s="11"/>
      <c r="O9" s="11"/>
    </row>
    <row r="10" spans="1:15" x14ac:dyDescent="0.2">
      <c r="A10" s="18" t="s">
        <v>133</v>
      </c>
      <c r="B10" s="46">
        <v>37104</v>
      </c>
      <c r="C10" s="47">
        <v>550</v>
      </c>
      <c r="D10" s="26">
        <v>6750</v>
      </c>
      <c r="E10" s="41">
        <f t="shared" si="0"/>
        <v>89100</v>
      </c>
      <c r="F10" s="47" t="s">
        <v>121</v>
      </c>
      <c r="G10" s="1" t="s">
        <v>141</v>
      </c>
      <c r="H10" t="s">
        <v>121</v>
      </c>
      <c r="J10" t="s">
        <v>142</v>
      </c>
      <c r="K10" s="11"/>
      <c r="L10" s="11"/>
      <c r="M10" s="11"/>
      <c r="N10" s="11"/>
      <c r="O10" s="11"/>
    </row>
    <row r="11" spans="1:15" x14ac:dyDescent="0.2">
      <c r="A11" s="18" t="s">
        <v>64</v>
      </c>
      <c r="B11" s="46">
        <v>37104</v>
      </c>
      <c r="C11" s="47">
        <v>320</v>
      </c>
      <c r="D11" s="41">
        <v>10545</v>
      </c>
      <c r="E11" s="41">
        <f t="shared" si="0"/>
        <v>80985.600000000006</v>
      </c>
      <c r="F11" s="47" t="s">
        <v>59</v>
      </c>
      <c r="G11" s="1" t="s">
        <v>62</v>
      </c>
      <c r="J11" t="s">
        <v>72</v>
      </c>
      <c r="K11" s="11"/>
      <c r="L11" s="11"/>
      <c r="M11" s="11"/>
      <c r="N11" s="11"/>
      <c r="O11" s="11"/>
    </row>
    <row r="12" spans="1:15" x14ac:dyDescent="0.2">
      <c r="A12" s="18" t="s">
        <v>106</v>
      </c>
      <c r="B12" s="46">
        <v>37104</v>
      </c>
      <c r="C12" s="47">
        <v>120</v>
      </c>
      <c r="D12" s="41">
        <v>7500</v>
      </c>
      <c r="E12" s="41">
        <f>C12*24*D12/1000</f>
        <v>21600</v>
      </c>
      <c r="F12" s="47" t="s">
        <v>69</v>
      </c>
      <c r="G12" s="1" t="s">
        <v>66</v>
      </c>
      <c r="K12" s="11"/>
      <c r="L12" s="11"/>
      <c r="M12" s="11"/>
      <c r="N12" s="11"/>
      <c r="O12" s="11"/>
    </row>
    <row r="13" spans="1:15" x14ac:dyDescent="0.2">
      <c r="A13" s="18" t="s">
        <v>57</v>
      </c>
      <c r="B13" s="46">
        <v>37196</v>
      </c>
      <c r="C13" s="47">
        <v>521</v>
      </c>
      <c r="D13" s="41">
        <v>6750</v>
      </c>
      <c r="E13" s="41">
        <f>C13*24*D13/1000</f>
        <v>84402</v>
      </c>
      <c r="F13" s="47" t="s">
        <v>59</v>
      </c>
      <c r="G13" s="1" t="s">
        <v>62</v>
      </c>
      <c r="K13" s="11"/>
      <c r="L13" s="11"/>
      <c r="M13" s="11"/>
      <c r="N13" s="11"/>
      <c r="O13" s="11"/>
    </row>
    <row r="14" spans="1:15" x14ac:dyDescent="0.2">
      <c r="A14" s="18" t="s">
        <v>126</v>
      </c>
      <c r="B14" s="46">
        <v>37288</v>
      </c>
      <c r="C14" s="47">
        <v>250</v>
      </c>
      <c r="D14" s="41">
        <v>7500</v>
      </c>
      <c r="E14" s="41">
        <f>C14*24*D14/1000</f>
        <v>45000</v>
      </c>
      <c r="F14" s="47" t="s">
        <v>69</v>
      </c>
      <c r="G14" s="1" t="s">
        <v>70</v>
      </c>
      <c r="H14" t="s">
        <v>127</v>
      </c>
      <c r="I14" t="s">
        <v>129</v>
      </c>
      <c r="J14" t="s">
        <v>128</v>
      </c>
      <c r="K14" s="11"/>
      <c r="L14" s="11"/>
      <c r="M14" s="11"/>
      <c r="N14" s="11"/>
      <c r="O14" s="11"/>
    </row>
    <row r="15" spans="1:15" x14ac:dyDescent="0.2">
      <c r="A15" s="18" t="s">
        <v>58</v>
      </c>
      <c r="B15" s="46">
        <v>37316</v>
      </c>
      <c r="C15" s="47">
        <v>520</v>
      </c>
      <c r="D15" s="41">
        <v>6750</v>
      </c>
      <c r="E15" s="41">
        <f>C15*24*D15/1000</f>
        <v>84240</v>
      </c>
      <c r="F15" s="47" t="s">
        <v>59</v>
      </c>
      <c r="G15" s="1" t="s">
        <v>62</v>
      </c>
    </row>
    <row r="16" spans="1:15" x14ac:dyDescent="0.2">
      <c r="A16" s="18" t="s">
        <v>65</v>
      </c>
      <c r="B16" s="46">
        <v>37622</v>
      </c>
      <c r="C16" s="47">
        <v>240</v>
      </c>
      <c r="D16" s="41"/>
      <c r="E16" s="41"/>
      <c r="F16" s="47" t="s">
        <v>59</v>
      </c>
      <c r="G16" s="1" t="s">
        <v>62</v>
      </c>
    </row>
    <row r="17" spans="1:81" x14ac:dyDescent="0.2">
      <c r="A17" s="18" t="s">
        <v>107</v>
      </c>
      <c r="B17" s="46">
        <v>37773</v>
      </c>
      <c r="C17" s="47">
        <v>500</v>
      </c>
      <c r="D17" s="41">
        <v>7500</v>
      </c>
      <c r="E17" s="41">
        <f>C17*24*D17/1000</f>
        <v>90000</v>
      </c>
      <c r="F17" s="47" t="s">
        <v>69</v>
      </c>
      <c r="G17" s="1" t="s">
        <v>66</v>
      </c>
    </row>
    <row r="18" spans="1:81" x14ac:dyDescent="0.2">
      <c r="A18" s="18" t="s">
        <v>108</v>
      </c>
      <c r="B18" s="46">
        <v>37834</v>
      </c>
      <c r="C18" s="47">
        <v>500</v>
      </c>
      <c r="D18" s="41">
        <v>7500</v>
      </c>
      <c r="E18" s="41">
        <f>C18*24*D18/1000</f>
        <v>90000</v>
      </c>
      <c r="F18" s="47" t="s">
        <v>69</v>
      </c>
      <c r="G18" s="1" t="s">
        <v>66</v>
      </c>
    </row>
    <row r="19" spans="1:81" x14ac:dyDescent="0.2">
      <c r="A19" s="8"/>
    </row>
    <row r="20" spans="1:81" x14ac:dyDescent="0.2">
      <c r="A20" s="8"/>
    </row>
    <row r="21" spans="1:81" x14ac:dyDescent="0.2">
      <c r="A21" s="8" t="s">
        <v>109</v>
      </c>
      <c r="B21" s="21" t="s">
        <v>110</v>
      </c>
      <c r="F21" s="8" t="s">
        <v>130</v>
      </c>
    </row>
    <row r="22" spans="1:81" x14ac:dyDescent="0.2">
      <c r="A22" s="8"/>
      <c r="B22" s="21" t="s">
        <v>111</v>
      </c>
      <c r="I22" t="s">
        <v>97</v>
      </c>
    </row>
    <row r="23" spans="1:81" x14ac:dyDescent="0.2">
      <c r="A23" s="8" t="s">
        <v>114</v>
      </c>
      <c r="B23" s="21" t="s">
        <v>112</v>
      </c>
    </row>
    <row r="24" spans="1:81" x14ac:dyDescent="0.2">
      <c r="A24" s="8"/>
      <c r="B24" s="21" t="s">
        <v>113</v>
      </c>
    </row>
    <row r="25" spans="1:81" x14ac:dyDescent="0.2">
      <c r="A25" s="8"/>
      <c r="B25" s="21" t="s">
        <v>115</v>
      </c>
    </row>
    <row r="26" spans="1:81" x14ac:dyDescent="0.2">
      <c r="B26" s="1"/>
    </row>
    <row r="27" spans="1:81" ht="13.5" thickBot="1" x14ac:dyDescent="0.25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7"/>
      <c r="W27" s="7"/>
      <c r="X27" s="1"/>
      <c r="Y27" s="7"/>
      <c r="Z27" s="7"/>
      <c r="AA27" s="1"/>
      <c r="AB27" s="7"/>
      <c r="AC27" s="7"/>
      <c r="AD27" s="1"/>
      <c r="AE27" s="7"/>
      <c r="AF27" s="7"/>
      <c r="AG27" s="1"/>
      <c r="AH27" s="7"/>
      <c r="AI27" s="7"/>
      <c r="AJ27" s="1"/>
      <c r="AK27" s="7"/>
      <c r="AL27" s="7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7"/>
      <c r="AX27" s="7"/>
      <c r="AY27" s="1"/>
      <c r="AZ27" s="7"/>
      <c r="BA27" s="7"/>
      <c r="BB27" s="1"/>
    </row>
    <row r="28" spans="1:81" s="22" customFormat="1" ht="15.75" customHeight="1" x14ac:dyDescent="0.2">
      <c r="A28" s="45" t="s">
        <v>50</v>
      </c>
      <c r="B28" s="69"/>
      <c r="C28" s="75"/>
      <c r="D28" s="45"/>
      <c r="E28" s="45"/>
      <c r="F28" s="45"/>
      <c r="G28" s="50"/>
      <c r="H28" s="45"/>
      <c r="I28" s="45"/>
      <c r="J28" s="50"/>
      <c r="K28" s="45"/>
      <c r="L28" s="45"/>
      <c r="M28" s="50"/>
      <c r="N28" s="45"/>
      <c r="O28" s="45"/>
      <c r="P28" s="50"/>
      <c r="Q28" s="45"/>
      <c r="R28" s="45"/>
      <c r="S28" s="50"/>
      <c r="T28" s="45"/>
      <c r="U28" s="45"/>
      <c r="V28" s="53" t="s">
        <v>68</v>
      </c>
      <c r="W28" s="43"/>
      <c r="X28" s="43"/>
      <c r="Y28" s="42" t="s">
        <v>67</v>
      </c>
      <c r="Z28" s="43"/>
      <c r="AA28" s="43"/>
      <c r="AB28" s="42" t="s">
        <v>71</v>
      </c>
      <c r="AC28" s="43"/>
      <c r="AD28" s="43"/>
      <c r="AE28" s="44" t="s">
        <v>118</v>
      </c>
      <c r="AF28" s="59"/>
      <c r="AG28" s="43"/>
      <c r="AH28" s="42" t="s">
        <v>54</v>
      </c>
      <c r="AI28" s="43"/>
      <c r="AJ28" s="43"/>
      <c r="AK28" s="42" t="s">
        <v>56</v>
      </c>
      <c r="AL28" s="43"/>
      <c r="AM28" s="43"/>
      <c r="AN28" s="44" t="s">
        <v>119</v>
      </c>
      <c r="AO28" s="59"/>
      <c r="AP28" s="43"/>
      <c r="AQ28" s="44" t="s">
        <v>120</v>
      </c>
      <c r="AR28" s="59"/>
      <c r="AS28" s="43"/>
      <c r="AT28" s="44" t="s">
        <v>133</v>
      </c>
      <c r="AU28" s="59"/>
      <c r="AV28" s="43"/>
      <c r="AW28" s="42" t="s">
        <v>64</v>
      </c>
      <c r="AX28" s="43"/>
      <c r="AY28" s="43"/>
      <c r="AZ28" s="44" t="s">
        <v>106</v>
      </c>
      <c r="BA28" s="59"/>
      <c r="BB28" s="43"/>
      <c r="BC28" s="48" t="s">
        <v>57</v>
      </c>
      <c r="BD28" s="60"/>
      <c r="BE28" s="34"/>
      <c r="BF28" s="49" t="s">
        <v>126</v>
      </c>
      <c r="BG28" s="62"/>
      <c r="BH28" s="34"/>
      <c r="BI28" s="33" t="s">
        <v>58</v>
      </c>
      <c r="BJ28" s="34"/>
      <c r="BK28" s="34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</row>
    <row r="29" spans="1:81" s="22" customFormat="1" ht="12.75" customHeight="1" x14ac:dyDescent="0.2">
      <c r="A29" s="38" t="s">
        <v>93</v>
      </c>
      <c r="B29" s="70"/>
      <c r="C29" s="76"/>
      <c r="D29" s="38"/>
      <c r="E29" s="38"/>
      <c r="F29" s="38"/>
      <c r="G29" s="51"/>
      <c r="H29" s="38"/>
      <c r="I29" s="38"/>
      <c r="J29" s="51"/>
      <c r="K29" s="38"/>
      <c r="L29" s="38"/>
      <c r="M29" s="51"/>
      <c r="N29" s="38"/>
      <c r="O29" s="38"/>
      <c r="P29" s="51"/>
      <c r="Q29" s="38"/>
      <c r="R29" s="38"/>
      <c r="S29" s="51"/>
      <c r="T29" s="38"/>
      <c r="U29" s="38"/>
      <c r="V29" s="54" t="s">
        <v>94</v>
      </c>
      <c r="W29" s="32"/>
      <c r="X29" s="32"/>
      <c r="Y29" s="29" t="s">
        <v>95</v>
      </c>
      <c r="Z29" s="32"/>
      <c r="AA29" s="32"/>
      <c r="AB29" s="29" t="s">
        <v>96</v>
      </c>
      <c r="AC29" s="32"/>
      <c r="AD29" s="32"/>
      <c r="AE29" s="29"/>
      <c r="AF29" s="32"/>
      <c r="AG29" s="32"/>
      <c r="AH29" s="29" t="s">
        <v>94</v>
      </c>
      <c r="AI29" s="32"/>
      <c r="AJ29" s="32"/>
      <c r="AK29" s="29" t="s">
        <v>94</v>
      </c>
      <c r="AL29" s="32"/>
      <c r="AM29" s="32"/>
      <c r="AN29" s="29"/>
      <c r="AO29" s="32"/>
      <c r="AP29" s="32"/>
      <c r="AQ29" s="29"/>
      <c r="AR29" s="32"/>
      <c r="AS29" s="32"/>
      <c r="AT29" s="29"/>
      <c r="AU29" s="32"/>
      <c r="AV29" s="32"/>
      <c r="AW29" s="29"/>
      <c r="AX29" s="32"/>
      <c r="AY29" s="32"/>
      <c r="AZ29" s="29" t="s">
        <v>117</v>
      </c>
      <c r="BA29" s="32"/>
      <c r="BB29" s="32"/>
      <c r="BC29" s="28"/>
      <c r="BD29" s="39"/>
      <c r="BE29" s="39"/>
      <c r="BF29" s="28" t="s">
        <v>129</v>
      </c>
      <c r="BG29" s="39"/>
      <c r="BH29" s="39"/>
      <c r="BI29" s="28"/>
      <c r="BJ29" s="39"/>
      <c r="BK29" s="3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</row>
    <row r="30" spans="1:81" ht="12.75" customHeight="1" x14ac:dyDescent="0.2">
      <c r="A30" s="20" t="s">
        <v>51</v>
      </c>
      <c r="B30" s="71"/>
      <c r="C30" s="77"/>
      <c r="D30" s="63"/>
      <c r="E30" s="63"/>
      <c r="F30" s="20"/>
      <c r="G30" s="52"/>
      <c r="H30" s="63"/>
      <c r="I30" s="20"/>
      <c r="J30" s="52"/>
      <c r="K30" s="63"/>
      <c r="L30" s="20"/>
      <c r="M30" s="52"/>
      <c r="N30" s="63"/>
      <c r="O30" s="20"/>
      <c r="P30" s="52"/>
      <c r="Q30" s="63"/>
      <c r="R30" s="20"/>
      <c r="S30" s="52"/>
      <c r="T30" s="63"/>
      <c r="U30" s="20"/>
      <c r="V30" s="55">
        <v>36982</v>
      </c>
      <c r="W30" s="58"/>
      <c r="X30" s="36"/>
      <c r="Y30" s="35">
        <v>37043</v>
      </c>
      <c r="Z30" s="58"/>
      <c r="AA30" s="36"/>
      <c r="AB30" s="35">
        <v>37043</v>
      </c>
      <c r="AC30" s="58"/>
      <c r="AD30" s="36"/>
      <c r="AE30" s="35">
        <v>37043</v>
      </c>
      <c r="AF30" s="58"/>
      <c r="AG30" s="36"/>
      <c r="AH30" s="35">
        <v>37073</v>
      </c>
      <c r="AI30" s="58"/>
      <c r="AJ30" s="36"/>
      <c r="AK30" s="35">
        <v>37073</v>
      </c>
      <c r="AL30" s="58"/>
      <c r="AM30" s="36"/>
      <c r="AN30" s="35">
        <v>37073</v>
      </c>
      <c r="AO30" s="58"/>
      <c r="AP30" s="36"/>
      <c r="AQ30" s="35">
        <v>37073</v>
      </c>
      <c r="AR30" s="58"/>
      <c r="AS30" s="36"/>
      <c r="AT30" s="35">
        <v>37104</v>
      </c>
      <c r="AU30" s="58"/>
      <c r="AV30" s="36"/>
      <c r="AW30" s="35">
        <v>37104</v>
      </c>
      <c r="AX30" s="58"/>
      <c r="AY30" s="36"/>
      <c r="AZ30" s="35">
        <v>37104</v>
      </c>
      <c r="BA30" s="58"/>
      <c r="BB30" s="36"/>
      <c r="BC30" s="35">
        <v>37196</v>
      </c>
      <c r="BD30" s="58"/>
      <c r="BE30" s="36"/>
      <c r="BF30" s="35">
        <v>37288</v>
      </c>
      <c r="BG30" s="58"/>
      <c r="BH30" s="36"/>
      <c r="BI30" s="35">
        <v>37316</v>
      </c>
      <c r="BJ30" s="58"/>
      <c r="BK30" s="36"/>
    </row>
    <row r="31" spans="1:81" x14ac:dyDescent="0.2">
      <c r="A31" s="20" t="s">
        <v>52</v>
      </c>
      <c r="B31" s="71"/>
      <c r="C31" s="77"/>
      <c r="D31" s="63"/>
      <c r="E31" s="63"/>
      <c r="F31" s="20"/>
      <c r="G31" s="52"/>
      <c r="H31" s="63"/>
      <c r="I31" s="20"/>
      <c r="J31" s="52"/>
      <c r="K31" s="63"/>
      <c r="L31" s="20"/>
      <c r="M31" s="52"/>
      <c r="N31" s="63"/>
      <c r="O31" s="20"/>
      <c r="P31" s="52"/>
      <c r="Q31" s="63"/>
      <c r="R31" s="20"/>
      <c r="S31" s="52"/>
      <c r="T31" s="63"/>
      <c r="U31" s="20"/>
      <c r="V31" s="56">
        <v>545</v>
      </c>
      <c r="W31" s="25"/>
      <c r="X31" s="24"/>
      <c r="Y31" s="37">
        <v>520</v>
      </c>
      <c r="Z31" s="25"/>
      <c r="AA31" s="24"/>
      <c r="AB31" s="37">
        <v>500</v>
      </c>
      <c r="AC31" s="25"/>
      <c r="AD31" s="24"/>
      <c r="AE31" s="37">
        <v>360</v>
      </c>
      <c r="AF31" s="25"/>
      <c r="AG31" s="24"/>
      <c r="AH31" s="37">
        <v>500</v>
      </c>
      <c r="AI31" s="25"/>
      <c r="AJ31" s="24"/>
      <c r="AK31" s="37">
        <v>500</v>
      </c>
      <c r="AL31" s="25"/>
      <c r="AM31" s="24"/>
      <c r="AN31" s="37">
        <v>90</v>
      </c>
      <c r="AO31" s="25"/>
      <c r="AP31" s="24"/>
      <c r="AQ31" s="37">
        <v>135</v>
      </c>
      <c r="AR31" s="25"/>
      <c r="AS31" s="24"/>
      <c r="AT31" s="37">
        <v>550</v>
      </c>
      <c r="AU31" s="25"/>
      <c r="AV31" s="24"/>
      <c r="AW31" s="37">
        <v>320</v>
      </c>
      <c r="AX31" s="25"/>
      <c r="AY31" s="24"/>
      <c r="AZ31" s="37">
        <v>120</v>
      </c>
      <c r="BA31" s="25"/>
      <c r="BB31" s="24"/>
      <c r="BC31" s="37">
        <v>521</v>
      </c>
      <c r="BD31" s="25"/>
      <c r="BE31" s="24"/>
      <c r="BF31" s="37">
        <v>250</v>
      </c>
      <c r="BG31" s="25"/>
      <c r="BH31" s="24"/>
      <c r="BI31" s="37">
        <v>520</v>
      </c>
      <c r="BJ31" s="25"/>
      <c r="BK31" s="24"/>
    </row>
    <row r="32" spans="1:81" x14ac:dyDescent="0.2">
      <c r="A32" s="20" t="s">
        <v>63</v>
      </c>
      <c r="B32" s="71"/>
      <c r="C32" s="77"/>
      <c r="D32" s="63"/>
      <c r="E32" s="63"/>
      <c r="F32" s="20"/>
      <c r="G32" s="52"/>
      <c r="H32" s="63"/>
      <c r="I32" s="20"/>
      <c r="J32" s="52"/>
      <c r="K32" s="63"/>
      <c r="L32" s="20"/>
      <c r="M32" s="52"/>
      <c r="N32" s="63"/>
      <c r="O32" s="20"/>
      <c r="P32" s="52"/>
      <c r="Q32" s="63"/>
      <c r="R32" s="20"/>
      <c r="S32" s="52"/>
      <c r="T32" s="63"/>
      <c r="U32" s="20"/>
      <c r="V32" s="56">
        <v>6930</v>
      </c>
      <c r="W32" s="25"/>
      <c r="X32" s="24"/>
      <c r="Y32" s="37">
        <v>7500</v>
      </c>
      <c r="Z32" s="25"/>
      <c r="AA32" s="24"/>
      <c r="AB32" s="37">
        <v>7500</v>
      </c>
      <c r="AC32" s="25"/>
      <c r="AD32" s="24"/>
      <c r="AE32" s="37"/>
      <c r="AF32" s="25"/>
      <c r="AG32" s="24"/>
      <c r="AH32" s="37">
        <v>6950</v>
      </c>
      <c r="AI32" s="25"/>
      <c r="AJ32" s="24"/>
      <c r="AK32" s="37">
        <v>7500</v>
      </c>
      <c r="AL32" s="25"/>
      <c r="AM32" s="24"/>
      <c r="AN32" s="37">
        <v>10000</v>
      </c>
      <c r="AO32" s="25"/>
      <c r="AP32" s="24"/>
      <c r="AQ32" s="37">
        <v>10000</v>
      </c>
      <c r="AR32" s="25"/>
      <c r="AS32" s="24"/>
      <c r="AT32" s="37">
        <v>6750</v>
      </c>
      <c r="AU32" s="25"/>
      <c r="AV32" s="24"/>
      <c r="AW32" s="37">
        <v>10545</v>
      </c>
      <c r="AX32" s="25"/>
      <c r="AY32" s="24"/>
      <c r="AZ32" s="37">
        <v>7500</v>
      </c>
      <c r="BA32" s="25"/>
      <c r="BB32" s="24"/>
      <c r="BC32" s="37">
        <v>6750</v>
      </c>
      <c r="BD32" s="25"/>
      <c r="BE32" s="24"/>
      <c r="BF32" s="37">
        <v>7500</v>
      </c>
      <c r="BG32" s="25"/>
      <c r="BH32" s="24"/>
      <c r="BI32" s="37">
        <v>6750</v>
      </c>
      <c r="BJ32" s="25"/>
      <c r="BK32" s="24"/>
    </row>
    <row r="33" spans="1:63" x14ac:dyDescent="0.2">
      <c r="A33" s="20" t="s">
        <v>53</v>
      </c>
      <c r="B33" s="71"/>
      <c r="C33" s="77"/>
      <c r="D33" s="63"/>
      <c r="E33" s="63"/>
      <c r="F33" s="20"/>
      <c r="G33" s="52"/>
      <c r="H33" s="63"/>
      <c r="I33" s="20"/>
      <c r="J33" s="52"/>
      <c r="K33" s="63"/>
      <c r="L33" s="20"/>
      <c r="M33" s="52"/>
      <c r="N33" s="63"/>
      <c r="O33" s="20"/>
      <c r="P33" s="52"/>
      <c r="Q33" s="63"/>
      <c r="R33" s="20"/>
      <c r="S33" s="52"/>
      <c r="T33" s="63"/>
      <c r="U33" s="20"/>
      <c r="V33" s="57">
        <f>V31*24*V32/1000</f>
        <v>90644.4</v>
      </c>
      <c r="W33" s="23"/>
      <c r="X33" s="3"/>
      <c r="Y33" s="30">
        <f>Y31*24*Y32/1000</f>
        <v>93600</v>
      </c>
      <c r="Z33" s="23"/>
      <c r="AA33" s="3"/>
      <c r="AB33" s="30">
        <f>AB31*24*AB32/1000</f>
        <v>90000</v>
      </c>
      <c r="AC33" s="23"/>
      <c r="AD33" s="3"/>
      <c r="AE33" s="30"/>
      <c r="AF33" s="23"/>
      <c r="AG33" s="3"/>
      <c r="AH33" s="30">
        <f>AH31*24*AH32/1000</f>
        <v>83400</v>
      </c>
      <c r="AI33" s="23"/>
      <c r="AJ33" s="3"/>
      <c r="AK33" s="30">
        <f>AK31*24*AK32/1000</f>
        <v>90000</v>
      </c>
      <c r="AL33" s="23"/>
      <c r="AM33" s="3"/>
      <c r="AN33" s="30">
        <f>AN31*24*AN32/1000</f>
        <v>21600</v>
      </c>
      <c r="AO33" s="23"/>
      <c r="AP33" s="3"/>
      <c r="AQ33" s="30">
        <f>AQ31*24*AQ32/1000</f>
        <v>32400</v>
      </c>
      <c r="AR33" s="23"/>
      <c r="AS33" s="3"/>
      <c r="AT33" s="30">
        <f>AT31*24*AT32/1000</f>
        <v>89100</v>
      </c>
      <c r="AU33" s="23"/>
      <c r="AV33" s="3"/>
      <c r="AW33" s="30">
        <f>AW31*24*AW32/1000</f>
        <v>80985.600000000006</v>
      </c>
      <c r="AX33" s="23"/>
      <c r="AY33" s="3"/>
      <c r="AZ33" s="30">
        <f>AZ31*24*AZ32/1000</f>
        <v>21600</v>
      </c>
      <c r="BA33" s="23"/>
      <c r="BB33" s="3"/>
      <c r="BC33" s="30">
        <f>BC31*24*BC32/1000</f>
        <v>84402</v>
      </c>
      <c r="BD33" s="23"/>
      <c r="BE33" s="3"/>
      <c r="BF33" s="30">
        <f>BF31*24*BF32/1000</f>
        <v>45000</v>
      </c>
      <c r="BG33" s="23"/>
      <c r="BH33" s="3"/>
      <c r="BI33" s="30">
        <f>BI31*24*BI32/1000</f>
        <v>84240</v>
      </c>
      <c r="BJ33" s="23"/>
      <c r="BK33" s="3"/>
    </row>
    <row r="34" spans="1:63" x14ac:dyDescent="0.2">
      <c r="A34" s="20" t="s">
        <v>60</v>
      </c>
      <c r="B34" s="71"/>
      <c r="C34" s="77"/>
      <c r="D34" s="63"/>
      <c r="E34" s="63"/>
      <c r="F34" s="20"/>
      <c r="G34" s="52"/>
      <c r="H34" s="63"/>
      <c r="I34" s="20"/>
      <c r="J34" s="52"/>
      <c r="K34" s="63"/>
      <c r="L34" s="20"/>
      <c r="M34" s="52"/>
      <c r="N34" s="63"/>
      <c r="O34" s="20"/>
      <c r="P34" s="52"/>
      <c r="Q34" s="63"/>
      <c r="R34" s="20"/>
      <c r="S34" s="52"/>
      <c r="T34" s="63"/>
      <c r="U34" s="20"/>
      <c r="V34" s="54" t="s">
        <v>100</v>
      </c>
      <c r="W34" s="32"/>
      <c r="X34" s="7"/>
      <c r="Y34" s="29" t="s">
        <v>73</v>
      </c>
      <c r="Z34" s="32"/>
      <c r="AA34" s="7"/>
      <c r="AB34" s="29" t="s">
        <v>69</v>
      </c>
      <c r="AC34" s="32"/>
      <c r="AD34" s="7"/>
      <c r="AE34" s="29"/>
      <c r="AF34" s="32"/>
      <c r="AG34" s="7"/>
      <c r="AH34" s="29" t="s">
        <v>55</v>
      </c>
      <c r="AI34" s="32"/>
      <c r="AJ34" s="7"/>
      <c r="AK34" s="29" t="s">
        <v>55</v>
      </c>
      <c r="AL34" s="32"/>
      <c r="AM34" s="7"/>
      <c r="AN34" s="29" t="s">
        <v>121</v>
      </c>
      <c r="AO34" s="32"/>
      <c r="AP34" s="7"/>
      <c r="AQ34" s="29" t="s">
        <v>121</v>
      </c>
      <c r="AR34" s="32"/>
      <c r="AS34" s="7"/>
      <c r="AT34" s="29" t="s">
        <v>121</v>
      </c>
      <c r="AU34" s="32"/>
      <c r="AV34" s="7"/>
      <c r="AW34" s="29" t="s">
        <v>59</v>
      </c>
      <c r="AX34" s="32"/>
      <c r="AY34" s="7"/>
      <c r="AZ34" s="29" t="s">
        <v>69</v>
      </c>
      <c r="BA34" s="32"/>
      <c r="BB34" s="7"/>
      <c r="BC34" s="31" t="s">
        <v>59</v>
      </c>
      <c r="BD34" s="61"/>
      <c r="BE34" s="1"/>
      <c r="BF34" s="31" t="s">
        <v>69</v>
      </c>
      <c r="BG34" s="61"/>
      <c r="BH34" s="1"/>
      <c r="BI34" s="31" t="s">
        <v>59</v>
      </c>
      <c r="BJ34" s="61"/>
      <c r="BK34" s="1"/>
    </row>
    <row r="35" spans="1:63" x14ac:dyDescent="0.2">
      <c r="A35" s="63" t="s">
        <v>90</v>
      </c>
      <c r="B35" s="72" t="s">
        <v>125</v>
      </c>
      <c r="C35" s="78"/>
      <c r="D35" s="65" t="s">
        <v>103</v>
      </c>
      <c r="E35" s="65" t="s">
        <v>145</v>
      </c>
      <c r="F35" s="65"/>
      <c r="G35" s="64" t="s">
        <v>104</v>
      </c>
      <c r="H35" s="65" t="s">
        <v>146</v>
      </c>
      <c r="I35" s="65"/>
      <c r="J35" s="64" t="s">
        <v>100</v>
      </c>
      <c r="K35" s="65" t="s">
        <v>147</v>
      </c>
      <c r="L35" s="65"/>
      <c r="M35" s="64" t="s">
        <v>59</v>
      </c>
      <c r="N35" s="65" t="s">
        <v>148</v>
      </c>
      <c r="O35" s="65"/>
      <c r="P35" s="64" t="s">
        <v>121</v>
      </c>
      <c r="Q35" s="65" t="s">
        <v>149</v>
      </c>
      <c r="R35" s="65"/>
      <c r="S35" s="64" t="s">
        <v>55</v>
      </c>
      <c r="T35" s="65" t="s">
        <v>150</v>
      </c>
      <c r="U35" s="65"/>
      <c r="V35" s="54" t="s">
        <v>100</v>
      </c>
      <c r="W35" s="32" t="s">
        <v>147</v>
      </c>
      <c r="X35" s="32"/>
      <c r="Y35" s="29" t="s">
        <v>104</v>
      </c>
      <c r="Z35" s="32" t="s">
        <v>146</v>
      </c>
      <c r="AA35" s="32"/>
      <c r="AB35" s="29" t="s">
        <v>103</v>
      </c>
      <c r="AC35" s="32" t="s">
        <v>145</v>
      </c>
      <c r="AD35" s="32"/>
      <c r="AE35" s="29"/>
      <c r="AF35" s="32"/>
      <c r="AG35" s="32"/>
      <c r="AH35" s="29" t="s">
        <v>55</v>
      </c>
      <c r="AI35" s="32" t="s">
        <v>150</v>
      </c>
      <c r="AJ35" s="32"/>
      <c r="AK35" s="29" t="s">
        <v>55</v>
      </c>
      <c r="AL35" s="32" t="s">
        <v>150</v>
      </c>
      <c r="AM35" s="32"/>
      <c r="AN35" s="29" t="s">
        <v>121</v>
      </c>
      <c r="AO35" s="32" t="s">
        <v>149</v>
      </c>
      <c r="AP35" s="32"/>
      <c r="AQ35" s="29" t="s">
        <v>121</v>
      </c>
      <c r="AR35" s="32" t="s">
        <v>149</v>
      </c>
      <c r="AS35" s="32"/>
      <c r="AT35" s="29" t="s">
        <v>121</v>
      </c>
      <c r="AU35" s="32" t="s">
        <v>149</v>
      </c>
      <c r="AV35" s="32"/>
      <c r="AW35" s="29" t="s">
        <v>59</v>
      </c>
      <c r="AX35" s="32" t="s">
        <v>148</v>
      </c>
      <c r="AY35" s="32"/>
      <c r="AZ35" s="29" t="s">
        <v>103</v>
      </c>
      <c r="BA35" s="32" t="s">
        <v>145</v>
      </c>
      <c r="BB35" s="32"/>
      <c r="BC35" s="31" t="s">
        <v>59</v>
      </c>
      <c r="BD35" s="32" t="s">
        <v>148</v>
      </c>
      <c r="BE35" s="61"/>
      <c r="BF35" s="31" t="s">
        <v>103</v>
      </c>
      <c r="BG35" s="32" t="s">
        <v>145</v>
      </c>
      <c r="BH35" s="61"/>
      <c r="BI35" s="31" t="s">
        <v>59</v>
      </c>
      <c r="BJ35" s="32" t="s">
        <v>148</v>
      </c>
      <c r="BK35" s="61"/>
    </row>
    <row r="36" spans="1:63" ht="13.5" thickBot="1" x14ac:dyDescent="0.25">
      <c r="A36" s="66"/>
      <c r="B36" s="73" t="s">
        <v>144</v>
      </c>
      <c r="C36" s="79" t="s">
        <v>52</v>
      </c>
      <c r="D36" s="68" t="s">
        <v>144</v>
      </c>
      <c r="E36" s="68" t="s">
        <v>52</v>
      </c>
      <c r="F36" s="68" t="s">
        <v>143</v>
      </c>
      <c r="G36" s="67" t="s">
        <v>144</v>
      </c>
      <c r="H36" s="68" t="s">
        <v>52</v>
      </c>
      <c r="I36" s="68" t="s">
        <v>143</v>
      </c>
      <c r="J36" s="67" t="s">
        <v>144</v>
      </c>
      <c r="K36" s="68" t="s">
        <v>52</v>
      </c>
      <c r="L36" s="68" t="s">
        <v>143</v>
      </c>
      <c r="M36" s="67" t="s">
        <v>144</v>
      </c>
      <c r="N36" s="68" t="s">
        <v>52</v>
      </c>
      <c r="O36" s="68" t="s">
        <v>143</v>
      </c>
      <c r="P36" s="67" t="s">
        <v>144</v>
      </c>
      <c r="Q36" s="68" t="s">
        <v>52</v>
      </c>
      <c r="R36" s="68" t="s">
        <v>143</v>
      </c>
      <c r="S36" s="67" t="s">
        <v>144</v>
      </c>
      <c r="T36" s="68" t="s">
        <v>52</v>
      </c>
      <c r="U36" s="68" t="s">
        <v>143</v>
      </c>
      <c r="V36" s="67" t="s">
        <v>144</v>
      </c>
      <c r="W36" s="68" t="s">
        <v>52</v>
      </c>
      <c r="X36" s="68" t="s">
        <v>143</v>
      </c>
      <c r="Y36" s="67" t="s">
        <v>144</v>
      </c>
      <c r="Z36" s="68" t="s">
        <v>52</v>
      </c>
      <c r="AA36" s="68" t="s">
        <v>143</v>
      </c>
      <c r="AB36" s="67" t="s">
        <v>144</v>
      </c>
      <c r="AC36" s="68" t="s">
        <v>52</v>
      </c>
      <c r="AD36" s="68" t="s">
        <v>143</v>
      </c>
      <c r="AE36" s="67" t="s">
        <v>144</v>
      </c>
      <c r="AF36" s="68" t="s">
        <v>52</v>
      </c>
      <c r="AG36" s="68" t="s">
        <v>143</v>
      </c>
      <c r="AH36" s="67" t="s">
        <v>144</v>
      </c>
      <c r="AI36" s="68" t="s">
        <v>52</v>
      </c>
      <c r="AJ36" s="68" t="s">
        <v>143</v>
      </c>
      <c r="AK36" s="67" t="s">
        <v>144</v>
      </c>
      <c r="AL36" s="68" t="s">
        <v>52</v>
      </c>
      <c r="AM36" s="68" t="s">
        <v>143</v>
      </c>
      <c r="AN36" s="67" t="s">
        <v>144</v>
      </c>
      <c r="AO36" s="68" t="s">
        <v>52</v>
      </c>
      <c r="AP36" s="68" t="s">
        <v>143</v>
      </c>
      <c r="AQ36" s="67" t="s">
        <v>144</v>
      </c>
      <c r="AR36" s="68" t="s">
        <v>52</v>
      </c>
      <c r="AS36" s="68" t="s">
        <v>143</v>
      </c>
      <c r="AT36" s="67" t="s">
        <v>144</v>
      </c>
      <c r="AU36" s="68" t="s">
        <v>52</v>
      </c>
      <c r="AV36" s="68" t="s">
        <v>143</v>
      </c>
      <c r="AW36" s="67" t="s">
        <v>144</v>
      </c>
      <c r="AX36" s="68" t="s">
        <v>52</v>
      </c>
      <c r="AY36" s="68" t="s">
        <v>143</v>
      </c>
      <c r="AZ36" s="67" t="s">
        <v>144</v>
      </c>
      <c r="BA36" s="68" t="s">
        <v>52</v>
      </c>
      <c r="BB36" s="68" t="s">
        <v>143</v>
      </c>
      <c r="BC36" s="67" t="s">
        <v>144</v>
      </c>
      <c r="BD36" s="68" t="s">
        <v>52</v>
      </c>
      <c r="BE36" s="68" t="s">
        <v>143</v>
      </c>
      <c r="BF36" s="67" t="s">
        <v>144</v>
      </c>
      <c r="BG36" s="68" t="s">
        <v>52</v>
      </c>
      <c r="BH36" s="68" t="s">
        <v>143</v>
      </c>
      <c r="BI36" s="67" t="s">
        <v>144</v>
      </c>
      <c r="BJ36" s="68" t="s">
        <v>52</v>
      </c>
      <c r="BK36" s="68" t="s">
        <v>143</v>
      </c>
    </row>
    <row r="37" spans="1:63" x14ac:dyDescent="0.2">
      <c r="A37" s="21">
        <v>36982</v>
      </c>
      <c r="B37" s="57">
        <f>SUMIF(D$36:U$36,B$36,D37:U37)</f>
        <v>36257.760000000002</v>
      </c>
      <c r="C37" s="4">
        <f>SUMIF(D$36:U$36,C$36,D37:U37)</f>
        <v>218</v>
      </c>
      <c r="D37" s="23">
        <f t="shared" ref="D37:D69" si="1">SUMIF($V$35:$BS$35,D$35,$V37:$BS37)*F37</f>
        <v>0</v>
      </c>
      <c r="E37" s="23">
        <f>SUMIF($V$35:$BS$35,E$35,$V37:$BS37)*F37</f>
        <v>0</v>
      </c>
      <c r="F37" s="27">
        <v>1</v>
      </c>
      <c r="G37" s="30">
        <f t="shared" ref="G37:G69" si="2">SUMIF($V$35:$BS$35,G$35,$V37:$BS37)*I37</f>
        <v>0</v>
      </c>
      <c r="H37" s="23">
        <f>SUMIF($V$35:$BS$35,H$35,$V37:$BS37)*I37</f>
        <v>0</v>
      </c>
      <c r="I37" s="27">
        <v>1</v>
      </c>
      <c r="J37" s="30">
        <f t="shared" ref="J37:J69" si="3">SUMIF($V$35:$BS$35,J$35,$V37:$BS37)*L37</f>
        <v>36257.760000000002</v>
      </c>
      <c r="K37" s="23">
        <f>SUMIF($V$35:$BS$35,K$35,$V37:$BS37)*L37</f>
        <v>218</v>
      </c>
      <c r="L37" s="27">
        <v>1</v>
      </c>
      <c r="M37" s="30">
        <f t="shared" ref="M37:M69" si="4">SUMIF($V$35:$BS$35,M$35,$V37:$BS37)*O37</f>
        <v>0</v>
      </c>
      <c r="N37" s="23">
        <f>SUMIF($V$35:$BS$35,N$35,$V37:$BS37)*O37</f>
        <v>0</v>
      </c>
      <c r="O37" s="27">
        <v>1</v>
      </c>
      <c r="P37" s="30">
        <f t="shared" ref="P37:P69" si="5">SUMIF($V$35:$BS$35,P$35,$V37:$BS37)*R37</f>
        <v>0</v>
      </c>
      <c r="Q37" s="23">
        <f>SUMIF($V$35:$BS$35,Q$35,$V37:$BS37)*R37</f>
        <v>0</v>
      </c>
      <c r="R37" s="27">
        <v>1</v>
      </c>
      <c r="S37" s="30">
        <f t="shared" ref="S37:S69" si="6">SUMIF($V$35:$BS$35,S$35,$V37:$BS37)*U37</f>
        <v>0</v>
      </c>
      <c r="T37" s="23">
        <f>SUMIF($V$35:$BS$35,T$35,$V37:$BS37)*U37</f>
        <v>0</v>
      </c>
      <c r="U37" s="27">
        <v>1</v>
      </c>
      <c r="V37" s="57">
        <f t="shared" ref="V37:V69" si="7">IF($A37&gt;=V$30,V$33*X37,0)</f>
        <v>36257.760000000002</v>
      </c>
      <c r="W37" s="23">
        <f>IF($A37&gt;=V$30,V$31*X37,0)</f>
        <v>218</v>
      </c>
      <c r="X37" s="27">
        <v>0.4</v>
      </c>
      <c r="Y37" s="30">
        <f t="shared" ref="Y37:Y69" si="8">IF($A37&gt;=Y$30,Y$33*AA37,0)</f>
        <v>0</v>
      </c>
      <c r="Z37" s="23">
        <f>IF($A37&gt;=Y$30,Y$31*AA37,0)</f>
        <v>0</v>
      </c>
      <c r="AA37" s="27">
        <v>0</v>
      </c>
      <c r="AB37" s="30">
        <f t="shared" ref="AB37:AB69" si="9">IF($A37&gt;=AB$30,AB$33*AD37,0)</f>
        <v>0</v>
      </c>
      <c r="AC37" s="23">
        <f>IF($A37&gt;=AB$30,AB$31*AD37,0)</f>
        <v>0</v>
      </c>
      <c r="AD37" s="27">
        <v>0</v>
      </c>
      <c r="AE37" s="30"/>
      <c r="AF37" s="23"/>
      <c r="AG37" s="27"/>
      <c r="AH37" s="30">
        <f t="shared" ref="AH37:AH69" si="10">IF($A37&gt;=AH$30,AH$33*AJ37,0)</f>
        <v>0</v>
      </c>
      <c r="AI37" s="23">
        <f>IF($A37&gt;=AH$30,AH$31*AJ37,0)</f>
        <v>0</v>
      </c>
      <c r="AJ37" s="27">
        <v>0</v>
      </c>
      <c r="AK37" s="30">
        <f t="shared" ref="AK37:AK69" si="11">IF($A37&gt;=AK$30,AK$33*AM37,0)</f>
        <v>0</v>
      </c>
      <c r="AL37" s="23">
        <f>IF($A37&gt;=AK$30,AK$31*AM37,0)</f>
        <v>0</v>
      </c>
      <c r="AM37" s="27">
        <v>0</v>
      </c>
      <c r="AN37" s="30">
        <f t="shared" ref="AN37:AN69" si="12">IF($A37&gt;=AN$30,AN$33*AP37,0)</f>
        <v>0</v>
      </c>
      <c r="AO37" s="23">
        <f>IF($A37&gt;=AN$30,AN$31*AP37,0)</f>
        <v>0</v>
      </c>
      <c r="AP37" s="27">
        <v>0</v>
      </c>
      <c r="AQ37" s="30">
        <f t="shared" ref="AQ37:AQ69" si="13">IF($A37&gt;=AQ$30,AQ$33*AS37,0)</f>
        <v>0</v>
      </c>
      <c r="AR37" s="23">
        <f>IF($A37&gt;=AQ$30,AQ$31*AS37,0)</f>
        <v>0</v>
      </c>
      <c r="AS37" s="27">
        <v>0</v>
      </c>
      <c r="AT37" s="30">
        <f t="shared" ref="AT37:AT69" si="14">IF($A37&gt;=AT$30,AT$33*AV37,0)</f>
        <v>0</v>
      </c>
      <c r="AU37" s="23">
        <f>IF($A37&gt;=AT$30,AT$31*AV37,0)</f>
        <v>0</v>
      </c>
      <c r="AV37" s="27">
        <v>0</v>
      </c>
      <c r="AW37" s="30">
        <f t="shared" ref="AW37:AW69" si="15">IF($A37&gt;=AW$30,AW$33*AY37,0)</f>
        <v>0</v>
      </c>
      <c r="AX37" s="23">
        <f>IF($A37&gt;=AW$30,AW$31*AY37,0)</f>
        <v>0</v>
      </c>
      <c r="AY37" s="27">
        <v>0</v>
      </c>
      <c r="AZ37" s="30">
        <f t="shared" ref="AZ37:AZ69" si="16">IF($A37&gt;=AZ$30,AZ$33*BB37,0)</f>
        <v>0</v>
      </c>
      <c r="BA37" s="23">
        <f>IF($A37&gt;=AZ$30,AZ$31*BB37,0)</f>
        <v>0</v>
      </c>
      <c r="BB37" s="27">
        <v>0</v>
      </c>
      <c r="BC37" s="30">
        <f t="shared" ref="BC37:BC69" si="17">IF($A37&gt;=BC$30,BC$33*BE37,0)</f>
        <v>0</v>
      </c>
      <c r="BD37" s="23">
        <f>IF($A37&gt;=BC$30,BC$31*BE37,0)</f>
        <v>0</v>
      </c>
      <c r="BE37" s="27">
        <v>0</v>
      </c>
      <c r="BF37" s="30">
        <f t="shared" ref="BF37:BF69" si="18">IF($A37&gt;=BF$30,BF$33*BH37,0)</f>
        <v>0</v>
      </c>
      <c r="BG37" s="23">
        <f>IF($A37&gt;=BF$30,BF$31*BH37,0)</f>
        <v>0</v>
      </c>
      <c r="BH37" s="27">
        <v>0</v>
      </c>
      <c r="BI37" s="30">
        <f t="shared" ref="BI37:BI69" si="19">IF($A37&gt;=BI$30,BI$33*BK37,0)</f>
        <v>0</v>
      </c>
      <c r="BJ37" s="23">
        <f>IF($A37&gt;=BI$30,BI$31*BK37,0)</f>
        <v>0</v>
      </c>
      <c r="BK37" s="27">
        <v>0</v>
      </c>
    </row>
    <row r="38" spans="1:63" x14ac:dyDescent="0.2">
      <c r="A38" s="21">
        <v>37012</v>
      </c>
      <c r="B38" s="57">
        <f>SUMIF(D$36:U$36,B$36,D38:U38)</f>
        <v>81579.959999999992</v>
      </c>
      <c r="C38" s="4">
        <f t="shared" ref="C38:C69" si="20">SUMIF(D$36:U$36,C$36,D38:U38)</f>
        <v>490.5</v>
      </c>
      <c r="D38" s="23">
        <f t="shared" si="1"/>
        <v>0</v>
      </c>
      <c r="E38" s="23">
        <f t="shared" ref="E38:E71" si="21">SUMIF($V$35:$BS$35,E$35,$V38:$BS38)*F38</f>
        <v>0</v>
      </c>
      <c r="F38" s="81">
        <f t="shared" ref="F38:F43" si="22">F37</f>
        <v>1</v>
      </c>
      <c r="G38" s="30">
        <f t="shared" si="2"/>
        <v>0</v>
      </c>
      <c r="H38" s="23">
        <f t="shared" ref="H38:H71" si="23">SUMIF($V$35:$BS$35,H$35,$V38:$BS38)*I38</f>
        <v>0</v>
      </c>
      <c r="I38" s="81">
        <f t="shared" ref="I38:I43" si="24">I37</f>
        <v>1</v>
      </c>
      <c r="J38" s="30">
        <f t="shared" si="3"/>
        <v>81579.959999999992</v>
      </c>
      <c r="K38" s="23">
        <f t="shared" ref="K38:K71" si="25">SUMIF($V$35:$BS$35,K$35,$V38:$BS38)*L38</f>
        <v>490.5</v>
      </c>
      <c r="L38" s="81">
        <f t="shared" ref="L38:L43" si="26">L37</f>
        <v>1</v>
      </c>
      <c r="M38" s="30">
        <f t="shared" si="4"/>
        <v>0</v>
      </c>
      <c r="N38" s="23">
        <f t="shared" ref="N38:N71" si="27">SUMIF($V$35:$BS$35,N$35,$V38:$BS38)*O38</f>
        <v>0</v>
      </c>
      <c r="O38" s="81">
        <f t="shared" ref="O38:O43" si="28">O37</f>
        <v>1</v>
      </c>
      <c r="P38" s="30">
        <f t="shared" si="5"/>
        <v>0</v>
      </c>
      <c r="Q38" s="23">
        <f t="shared" ref="Q38:Q71" si="29">SUMIF($V$35:$BS$35,Q$35,$V38:$BS38)*R38</f>
        <v>0</v>
      </c>
      <c r="R38" s="81">
        <f>R37</f>
        <v>1</v>
      </c>
      <c r="S38" s="30">
        <f t="shared" si="6"/>
        <v>0</v>
      </c>
      <c r="T38" s="23">
        <f t="shared" ref="T38:T71" si="30">SUMIF($V$35:$BS$35,T$35,$V38:$BS38)*U38</f>
        <v>0</v>
      </c>
      <c r="U38" s="81">
        <f>U37</f>
        <v>1</v>
      </c>
      <c r="V38" s="57">
        <f t="shared" si="7"/>
        <v>81579.959999999992</v>
      </c>
      <c r="W38" s="23">
        <f t="shared" ref="W38:W69" si="31">IF($A38&gt;=V$30,V$31*X38,0)</f>
        <v>490.5</v>
      </c>
      <c r="X38" s="27">
        <v>0.9</v>
      </c>
      <c r="Y38" s="30">
        <f t="shared" si="8"/>
        <v>0</v>
      </c>
      <c r="Z38" s="23">
        <f t="shared" ref="Z38:Z69" si="32">IF($A38&gt;=Y$30,Y$31*AA38,0)</f>
        <v>0</v>
      </c>
      <c r="AA38" s="27">
        <v>0</v>
      </c>
      <c r="AB38" s="30">
        <f t="shared" si="9"/>
        <v>0</v>
      </c>
      <c r="AC38" s="23">
        <f t="shared" ref="AC38:AC69" si="33">IF($A38&gt;=AB$30,AB$31*AD38,0)</f>
        <v>0</v>
      </c>
      <c r="AD38" s="27">
        <v>0</v>
      </c>
      <c r="AE38" s="30"/>
      <c r="AF38" s="23"/>
      <c r="AG38" s="27"/>
      <c r="AH38" s="30">
        <f t="shared" si="10"/>
        <v>0</v>
      </c>
      <c r="AI38" s="23">
        <f t="shared" ref="AI38:AI69" si="34">IF($A38&gt;=AH$30,AH$31*AJ38,0)</f>
        <v>0</v>
      </c>
      <c r="AJ38" s="27">
        <v>0</v>
      </c>
      <c r="AK38" s="30">
        <f t="shared" si="11"/>
        <v>0</v>
      </c>
      <c r="AL38" s="23">
        <f t="shared" ref="AL38:AL69" si="35">IF($A38&gt;=AK$30,AK$31*AM38,0)</f>
        <v>0</v>
      </c>
      <c r="AM38" s="27">
        <v>0</v>
      </c>
      <c r="AN38" s="30">
        <f t="shared" si="12"/>
        <v>0</v>
      </c>
      <c r="AO38" s="23">
        <f t="shared" ref="AO38:AO69" si="36">IF($A38&gt;=AN$30,AN$31*AP38,0)</f>
        <v>0</v>
      </c>
      <c r="AP38" s="27">
        <v>0</v>
      </c>
      <c r="AQ38" s="30">
        <f t="shared" si="13"/>
        <v>0</v>
      </c>
      <c r="AR38" s="23">
        <f t="shared" ref="AR38:AR69" si="37">IF($A38&gt;=AQ$30,AQ$31*AS38,0)</f>
        <v>0</v>
      </c>
      <c r="AS38" s="27">
        <v>0</v>
      </c>
      <c r="AT38" s="30">
        <f t="shared" si="14"/>
        <v>0</v>
      </c>
      <c r="AU38" s="23">
        <f t="shared" ref="AU38:AU69" si="38">IF($A38&gt;=AT$30,AT$31*AV38,0)</f>
        <v>0</v>
      </c>
      <c r="AV38" s="27">
        <v>0</v>
      </c>
      <c r="AW38" s="30">
        <f t="shared" si="15"/>
        <v>0</v>
      </c>
      <c r="AX38" s="23">
        <f t="shared" ref="AX38:AX69" si="39">IF($A38&gt;=AW$30,AW$31*AY38,0)</f>
        <v>0</v>
      </c>
      <c r="AY38" s="27">
        <v>0</v>
      </c>
      <c r="AZ38" s="30">
        <f t="shared" si="16"/>
        <v>0</v>
      </c>
      <c r="BA38" s="23">
        <f t="shared" ref="BA38:BA69" si="40">IF($A38&gt;=AZ$30,AZ$31*BB38,0)</f>
        <v>0</v>
      </c>
      <c r="BB38" s="27">
        <v>0</v>
      </c>
      <c r="BC38" s="30">
        <f t="shared" si="17"/>
        <v>0</v>
      </c>
      <c r="BD38" s="23">
        <f t="shared" ref="BD38:BD69" si="41">IF($A38&gt;=BC$30,BC$31*BE38,0)</f>
        <v>0</v>
      </c>
      <c r="BE38" s="27">
        <v>0</v>
      </c>
      <c r="BF38" s="30">
        <f t="shared" si="18"/>
        <v>0</v>
      </c>
      <c r="BG38" s="23">
        <f t="shared" ref="BG38:BG69" si="42">IF($A38&gt;=BF$30,BF$31*BH38,0)</f>
        <v>0</v>
      </c>
      <c r="BH38" s="27">
        <v>0</v>
      </c>
      <c r="BI38" s="30">
        <f t="shared" si="19"/>
        <v>0</v>
      </c>
      <c r="BJ38" s="23">
        <f t="shared" ref="BJ38:BJ69" si="43">IF($A38&gt;=BI$30,BI$31*BK38,0)</f>
        <v>0</v>
      </c>
      <c r="BK38" s="27">
        <v>0</v>
      </c>
    </row>
    <row r="39" spans="1:63" x14ac:dyDescent="0.2">
      <c r="A39" s="21">
        <v>37043</v>
      </c>
      <c r="B39" s="57">
        <f>SUMIF(D$36:U$36,B$36,D39:U39)</f>
        <v>100299.95999999999</v>
      </c>
      <c r="C39" s="4">
        <f t="shared" si="20"/>
        <v>594.5</v>
      </c>
      <c r="D39" s="23">
        <f t="shared" si="1"/>
        <v>0</v>
      </c>
      <c r="E39" s="23">
        <f t="shared" si="21"/>
        <v>0</v>
      </c>
      <c r="F39" s="81">
        <f t="shared" si="22"/>
        <v>1</v>
      </c>
      <c r="G39" s="30">
        <f t="shared" si="2"/>
        <v>18720</v>
      </c>
      <c r="H39" s="23">
        <f t="shared" si="23"/>
        <v>104</v>
      </c>
      <c r="I39" s="81">
        <f t="shared" si="24"/>
        <v>1</v>
      </c>
      <c r="J39" s="30">
        <f t="shared" si="3"/>
        <v>81579.959999999992</v>
      </c>
      <c r="K39" s="23">
        <f t="shared" si="25"/>
        <v>490.5</v>
      </c>
      <c r="L39" s="81">
        <f t="shared" si="26"/>
        <v>1</v>
      </c>
      <c r="M39" s="30">
        <f t="shared" si="4"/>
        <v>0</v>
      </c>
      <c r="N39" s="23">
        <f t="shared" si="27"/>
        <v>0</v>
      </c>
      <c r="O39" s="81">
        <f t="shared" si="28"/>
        <v>1</v>
      </c>
      <c r="P39" s="30">
        <f t="shared" si="5"/>
        <v>0</v>
      </c>
      <c r="Q39" s="23">
        <f t="shared" si="29"/>
        <v>0</v>
      </c>
      <c r="R39" s="81">
        <f>R38</f>
        <v>1</v>
      </c>
      <c r="S39" s="30">
        <f t="shared" si="6"/>
        <v>0</v>
      </c>
      <c r="T39" s="23">
        <f t="shared" si="30"/>
        <v>0</v>
      </c>
      <c r="U39" s="81">
        <f>U38</f>
        <v>1</v>
      </c>
      <c r="V39" s="57">
        <f t="shared" si="7"/>
        <v>81579.959999999992</v>
      </c>
      <c r="W39" s="23">
        <f t="shared" si="31"/>
        <v>490.5</v>
      </c>
      <c r="X39" s="27">
        <v>0.9</v>
      </c>
      <c r="Y39" s="30">
        <f t="shared" si="8"/>
        <v>18720</v>
      </c>
      <c r="Z39" s="23">
        <f t="shared" si="32"/>
        <v>104</v>
      </c>
      <c r="AA39" s="27">
        <v>0.2</v>
      </c>
      <c r="AB39" s="30">
        <f t="shared" si="9"/>
        <v>0</v>
      </c>
      <c r="AC39" s="23">
        <f t="shared" si="33"/>
        <v>0</v>
      </c>
      <c r="AD39" s="27">
        <v>0</v>
      </c>
      <c r="AE39" s="30"/>
      <c r="AF39" s="23"/>
      <c r="AG39" s="27"/>
      <c r="AH39" s="30">
        <f t="shared" si="10"/>
        <v>0</v>
      </c>
      <c r="AI39" s="23">
        <f t="shared" si="34"/>
        <v>0</v>
      </c>
      <c r="AJ39" s="27">
        <v>0</v>
      </c>
      <c r="AK39" s="30">
        <f t="shared" si="11"/>
        <v>0</v>
      </c>
      <c r="AL39" s="23">
        <f t="shared" si="35"/>
        <v>0</v>
      </c>
      <c r="AM39" s="27">
        <v>0</v>
      </c>
      <c r="AN39" s="30">
        <f t="shared" si="12"/>
        <v>0</v>
      </c>
      <c r="AO39" s="23">
        <f t="shared" si="36"/>
        <v>0</v>
      </c>
      <c r="AP39" s="27">
        <v>0</v>
      </c>
      <c r="AQ39" s="30">
        <f t="shared" si="13"/>
        <v>0</v>
      </c>
      <c r="AR39" s="23">
        <f t="shared" si="37"/>
        <v>0</v>
      </c>
      <c r="AS39" s="27">
        <v>0</v>
      </c>
      <c r="AT39" s="30">
        <f t="shared" si="14"/>
        <v>0</v>
      </c>
      <c r="AU39" s="23">
        <f t="shared" si="38"/>
        <v>0</v>
      </c>
      <c r="AV39" s="27">
        <v>0</v>
      </c>
      <c r="AW39" s="30">
        <f t="shared" si="15"/>
        <v>0</v>
      </c>
      <c r="AX39" s="23">
        <f t="shared" si="39"/>
        <v>0</v>
      </c>
      <c r="AY39" s="27">
        <v>0</v>
      </c>
      <c r="AZ39" s="30">
        <f t="shared" si="16"/>
        <v>0</v>
      </c>
      <c r="BA39" s="23">
        <f t="shared" si="40"/>
        <v>0</v>
      </c>
      <c r="BB39" s="27">
        <v>0</v>
      </c>
      <c r="BC39" s="30">
        <f t="shared" si="17"/>
        <v>0</v>
      </c>
      <c r="BD39" s="23">
        <f t="shared" si="41"/>
        <v>0</v>
      </c>
      <c r="BE39" s="27">
        <v>0</v>
      </c>
      <c r="BF39" s="30">
        <f t="shared" si="18"/>
        <v>0</v>
      </c>
      <c r="BG39" s="23">
        <f t="shared" si="42"/>
        <v>0</v>
      </c>
      <c r="BH39" s="27">
        <v>0</v>
      </c>
      <c r="BI39" s="30">
        <f t="shared" si="19"/>
        <v>0</v>
      </c>
      <c r="BJ39" s="23">
        <f t="shared" si="43"/>
        <v>0</v>
      </c>
      <c r="BK39" s="27">
        <v>0</v>
      </c>
    </row>
    <row r="40" spans="1:63" x14ac:dyDescent="0.2">
      <c r="A40" s="21">
        <v>37073</v>
      </c>
      <c r="B40" s="57">
        <f>SUMIF(D$36:U$36,B$36,D40:U40)</f>
        <v>258459.96</v>
      </c>
      <c r="C40" s="4">
        <f t="shared" si="20"/>
        <v>1413</v>
      </c>
      <c r="D40" s="23">
        <f t="shared" si="1"/>
        <v>0</v>
      </c>
      <c r="E40" s="23">
        <f t="shared" si="21"/>
        <v>0</v>
      </c>
      <c r="F40" s="81">
        <f t="shared" si="22"/>
        <v>1</v>
      </c>
      <c r="G40" s="30">
        <f t="shared" si="2"/>
        <v>93600</v>
      </c>
      <c r="H40" s="23">
        <f t="shared" si="23"/>
        <v>520</v>
      </c>
      <c r="I40" s="81">
        <f t="shared" si="24"/>
        <v>1</v>
      </c>
      <c r="J40" s="30">
        <f t="shared" si="3"/>
        <v>81579.959999999992</v>
      </c>
      <c r="K40" s="23">
        <f t="shared" si="25"/>
        <v>490.5</v>
      </c>
      <c r="L40" s="81">
        <f t="shared" si="26"/>
        <v>1</v>
      </c>
      <c r="M40" s="30">
        <f t="shared" si="4"/>
        <v>0</v>
      </c>
      <c r="N40" s="23">
        <f t="shared" si="27"/>
        <v>0</v>
      </c>
      <c r="O40" s="81">
        <f t="shared" si="28"/>
        <v>1</v>
      </c>
      <c r="P40" s="30">
        <f t="shared" si="5"/>
        <v>48600</v>
      </c>
      <c r="Q40" s="23">
        <f t="shared" si="29"/>
        <v>202.5</v>
      </c>
      <c r="R40" s="81">
        <f t="shared" ref="R40:R69" si="44">R39</f>
        <v>1</v>
      </c>
      <c r="S40" s="30">
        <f t="shared" si="6"/>
        <v>34680</v>
      </c>
      <c r="T40" s="23">
        <f t="shared" si="30"/>
        <v>200</v>
      </c>
      <c r="U40" s="81">
        <f t="shared" ref="U40:U69" si="45">U39</f>
        <v>1</v>
      </c>
      <c r="V40" s="57">
        <f t="shared" si="7"/>
        <v>81579.959999999992</v>
      </c>
      <c r="W40" s="23">
        <f t="shared" si="31"/>
        <v>490.5</v>
      </c>
      <c r="X40" s="27">
        <v>0.9</v>
      </c>
      <c r="Y40" s="30">
        <f t="shared" si="8"/>
        <v>93600</v>
      </c>
      <c r="Z40" s="23">
        <f t="shared" si="32"/>
        <v>520</v>
      </c>
      <c r="AA40" s="27">
        <v>1</v>
      </c>
      <c r="AB40" s="30">
        <f t="shared" si="9"/>
        <v>0</v>
      </c>
      <c r="AC40" s="23">
        <f t="shared" si="33"/>
        <v>0</v>
      </c>
      <c r="AD40" s="27">
        <v>0</v>
      </c>
      <c r="AE40" s="30"/>
      <c r="AF40" s="23"/>
      <c r="AG40" s="27"/>
      <c r="AH40" s="30">
        <f t="shared" si="10"/>
        <v>16680</v>
      </c>
      <c r="AI40" s="23">
        <f t="shared" si="34"/>
        <v>100</v>
      </c>
      <c r="AJ40" s="27">
        <v>0.2</v>
      </c>
      <c r="AK40" s="30">
        <f t="shared" si="11"/>
        <v>18000</v>
      </c>
      <c r="AL40" s="23">
        <f t="shared" si="35"/>
        <v>100</v>
      </c>
      <c r="AM40" s="27">
        <v>0.2</v>
      </c>
      <c r="AN40" s="30">
        <f t="shared" si="12"/>
        <v>19440</v>
      </c>
      <c r="AO40" s="23">
        <f t="shared" si="36"/>
        <v>81</v>
      </c>
      <c r="AP40" s="27">
        <v>0.9</v>
      </c>
      <c r="AQ40" s="30">
        <f t="shared" si="13"/>
        <v>29160</v>
      </c>
      <c r="AR40" s="23">
        <f t="shared" si="37"/>
        <v>121.5</v>
      </c>
      <c r="AS40" s="27">
        <v>0.9</v>
      </c>
      <c r="AT40" s="30">
        <f t="shared" si="14"/>
        <v>0</v>
      </c>
      <c r="AU40" s="23">
        <f t="shared" si="38"/>
        <v>0</v>
      </c>
      <c r="AV40" s="27">
        <v>0</v>
      </c>
      <c r="AW40" s="30">
        <f t="shared" si="15"/>
        <v>0</v>
      </c>
      <c r="AX40" s="23">
        <f t="shared" si="39"/>
        <v>0</v>
      </c>
      <c r="AY40" s="27">
        <v>0</v>
      </c>
      <c r="AZ40" s="30">
        <f t="shared" si="16"/>
        <v>0</v>
      </c>
      <c r="BA40" s="23">
        <f t="shared" si="40"/>
        <v>0</v>
      </c>
      <c r="BB40" s="27">
        <v>0</v>
      </c>
      <c r="BC40" s="30">
        <f t="shared" si="17"/>
        <v>0</v>
      </c>
      <c r="BD40" s="23">
        <f t="shared" si="41"/>
        <v>0</v>
      </c>
      <c r="BE40" s="27">
        <v>0</v>
      </c>
      <c r="BF40" s="30">
        <f t="shared" si="18"/>
        <v>0</v>
      </c>
      <c r="BG40" s="23">
        <f t="shared" si="42"/>
        <v>0</v>
      </c>
      <c r="BH40" s="27">
        <v>0</v>
      </c>
      <c r="BI40" s="30">
        <f t="shared" si="19"/>
        <v>0</v>
      </c>
      <c r="BJ40" s="23">
        <f t="shared" si="43"/>
        <v>0</v>
      </c>
      <c r="BK40" s="27">
        <v>0</v>
      </c>
    </row>
    <row r="41" spans="1:63" x14ac:dyDescent="0.2">
      <c r="A41" s="21">
        <v>37104</v>
      </c>
      <c r="B41" s="57">
        <f>SUMIF(D$36:U$36,B$36,D41:U41)</f>
        <v>453517.07999999996</v>
      </c>
      <c r="C41" s="4">
        <f t="shared" si="20"/>
        <v>2511</v>
      </c>
      <c r="D41" s="23">
        <f t="shared" si="1"/>
        <v>22320</v>
      </c>
      <c r="E41" s="23">
        <f t="shared" si="21"/>
        <v>124</v>
      </c>
      <c r="F41" s="81">
        <f t="shared" si="22"/>
        <v>1</v>
      </c>
      <c r="G41" s="30">
        <f t="shared" si="2"/>
        <v>93600</v>
      </c>
      <c r="H41" s="23">
        <f t="shared" si="23"/>
        <v>520</v>
      </c>
      <c r="I41" s="81">
        <f t="shared" si="24"/>
        <v>1</v>
      </c>
      <c r="J41" s="30">
        <f t="shared" si="3"/>
        <v>81579.959999999992</v>
      </c>
      <c r="K41" s="23">
        <f t="shared" si="25"/>
        <v>490.5</v>
      </c>
      <c r="L41" s="81">
        <f t="shared" si="26"/>
        <v>1</v>
      </c>
      <c r="M41" s="30">
        <f t="shared" si="4"/>
        <v>16197.120000000003</v>
      </c>
      <c r="N41" s="23">
        <f t="shared" si="27"/>
        <v>64</v>
      </c>
      <c r="O41" s="81">
        <f t="shared" si="28"/>
        <v>1</v>
      </c>
      <c r="P41" s="30">
        <f t="shared" si="5"/>
        <v>66420</v>
      </c>
      <c r="Q41" s="23">
        <f t="shared" si="29"/>
        <v>312.5</v>
      </c>
      <c r="R41" s="81">
        <f t="shared" si="44"/>
        <v>1</v>
      </c>
      <c r="S41" s="30">
        <f t="shared" si="6"/>
        <v>173400</v>
      </c>
      <c r="T41" s="23">
        <f t="shared" si="30"/>
        <v>1000</v>
      </c>
      <c r="U41" s="81">
        <f t="shared" si="45"/>
        <v>1</v>
      </c>
      <c r="V41" s="57">
        <f t="shared" si="7"/>
        <v>81579.959999999992</v>
      </c>
      <c r="W41" s="23">
        <f t="shared" si="31"/>
        <v>490.5</v>
      </c>
      <c r="X41" s="27">
        <v>0.9</v>
      </c>
      <c r="Y41" s="30">
        <f t="shared" si="8"/>
        <v>93600</v>
      </c>
      <c r="Z41" s="23">
        <f t="shared" si="32"/>
        <v>520</v>
      </c>
      <c r="AA41" s="27">
        <v>1</v>
      </c>
      <c r="AB41" s="30">
        <f t="shared" si="9"/>
        <v>18000</v>
      </c>
      <c r="AC41" s="23">
        <f t="shared" si="33"/>
        <v>100</v>
      </c>
      <c r="AD41" s="27">
        <v>0.2</v>
      </c>
      <c r="AE41" s="30"/>
      <c r="AF41" s="23"/>
      <c r="AG41" s="27"/>
      <c r="AH41" s="30">
        <f t="shared" si="10"/>
        <v>83400</v>
      </c>
      <c r="AI41" s="23">
        <f t="shared" si="34"/>
        <v>500</v>
      </c>
      <c r="AJ41" s="27">
        <v>1</v>
      </c>
      <c r="AK41" s="30">
        <f t="shared" si="11"/>
        <v>90000</v>
      </c>
      <c r="AL41" s="23">
        <f t="shared" si="35"/>
        <v>500</v>
      </c>
      <c r="AM41" s="27">
        <v>1</v>
      </c>
      <c r="AN41" s="30">
        <f t="shared" si="12"/>
        <v>19440</v>
      </c>
      <c r="AO41" s="23">
        <f t="shared" si="36"/>
        <v>81</v>
      </c>
      <c r="AP41" s="27">
        <v>0.9</v>
      </c>
      <c r="AQ41" s="30">
        <f t="shared" si="13"/>
        <v>29160</v>
      </c>
      <c r="AR41" s="23">
        <f t="shared" si="37"/>
        <v>121.5</v>
      </c>
      <c r="AS41" s="27">
        <v>0.9</v>
      </c>
      <c r="AT41" s="30">
        <f t="shared" si="14"/>
        <v>17820</v>
      </c>
      <c r="AU41" s="23">
        <f t="shared" si="38"/>
        <v>110</v>
      </c>
      <c r="AV41" s="27">
        <v>0.2</v>
      </c>
      <c r="AW41" s="30">
        <f t="shared" si="15"/>
        <v>16197.120000000003</v>
      </c>
      <c r="AX41" s="23">
        <f t="shared" si="39"/>
        <v>64</v>
      </c>
      <c r="AY41" s="27">
        <v>0.2</v>
      </c>
      <c r="AZ41" s="30">
        <f t="shared" si="16"/>
        <v>4320</v>
      </c>
      <c r="BA41" s="23">
        <f t="shared" si="40"/>
        <v>24</v>
      </c>
      <c r="BB41" s="27">
        <v>0.2</v>
      </c>
      <c r="BC41" s="30">
        <f t="shared" si="17"/>
        <v>0</v>
      </c>
      <c r="BD41" s="23">
        <f t="shared" si="41"/>
        <v>0</v>
      </c>
      <c r="BE41" s="27">
        <v>0</v>
      </c>
      <c r="BF41" s="30">
        <f t="shared" si="18"/>
        <v>0</v>
      </c>
      <c r="BG41" s="23">
        <f t="shared" si="42"/>
        <v>0</v>
      </c>
      <c r="BH41" s="27">
        <v>0</v>
      </c>
      <c r="BI41" s="30">
        <f t="shared" si="19"/>
        <v>0</v>
      </c>
      <c r="BJ41" s="23">
        <f t="shared" si="43"/>
        <v>0</v>
      </c>
      <c r="BK41" s="27">
        <v>0</v>
      </c>
    </row>
    <row r="42" spans="1:63" x14ac:dyDescent="0.2">
      <c r="A42" s="21">
        <v>37135</v>
      </c>
      <c r="B42" s="57">
        <f t="shared" ref="B42:B69" si="46">SUMIF(D$36:U$36,B$36,D42:U42)</f>
        <v>678865.55999999994</v>
      </c>
      <c r="C42" s="4">
        <f t="shared" si="20"/>
        <v>3703</v>
      </c>
      <c r="D42" s="23">
        <f t="shared" si="1"/>
        <v>111600</v>
      </c>
      <c r="E42" s="23">
        <f t="shared" si="21"/>
        <v>620</v>
      </c>
      <c r="F42" s="81">
        <f t="shared" si="22"/>
        <v>1</v>
      </c>
      <c r="G42" s="30">
        <f t="shared" si="2"/>
        <v>93600</v>
      </c>
      <c r="H42" s="23">
        <f t="shared" si="23"/>
        <v>520</v>
      </c>
      <c r="I42" s="81">
        <f t="shared" si="24"/>
        <v>1</v>
      </c>
      <c r="J42" s="30">
        <f t="shared" si="3"/>
        <v>81579.959999999992</v>
      </c>
      <c r="K42" s="23">
        <f t="shared" si="25"/>
        <v>490.5</v>
      </c>
      <c r="L42" s="81">
        <f t="shared" si="26"/>
        <v>1</v>
      </c>
      <c r="M42" s="30">
        <f t="shared" si="4"/>
        <v>80985.600000000006</v>
      </c>
      <c r="N42" s="23">
        <f t="shared" si="27"/>
        <v>320</v>
      </c>
      <c r="O42" s="81">
        <f t="shared" si="28"/>
        <v>1</v>
      </c>
      <c r="P42" s="30">
        <f t="shared" si="5"/>
        <v>137700</v>
      </c>
      <c r="Q42" s="23">
        <f t="shared" si="29"/>
        <v>752.5</v>
      </c>
      <c r="R42" s="81">
        <f t="shared" si="44"/>
        <v>1</v>
      </c>
      <c r="S42" s="30">
        <f t="shared" si="6"/>
        <v>173400</v>
      </c>
      <c r="T42" s="23">
        <f t="shared" si="30"/>
        <v>1000</v>
      </c>
      <c r="U42" s="81">
        <f t="shared" si="45"/>
        <v>1</v>
      </c>
      <c r="V42" s="57">
        <f t="shared" si="7"/>
        <v>81579.959999999992</v>
      </c>
      <c r="W42" s="23">
        <f t="shared" si="31"/>
        <v>490.5</v>
      </c>
      <c r="X42" s="27">
        <v>0.9</v>
      </c>
      <c r="Y42" s="30">
        <f t="shared" si="8"/>
        <v>93600</v>
      </c>
      <c r="Z42" s="23">
        <f t="shared" si="32"/>
        <v>520</v>
      </c>
      <c r="AA42" s="27">
        <v>1</v>
      </c>
      <c r="AB42" s="30">
        <f t="shared" si="9"/>
        <v>90000</v>
      </c>
      <c r="AC42" s="23">
        <f t="shared" si="33"/>
        <v>500</v>
      </c>
      <c r="AD42" s="27">
        <v>1</v>
      </c>
      <c r="AE42" s="30"/>
      <c r="AF42" s="23"/>
      <c r="AG42" s="27"/>
      <c r="AH42" s="30">
        <f t="shared" si="10"/>
        <v>83400</v>
      </c>
      <c r="AI42" s="23">
        <f t="shared" si="34"/>
        <v>500</v>
      </c>
      <c r="AJ42" s="27">
        <v>1</v>
      </c>
      <c r="AK42" s="30">
        <f t="shared" si="11"/>
        <v>90000</v>
      </c>
      <c r="AL42" s="23">
        <f t="shared" si="35"/>
        <v>500</v>
      </c>
      <c r="AM42" s="27">
        <v>1</v>
      </c>
      <c r="AN42" s="30">
        <f t="shared" si="12"/>
        <v>19440</v>
      </c>
      <c r="AO42" s="23">
        <f t="shared" si="36"/>
        <v>81</v>
      </c>
      <c r="AP42" s="27">
        <v>0.9</v>
      </c>
      <c r="AQ42" s="30">
        <f t="shared" si="13"/>
        <v>29160</v>
      </c>
      <c r="AR42" s="23">
        <f t="shared" si="37"/>
        <v>121.5</v>
      </c>
      <c r="AS42" s="27">
        <v>0.9</v>
      </c>
      <c r="AT42" s="30">
        <f t="shared" si="14"/>
        <v>89100</v>
      </c>
      <c r="AU42" s="23">
        <f t="shared" si="38"/>
        <v>550</v>
      </c>
      <c r="AV42" s="27">
        <v>1</v>
      </c>
      <c r="AW42" s="30">
        <f t="shared" si="15"/>
        <v>80985.600000000006</v>
      </c>
      <c r="AX42" s="23">
        <f t="shared" si="39"/>
        <v>320</v>
      </c>
      <c r="AY42" s="27">
        <v>1</v>
      </c>
      <c r="AZ42" s="30">
        <f t="shared" si="16"/>
        <v>21600</v>
      </c>
      <c r="BA42" s="23">
        <f t="shared" si="40"/>
        <v>120</v>
      </c>
      <c r="BB42" s="27">
        <v>1</v>
      </c>
      <c r="BC42" s="30">
        <f t="shared" si="17"/>
        <v>0</v>
      </c>
      <c r="BD42" s="23">
        <f t="shared" si="41"/>
        <v>0</v>
      </c>
      <c r="BE42" s="27">
        <v>0</v>
      </c>
      <c r="BF42" s="30">
        <f t="shared" si="18"/>
        <v>0</v>
      </c>
      <c r="BG42" s="23">
        <f t="shared" si="42"/>
        <v>0</v>
      </c>
      <c r="BH42" s="27">
        <v>0</v>
      </c>
      <c r="BI42" s="30">
        <f t="shared" si="19"/>
        <v>0</v>
      </c>
      <c r="BJ42" s="23">
        <f t="shared" si="43"/>
        <v>0</v>
      </c>
      <c r="BK42" s="27">
        <v>0</v>
      </c>
    </row>
    <row r="43" spans="1:63" x14ac:dyDescent="0.2">
      <c r="A43" s="21">
        <v>37165</v>
      </c>
      <c r="B43" s="57">
        <f t="shared" si="46"/>
        <v>678865.55999999994</v>
      </c>
      <c r="C43" s="4">
        <f t="shared" si="20"/>
        <v>3703</v>
      </c>
      <c r="D43" s="23">
        <f t="shared" si="1"/>
        <v>111600</v>
      </c>
      <c r="E43" s="23">
        <f t="shared" si="21"/>
        <v>620</v>
      </c>
      <c r="F43" s="81">
        <f t="shared" si="22"/>
        <v>1</v>
      </c>
      <c r="G43" s="30">
        <f t="shared" si="2"/>
        <v>93600</v>
      </c>
      <c r="H43" s="23">
        <f t="shared" si="23"/>
        <v>520</v>
      </c>
      <c r="I43" s="81">
        <f t="shared" si="24"/>
        <v>1</v>
      </c>
      <c r="J43" s="30">
        <f t="shared" si="3"/>
        <v>81579.959999999992</v>
      </c>
      <c r="K43" s="23">
        <f t="shared" si="25"/>
        <v>490.5</v>
      </c>
      <c r="L43" s="81">
        <f t="shared" si="26"/>
        <v>1</v>
      </c>
      <c r="M43" s="30">
        <f t="shared" si="4"/>
        <v>80985.600000000006</v>
      </c>
      <c r="N43" s="23">
        <f t="shared" si="27"/>
        <v>320</v>
      </c>
      <c r="O43" s="81">
        <f t="shared" si="28"/>
        <v>1</v>
      </c>
      <c r="P43" s="30">
        <f t="shared" si="5"/>
        <v>137700</v>
      </c>
      <c r="Q43" s="23">
        <f t="shared" si="29"/>
        <v>752.5</v>
      </c>
      <c r="R43" s="81">
        <f t="shared" si="44"/>
        <v>1</v>
      </c>
      <c r="S43" s="30">
        <f t="shared" si="6"/>
        <v>173400</v>
      </c>
      <c r="T43" s="23">
        <f t="shared" si="30"/>
        <v>1000</v>
      </c>
      <c r="U43" s="81">
        <f t="shared" si="45"/>
        <v>1</v>
      </c>
      <c r="V43" s="57">
        <f t="shared" si="7"/>
        <v>81579.959999999992</v>
      </c>
      <c r="W43" s="23">
        <f t="shared" si="31"/>
        <v>490.5</v>
      </c>
      <c r="X43" s="27">
        <v>0.9</v>
      </c>
      <c r="Y43" s="30">
        <f t="shared" si="8"/>
        <v>93600</v>
      </c>
      <c r="Z43" s="23">
        <f t="shared" si="32"/>
        <v>520</v>
      </c>
      <c r="AA43" s="27">
        <v>1</v>
      </c>
      <c r="AB43" s="30">
        <f t="shared" si="9"/>
        <v>90000</v>
      </c>
      <c r="AC43" s="23">
        <f t="shared" si="33"/>
        <v>500</v>
      </c>
      <c r="AD43" s="27">
        <v>1</v>
      </c>
      <c r="AE43" s="30"/>
      <c r="AF43" s="23"/>
      <c r="AG43" s="27"/>
      <c r="AH43" s="30">
        <f t="shared" si="10"/>
        <v>83400</v>
      </c>
      <c r="AI43" s="23">
        <f t="shared" si="34"/>
        <v>500</v>
      </c>
      <c r="AJ43" s="27">
        <v>1</v>
      </c>
      <c r="AK43" s="30">
        <f t="shared" si="11"/>
        <v>90000</v>
      </c>
      <c r="AL43" s="23">
        <f t="shared" si="35"/>
        <v>500</v>
      </c>
      <c r="AM43" s="27">
        <v>1</v>
      </c>
      <c r="AN43" s="30">
        <f t="shared" si="12"/>
        <v>19440</v>
      </c>
      <c r="AO43" s="23">
        <f t="shared" si="36"/>
        <v>81</v>
      </c>
      <c r="AP43" s="27">
        <v>0.9</v>
      </c>
      <c r="AQ43" s="30">
        <f t="shared" si="13"/>
        <v>29160</v>
      </c>
      <c r="AR43" s="23">
        <f t="shared" si="37"/>
        <v>121.5</v>
      </c>
      <c r="AS43" s="27">
        <v>0.9</v>
      </c>
      <c r="AT43" s="30">
        <f t="shared" si="14"/>
        <v>89100</v>
      </c>
      <c r="AU43" s="23">
        <f t="shared" si="38"/>
        <v>550</v>
      </c>
      <c r="AV43" s="27">
        <v>1</v>
      </c>
      <c r="AW43" s="30">
        <f t="shared" si="15"/>
        <v>80985.600000000006</v>
      </c>
      <c r="AX43" s="23">
        <f t="shared" si="39"/>
        <v>320</v>
      </c>
      <c r="AY43" s="27">
        <v>1</v>
      </c>
      <c r="AZ43" s="30">
        <f t="shared" si="16"/>
        <v>21600</v>
      </c>
      <c r="BA43" s="23">
        <f t="shared" si="40"/>
        <v>120</v>
      </c>
      <c r="BB43" s="27">
        <v>1</v>
      </c>
      <c r="BC43" s="30">
        <f t="shared" si="17"/>
        <v>0</v>
      </c>
      <c r="BD43" s="23">
        <f t="shared" si="41"/>
        <v>0</v>
      </c>
      <c r="BE43" s="27">
        <v>0</v>
      </c>
      <c r="BF43" s="30">
        <f t="shared" si="18"/>
        <v>0</v>
      </c>
      <c r="BG43" s="23">
        <f t="shared" si="42"/>
        <v>0</v>
      </c>
      <c r="BH43" s="27">
        <v>0</v>
      </c>
      <c r="BI43" s="30">
        <f t="shared" si="19"/>
        <v>0</v>
      </c>
      <c r="BJ43" s="23">
        <f t="shared" si="43"/>
        <v>0</v>
      </c>
      <c r="BK43" s="27">
        <v>0</v>
      </c>
    </row>
    <row r="44" spans="1:63" x14ac:dyDescent="0.2">
      <c r="A44" s="21">
        <v>37196</v>
      </c>
      <c r="B44" s="57">
        <f t="shared" si="46"/>
        <v>521809.47</v>
      </c>
      <c r="C44" s="4">
        <f t="shared" si="20"/>
        <v>2855.4</v>
      </c>
      <c r="D44" s="23">
        <f t="shared" si="1"/>
        <v>83700</v>
      </c>
      <c r="E44" s="23">
        <f t="shared" si="21"/>
        <v>465</v>
      </c>
      <c r="F44" s="27">
        <v>0.75</v>
      </c>
      <c r="G44" s="30">
        <f t="shared" si="2"/>
        <v>70200</v>
      </c>
      <c r="H44" s="23">
        <f t="shared" si="23"/>
        <v>390</v>
      </c>
      <c r="I44" s="27">
        <v>0.75</v>
      </c>
      <c r="J44" s="30">
        <f t="shared" si="3"/>
        <v>61184.969999999994</v>
      </c>
      <c r="K44" s="23">
        <f t="shared" si="25"/>
        <v>367.875</v>
      </c>
      <c r="L44" s="27">
        <v>0.75</v>
      </c>
      <c r="M44" s="30">
        <f t="shared" si="4"/>
        <v>73399.5</v>
      </c>
      <c r="N44" s="23">
        <f t="shared" si="27"/>
        <v>318.14999999999998</v>
      </c>
      <c r="O44" s="27">
        <v>0.75</v>
      </c>
      <c r="P44" s="30">
        <f t="shared" si="5"/>
        <v>103275</v>
      </c>
      <c r="Q44" s="23">
        <f t="shared" si="29"/>
        <v>564.375</v>
      </c>
      <c r="R44" s="27">
        <v>0.75</v>
      </c>
      <c r="S44" s="30">
        <f t="shared" si="6"/>
        <v>130050</v>
      </c>
      <c r="T44" s="23">
        <f t="shared" si="30"/>
        <v>750</v>
      </c>
      <c r="U44" s="27">
        <v>0.75</v>
      </c>
      <c r="V44" s="57">
        <f t="shared" si="7"/>
        <v>81579.959999999992</v>
      </c>
      <c r="W44" s="23">
        <f t="shared" si="31"/>
        <v>490.5</v>
      </c>
      <c r="X44" s="27">
        <v>0.9</v>
      </c>
      <c r="Y44" s="30">
        <f t="shared" si="8"/>
        <v>93600</v>
      </c>
      <c r="Z44" s="23">
        <f t="shared" si="32"/>
        <v>520</v>
      </c>
      <c r="AA44" s="27">
        <v>1</v>
      </c>
      <c r="AB44" s="30">
        <f t="shared" si="9"/>
        <v>90000</v>
      </c>
      <c r="AC44" s="23">
        <f t="shared" si="33"/>
        <v>500</v>
      </c>
      <c r="AD44" s="27">
        <v>1</v>
      </c>
      <c r="AE44" s="30"/>
      <c r="AF44" s="23"/>
      <c r="AG44" s="27"/>
      <c r="AH44" s="30">
        <f t="shared" si="10"/>
        <v>83400</v>
      </c>
      <c r="AI44" s="23">
        <f t="shared" si="34"/>
        <v>500</v>
      </c>
      <c r="AJ44" s="27">
        <v>1</v>
      </c>
      <c r="AK44" s="30">
        <f t="shared" si="11"/>
        <v>90000</v>
      </c>
      <c r="AL44" s="23">
        <f t="shared" si="35"/>
        <v>500</v>
      </c>
      <c r="AM44" s="27">
        <v>1</v>
      </c>
      <c r="AN44" s="30">
        <f t="shared" si="12"/>
        <v>19440</v>
      </c>
      <c r="AO44" s="23">
        <f t="shared" si="36"/>
        <v>81</v>
      </c>
      <c r="AP44" s="27">
        <v>0.9</v>
      </c>
      <c r="AQ44" s="30">
        <f t="shared" si="13"/>
        <v>29160</v>
      </c>
      <c r="AR44" s="23">
        <f t="shared" si="37"/>
        <v>121.5</v>
      </c>
      <c r="AS44" s="27">
        <v>0.9</v>
      </c>
      <c r="AT44" s="30">
        <f t="shared" si="14"/>
        <v>89100</v>
      </c>
      <c r="AU44" s="23">
        <f t="shared" si="38"/>
        <v>550</v>
      </c>
      <c r="AV44" s="27">
        <v>1</v>
      </c>
      <c r="AW44" s="30">
        <f t="shared" si="15"/>
        <v>80985.600000000006</v>
      </c>
      <c r="AX44" s="23">
        <f t="shared" si="39"/>
        <v>320</v>
      </c>
      <c r="AY44" s="27">
        <v>1</v>
      </c>
      <c r="AZ44" s="30">
        <f t="shared" si="16"/>
        <v>21600</v>
      </c>
      <c r="BA44" s="23">
        <f t="shared" si="40"/>
        <v>120</v>
      </c>
      <c r="BB44" s="27">
        <v>1</v>
      </c>
      <c r="BC44" s="30">
        <f t="shared" si="17"/>
        <v>16880.400000000001</v>
      </c>
      <c r="BD44" s="23">
        <f t="shared" si="41"/>
        <v>104.2</v>
      </c>
      <c r="BE44" s="27">
        <v>0.2</v>
      </c>
      <c r="BF44" s="30">
        <f t="shared" si="18"/>
        <v>0</v>
      </c>
      <c r="BG44" s="23">
        <f t="shared" si="42"/>
        <v>0</v>
      </c>
      <c r="BH44" s="27">
        <v>0</v>
      </c>
      <c r="BI44" s="30">
        <f t="shared" si="19"/>
        <v>0</v>
      </c>
      <c r="BJ44" s="23">
        <f t="shared" si="43"/>
        <v>0</v>
      </c>
      <c r="BK44" s="27">
        <v>0</v>
      </c>
    </row>
    <row r="45" spans="1:63" x14ac:dyDescent="0.2">
      <c r="A45" s="21">
        <v>37226</v>
      </c>
      <c r="B45" s="57">
        <f t="shared" si="46"/>
        <v>572450.67000000004</v>
      </c>
      <c r="C45" s="4">
        <f t="shared" si="20"/>
        <v>3168</v>
      </c>
      <c r="D45" s="23">
        <f t="shared" si="1"/>
        <v>83700</v>
      </c>
      <c r="E45" s="23">
        <f t="shared" si="21"/>
        <v>465</v>
      </c>
      <c r="F45" s="81">
        <f>F44</f>
        <v>0.75</v>
      </c>
      <c r="G45" s="30">
        <f t="shared" si="2"/>
        <v>70200</v>
      </c>
      <c r="H45" s="23">
        <f t="shared" si="23"/>
        <v>390</v>
      </c>
      <c r="I45" s="81">
        <f>I44</f>
        <v>0.75</v>
      </c>
      <c r="J45" s="30">
        <f t="shared" si="3"/>
        <v>61184.969999999994</v>
      </c>
      <c r="K45" s="23">
        <f t="shared" si="25"/>
        <v>367.875</v>
      </c>
      <c r="L45" s="81">
        <f>L44</f>
        <v>0.75</v>
      </c>
      <c r="M45" s="30">
        <f t="shared" si="4"/>
        <v>124040.70000000001</v>
      </c>
      <c r="N45" s="23">
        <f t="shared" si="27"/>
        <v>630.75</v>
      </c>
      <c r="O45" s="81">
        <f>O44</f>
        <v>0.75</v>
      </c>
      <c r="P45" s="30">
        <f t="shared" si="5"/>
        <v>103275</v>
      </c>
      <c r="Q45" s="23">
        <f t="shared" si="29"/>
        <v>564.375</v>
      </c>
      <c r="R45" s="81">
        <f t="shared" si="44"/>
        <v>0.75</v>
      </c>
      <c r="S45" s="30">
        <f t="shared" si="6"/>
        <v>130050</v>
      </c>
      <c r="T45" s="23">
        <f t="shared" si="30"/>
        <v>750</v>
      </c>
      <c r="U45" s="81">
        <f t="shared" si="45"/>
        <v>0.75</v>
      </c>
      <c r="V45" s="57">
        <f t="shared" si="7"/>
        <v>81579.959999999992</v>
      </c>
      <c r="W45" s="23">
        <f t="shared" si="31"/>
        <v>490.5</v>
      </c>
      <c r="X45" s="27">
        <v>0.9</v>
      </c>
      <c r="Y45" s="30">
        <f t="shared" si="8"/>
        <v>93600</v>
      </c>
      <c r="Z45" s="23">
        <f t="shared" si="32"/>
        <v>520</v>
      </c>
      <c r="AA45" s="27">
        <v>1</v>
      </c>
      <c r="AB45" s="30">
        <f t="shared" si="9"/>
        <v>90000</v>
      </c>
      <c r="AC45" s="23">
        <f t="shared" si="33"/>
        <v>500</v>
      </c>
      <c r="AD45" s="27">
        <v>1</v>
      </c>
      <c r="AE45" s="30"/>
      <c r="AF45" s="23"/>
      <c r="AG45" s="27"/>
      <c r="AH45" s="30">
        <f t="shared" si="10"/>
        <v>83400</v>
      </c>
      <c r="AI45" s="23">
        <f t="shared" si="34"/>
        <v>500</v>
      </c>
      <c r="AJ45" s="27">
        <v>1</v>
      </c>
      <c r="AK45" s="30">
        <f t="shared" si="11"/>
        <v>90000</v>
      </c>
      <c r="AL45" s="23">
        <f t="shared" si="35"/>
        <v>500</v>
      </c>
      <c r="AM45" s="27">
        <v>1</v>
      </c>
      <c r="AN45" s="30">
        <f t="shared" si="12"/>
        <v>19440</v>
      </c>
      <c r="AO45" s="23">
        <f t="shared" si="36"/>
        <v>81</v>
      </c>
      <c r="AP45" s="27">
        <v>0.9</v>
      </c>
      <c r="AQ45" s="30">
        <f t="shared" si="13"/>
        <v>29160</v>
      </c>
      <c r="AR45" s="23">
        <f t="shared" si="37"/>
        <v>121.5</v>
      </c>
      <c r="AS45" s="27">
        <v>0.9</v>
      </c>
      <c r="AT45" s="30">
        <f t="shared" si="14"/>
        <v>89100</v>
      </c>
      <c r="AU45" s="23">
        <f t="shared" si="38"/>
        <v>550</v>
      </c>
      <c r="AV45" s="27">
        <v>1</v>
      </c>
      <c r="AW45" s="30">
        <f t="shared" si="15"/>
        <v>80985.600000000006</v>
      </c>
      <c r="AX45" s="23">
        <f t="shared" si="39"/>
        <v>320</v>
      </c>
      <c r="AY45" s="27">
        <v>1</v>
      </c>
      <c r="AZ45" s="30">
        <f t="shared" si="16"/>
        <v>21600</v>
      </c>
      <c r="BA45" s="23">
        <f t="shared" si="40"/>
        <v>120</v>
      </c>
      <c r="BB45" s="27">
        <v>1</v>
      </c>
      <c r="BC45" s="30">
        <f t="shared" si="17"/>
        <v>84402</v>
      </c>
      <c r="BD45" s="23">
        <f t="shared" si="41"/>
        <v>521</v>
      </c>
      <c r="BE45" s="27">
        <v>1</v>
      </c>
      <c r="BF45" s="30">
        <f t="shared" si="18"/>
        <v>0</v>
      </c>
      <c r="BG45" s="23">
        <f t="shared" si="42"/>
        <v>0</v>
      </c>
      <c r="BH45" s="27">
        <v>0</v>
      </c>
      <c r="BI45" s="30">
        <f t="shared" si="19"/>
        <v>0</v>
      </c>
      <c r="BJ45" s="23">
        <f t="shared" si="43"/>
        <v>0</v>
      </c>
      <c r="BK45" s="27">
        <v>0</v>
      </c>
    </row>
    <row r="46" spans="1:63" x14ac:dyDescent="0.2">
      <c r="A46" s="21">
        <v>37257</v>
      </c>
      <c r="B46" s="57">
        <f t="shared" si="46"/>
        <v>572450.67000000004</v>
      </c>
      <c r="C46" s="4">
        <f t="shared" si="20"/>
        <v>3168</v>
      </c>
      <c r="D46" s="23">
        <f t="shared" si="1"/>
        <v>83700</v>
      </c>
      <c r="E46" s="23">
        <f t="shared" si="21"/>
        <v>465</v>
      </c>
      <c r="F46" s="81">
        <f>F45</f>
        <v>0.75</v>
      </c>
      <c r="G46" s="30">
        <f t="shared" si="2"/>
        <v>70200</v>
      </c>
      <c r="H46" s="23">
        <f t="shared" si="23"/>
        <v>390</v>
      </c>
      <c r="I46" s="81">
        <f>I45</f>
        <v>0.75</v>
      </c>
      <c r="J46" s="30">
        <f t="shared" si="3"/>
        <v>61184.969999999994</v>
      </c>
      <c r="K46" s="23">
        <f t="shared" si="25"/>
        <v>367.875</v>
      </c>
      <c r="L46" s="81">
        <f>L45</f>
        <v>0.75</v>
      </c>
      <c r="M46" s="30">
        <f t="shared" si="4"/>
        <v>124040.70000000001</v>
      </c>
      <c r="N46" s="23">
        <f t="shared" si="27"/>
        <v>630.75</v>
      </c>
      <c r="O46" s="81">
        <f>O45</f>
        <v>0.75</v>
      </c>
      <c r="P46" s="30">
        <f t="shared" si="5"/>
        <v>103275</v>
      </c>
      <c r="Q46" s="23">
        <f t="shared" si="29"/>
        <v>564.375</v>
      </c>
      <c r="R46" s="81">
        <f t="shared" si="44"/>
        <v>0.75</v>
      </c>
      <c r="S46" s="30">
        <f t="shared" si="6"/>
        <v>130050</v>
      </c>
      <c r="T46" s="23">
        <f t="shared" si="30"/>
        <v>750</v>
      </c>
      <c r="U46" s="81">
        <f t="shared" si="45"/>
        <v>0.75</v>
      </c>
      <c r="V46" s="57">
        <f t="shared" si="7"/>
        <v>81579.959999999992</v>
      </c>
      <c r="W46" s="23">
        <f t="shared" si="31"/>
        <v>490.5</v>
      </c>
      <c r="X46" s="27">
        <v>0.9</v>
      </c>
      <c r="Y46" s="30">
        <f t="shared" si="8"/>
        <v>93600</v>
      </c>
      <c r="Z46" s="23">
        <f t="shared" si="32"/>
        <v>520</v>
      </c>
      <c r="AA46" s="27">
        <v>1</v>
      </c>
      <c r="AB46" s="30">
        <f t="shared" si="9"/>
        <v>90000</v>
      </c>
      <c r="AC46" s="23">
        <f t="shared" si="33"/>
        <v>500</v>
      </c>
      <c r="AD46" s="27">
        <v>1</v>
      </c>
      <c r="AE46" s="30"/>
      <c r="AF46" s="23"/>
      <c r="AG46" s="27"/>
      <c r="AH46" s="30">
        <f t="shared" si="10"/>
        <v>83400</v>
      </c>
      <c r="AI46" s="23">
        <f t="shared" si="34"/>
        <v>500</v>
      </c>
      <c r="AJ46" s="27">
        <v>1</v>
      </c>
      <c r="AK46" s="30">
        <f t="shared" si="11"/>
        <v>90000</v>
      </c>
      <c r="AL46" s="23">
        <f t="shared" si="35"/>
        <v>500</v>
      </c>
      <c r="AM46" s="27">
        <v>1</v>
      </c>
      <c r="AN46" s="30">
        <f t="shared" si="12"/>
        <v>19440</v>
      </c>
      <c r="AO46" s="23">
        <f t="shared" si="36"/>
        <v>81</v>
      </c>
      <c r="AP46" s="27">
        <v>0.9</v>
      </c>
      <c r="AQ46" s="30">
        <f t="shared" si="13"/>
        <v>29160</v>
      </c>
      <c r="AR46" s="23">
        <f t="shared" si="37"/>
        <v>121.5</v>
      </c>
      <c r="AS46" s="27">
        <v>0.9</v>
      </c>
      <c r="AT46" s="30">
        <f t="shared" si="14"/>
        <v>89100</v>
      </c>
      <c r="AU46" s="23">
        <f t="shared" si="38"/>
        <v>550</v>
      </c>
      <c r="AV46" s="27">
        <v>1</v>
      </c>
      <c r="AW46" s="30">
        <f t="shared" si="15"/>
        <v>80985.600000000006</v>
      </c>
      <c r="AX46" s="23">
        <f t="shared" si="39"/>
        <v>320</v>
      </c>
      <c r="AY46" s="27">
        <v>1</v>
      </c>
      <c r="AZ46" s="30">
        <f t="shared" si="16"/>
        <v>21600</v>
      </c>
      <c r="BA46" s="23">
        <f t="shared" si="40"/>
        <v>120</v>
      </c>
      <c r="BB46" s="27">
        <v>1</v>
      </c>
      <c r="BC46" s="30">
        <f t="shared" si="17"/>
        <v>84402</v>
      </c>
      <c r="BD46" s="23">
        <f t="shared" si="41"/>
        <v>521</v>
      </c>
      <c r="BE46" s="27">
        <v>1</v>
      </c>
      <c r="BF46" s="30">
        <f t="shared" si="18"/>
        <v>0</v>
      </c>
      <c r="BG46" s="23">
        <f t="shared" si="42"/>
        <v>0</v>
      </c>
      <c r="BH46" s="27">
        <v>0</v>
      </c>
      <c r="BI46" s="30">
        <f t="shared" si="19"/>
        <v>0</v>
      </c>
      <c r="BJ46" s="23">
        <f t="shared" si="43"/>
        <v>0</v>
      </c>
      <c r="BK46" s="27">
        <v>0</v>
      </c>
    </row>
    <row r="47" spans="1:63" x14ac:dyDescent="0.2">
      <c r="A47" s="21">
        <v>37288</v>
      </c>
      <c r="B47" s="57">
        <f t="shared" si="46"/>
        <v>579200.67000000004</v>
      </c>
      <c r="C47" s="4">
        <f t="shared" si="20"/>
        <v>3205.5</v>
      </c>
      <c r="D47" s="23">
        <f t="shared" si="1"/>
        <v>90450</v>
      </c>
      <c r="E47" s="23">
        <f t="shared" si="21"/>
        <v>502.5</v>
      </c>
      <c r="F47" s="81">
        <f>F46</f>
        <v>0.75</v>
      </c>
      <c r="G47" s="30">
        <f t="shared" si="2"/>
        <v>70200</v>
      </c>
      <c r="H47" s="23">
        <f t="shared" si="23"/>
        <v>390</v>
      </c>
      <c r="I47" s="81">
        <f>I46</f>
        <v>0.75</v>
      </c>
      <c r="J47" s="30">
        <f t="shared" si="3"/>
        <v>61184.969999999994</v>
      </c>
      <c r="K47" s="23">
        <f t="shared" si="25"/>
        <v>367.875</v>
      </c>
      <c r="L47" s="81">
        <f>L46</f>
        <v>0.75</v>
      </c>
      <c r="M47" s="30">
        <f t="shared" si="4"/>
        <v>124040.70000000001</v>
      </c>
      <c r="N47" s="23">
        <f t="shared" si="27"/>
        <v>630.75</v>
      </c>
      <c r="O47" s="81">
        <f>O46</f>
        <v>0.75</v>
      </c>
      <c r="P47" s="30">
        <f t="shared" si="5"/>
        <v>103275</v>
      </c>
      <c r="Q47" s="23">
        <f t="shared" si="29"/>
        <v>564.375</v>
      </c>
      <c r="R47" s="81">
        <f t="shared" si="44"/>
        <v>0.75</v>
      </c>
      <c r="S47" s="30">
        <f t="shared" si="6"/>
        <v>130050</v>
      </c>
      <c r="T47" s="23">
        <f t="shared" si="30"/>
        <v>750</v>
      </c>
      <c r="U47" s="81">
        <f t="shared" si="45"/>
        <v>0.75</v>
      </c>
      <c r="V47" s="57">
        <f t="shared" si="7"/>
        <v>81579.959999999992</v>
      </c>
      <c r="W47" s="23">
        <f t="shared" si="31"/>
        <v>490.5</v>
      </c>
      <c r="X47" s="27">
        <v>0.9</v>
      </c>
      <c r="Y47" s="30">
        <f t="shared" si="8"/>
        <v>93600</v>
      </c>
      <c r="Z47" s="23">
        <f t="shared" si="32"/>
        <v>520</v>
      </c>
      <c r="AA47" s="27">
        <v>1</v>
      </c>
      <c r="AB47" s="30">
        <f t="shared" si="9"/>
        <v>90000</v>
      </c>
      <c r="AC47" s="23">
        <f t="shared" si="33"/>
        <v>500</v>
      </c>
      <c r="AD47" s="27">
        <v>1</v>
      </c>
      <c r="AE47" s="30"/>
      <c r="AF47" s="23"/>
      <c r="AG47" s="27"/>
      <c r="AH47" s="30">
        <f t="shared" si="10"/>
        <v>83400</v>
      </c>
      <c r="AI47" s="23">
        <f t="shared" si="34"/>
        <v>500</v>
      </c>
      <c r="AJ47" s="27">
        <v>1</v>
      </c>
      <c r="AK47" s="30">
        <f t="shared" si="11"/>
        <v>90000</v>
      </c>
      <c r="AL47" s="23">
        <f t="shared" si="35"/>
        <v>500</v>
      </c>
      <c r="AM47" s="27">
        <v>1</v>
      </c>
      <c r="AN47" s="30">
        <f t="shared" si="12"/>
        <v>19440</v>
      </c>
      <c r="AO47" s="23">
        <f t="shared" si="36"/>
        <v>81</v>
      </c>
      <c r="AP47" s="27">
        <v>0.9</v>
      </c>
      <c r="AQ47" s="30">
        <f t="shared" si="13"/>
        <v>29160</v>
      </c>
      <c r="AR47" s="23">
        <f t="shared" si="37"/>
        <v>121.5</v>
      </c>
      <c r="AS47" s="27">
        <v>0.9</v>
      </c>
      <c r="AT47" s="30">
        <f t="shared" si="14"/>
        <v>89100</v>
      </c>
      <c r="AU47" s="23">
        <f t="shared" si="38"/>
        <v>550</v>
      </c>
      <c r="AV47" s="27">
        <v>1</v>
      </c>
      <c r="AW47" s="30">
        <f t="shared" si="15"/>
        <v>80985.600000000006</v>
      </c>
      <c r="AX47" s="23">
        <f t="shared" si="39"/>
        <v>320</v>
      </c>
      <c r="AY47" s="27">
        <v>1</v>
      </c>
      <c r="AZ47" s="30">
        <f t="shared" si="16"/>
        <v>21600</v>
      </c>
      <c r="BA47" s="23">
        <f t="shared" si="40"/>
        <v>120</v>
      </c>
      <c r="BB47" s="27">
        <v>1</v>
      </c>
      <c r="BC47" s="30">
        <f t="shared" si="17"/>
        <v>84402</v>
      </c>
      <c r="BD47" s="23">
        <f t="shared" si="41"/>
        <v>521</v>
      </c>
      <c r="BE47" s="27">
        <v>1</v>
      </c>
      <c r="BF47" s="30">
        <f t="shared" si="18"/>
        <v>9000</v>
      </c>
      <c r="BG47" s="23">
        <f t="shared" si="42"/>
        <v>50</v>
      </c>
      <c r="BH47" s="27">
        <v>0.2</v>
      </c>
      <c r="BI47" s="30">
        <f t="shared" si="19"/>
        <v>0</v>
      </c>
      <c r="BJ47" s="23">
        <f t="shared" si="43"/>
        <v>0</v>
      </c>
      <c r="BK47" s="27">
        <v>0</v>
      </c>
    </row>
    <row r="48" spans="1:63" x14ac:dyDescent="0.2">
      <c r="A48" s="21">
        <v>37316</v>
      </c>
      <c r="B48" s="57">
        <f t="shared" si="46"/>
        <v>618836.67000000004</v>
      </c>
      <c r="C48" s="4">
        <f t="shared" si="20"/>
        <v>3433.5</v>
      </c>
      <c r="D48" s="23">
        <f t="shared" si="1"/>
        <v>117450</v>
      </c>
      <c r="E48" s="23">
        <f t="shared" si="21"/>
        <v>652.5</v>
      </c>
      <c r="F48" s="81">
        <f>F47</f>
        <v>0.75</v>
      </c>
      <c r="G48" s="30">
        <f t="shared" si="2"/>
        <v>70200</v>
      </c>
      <c r="H48" s="23">
        <f t="shared" si="23"/>
        <v>390</v>
      </c>
      <c r="I48" s="81">
        <f>I47</f>
        <v>0.75</v>
      </c>
      <c r="J48" s="30">
        <f t="shared" si="3"/>
        <v>61184.969999999994</v>
      </c>
      <c r="K48" s="23">
        <f t="shared" si="25"/>
        <v>367.875</v>
      </c>
      <c r="L48" s="81">
        <f>L47</f>
        <v>0.75</v>
      </c>
      <c r="M48" s="30">
        <f t="shared" si="4"/>
        <v>136676.70000000001</v>
      </c>
      <c r="N48" s="23">
        <f t="shared" si="27"/>
        <v>708.75</v>
      </c>
      <c r="O48" s="81">
        <f>O47</f>
        <v>0.75</v>
      </c>
      <c r="P48" s="30">
        <f t="shared" si="5"/>
        <v>103275</v>
      </c>
      <c r="Q48" s="23">
        <f t="shared" si="29"/>
        <v>564.375</v>
      </c>
      <c r="R48" s="81">
        <f t="shared" si="44"/>
        <v>0.75</v>
      </c>
      <c r="S48" s="30">
        <f t="shared" si="6"/>
        <v>130050</v>
      </c>
      <c r="T48" s="23">
        <f t="shared" si="30"/>
        <v>750</v>
      </c>
      <c r="U48" s="81">
        <f t="shared" si="45"/>
        <v>0.75</v>
      </c>
      <c r="V48" s="57">
        <f t="shared" si="7"/>
        <v>81579.959999999992</v>
      </c>
      <c r="W48" s="23">
        <f t="shared" si="31"/>
        <v>490.5</v>
      </c>
      <c r="X48" s="27">
        <v>0.9</v>
      </c>
      <c r="Y48" s="30">
        <f t="shared" si="8"/>
        <v>93600</v>
      </c>
      <c r="Z48" s="23">
        <f t="shared" si="32"/>
        <v>520</v>
      </c>
      <c r="AA48" s="27">
        <v>1</v>
      </c>
      <c r="AB48" s="30">
        <f t="shared" si="9"/>
        <v>90000</v>
      </c>
      <c r="AC48" s="23">
        <f t="shared" si="33"/>
        <v>500</v>
      </c>
      <c r="AD48" s="27">
        <v>1</v>
      </c>
      <c r="AE48" s="30"/>
      <c r="AF48" s="23"/>
      <c r="AG48" s="27"/>
      <c r="AH48" s="30">
        <f t="shared" si="10"/>
        <v>83400</v>
      </c>
      <c r="AI48" s="23">
        <f t="shared" si="34"/>
        <v>500</v>
      </c>
      <c r="AJ48" s="27">
        <v>1</v>
      </c>
      <c r="AK48" s="30">
        <f t="shared" si="11"/>
        <v>90000</v>
      </c>
      <c r="AL48" s="23">
        <f t="shared" si="35"/>
        <v>500</v>
      </c>
      <c r="AM48" s="27">
        <v>1</v>
      </c>
      <c r="AN48" s="30">
        <f t="shared" si="12"/>
        <v>19440</v>
      </c>
      <c r="AO48" s="23">
        <f t="shared" si="36"/>
        <v>81</v>
      </c>
      <c r="AP48" s="27">
        <v>0.9</v>
      </c>
      <c r="AQ48" s="30">
        <f t="shared" si="13"/>
        <v>29160</v>
      </c>
      <c r="AR48" s="23">
        <f t="shared" si="37"/>
        <v>121.5</v>
      </c>
      <c r="AS48" s="27">
        <v>0.9</v>
      </c>
      <c r="AT48" s="30">
        <f t="shared" si="14"/>
        <v>89100</v>
      </c>
      <c r="AU48" s="23">
        <f t="shared" si="38"/>
        <v>550</v>
      </c>
      <c r="AV48" s="27">
        <v>1</v>
      </c>
      <c r="AW48" s="30">
        <f t="shared" si="15"/>
        <v>80985.600000000006</v>
      </c>
      <c r="AX48" s="23">
        <f t="shared" si="39"/>
        <v>320</v>
      </c>
      <c r="AY48" s="27">
        <v>1</v>
      </c>
      <c r="AZ48" s="30">
        <f t="shared" si="16"/>
        <v>21600</v>
      </c>
      <c r="BA48" s="23">
        <f t="shared" si="40"/>
        <v>120</v>
      </c>
      <c r="BB48" s="27">
        <v>1</v>
      </c>
      <c r="BC48" s="30">
        <f t="shared" si="17"/>
        <v>84402</v>
      </c>
      <c r="BD48" s="23">
        <f t="shared" si="41"/>
        <v>521</v>
      </c>
      <c r="BE48" s="27">
        <v>1</v>
      </c>
      <c r="BF48" s="30">
        <f t="shared" si="18"/>
        <v>45000</v>
      </c>
      <c r="BG48" s="23">
        <f t="shared" si="42"/>
        <v>250</v>
      </c>
      <c r="BH48" s="27">
        <v>1</v>
      </c>
      <c r="BI48" s="30">
        <f t="shared" si="19"/>
        <v>16848</v>
      </c>
      <c r="BJ48" s="23">
        <f t="shared" si="43"/>
        <v>104</v>
      </c>
      <c r="BK48" s="27">
        <v>0.2</v>
      </c>
    </row>
    <row r="49" spans="1:63" x14ac:dyDescent="0.2">
      <c r="A49" s="21">
        <v>37347</v>
      </c>
      <c r="B49" s="57">
        <f t="shared" si="46"/>
        <v>901572</v>
      </c>
      <c r="C49" s="4">
        <f t="shared" si="20"/>
        <v>5048.5</v>
      </c>
      <c r="D49" s="23">
        <f t="shared" si="1"/>
        <v>156600</v>
      </c>
      <c r="E49" s="23">
        <f t="shared" si="21"/>
        <v>870</v>
      </c>
      <c r="F49" s="27">
        <v>1</v>
      </c>
      <c r="G49" s="30">
        <f t="shared" si="2"/>
        <v>93600</v>
      </c>
      <c r="H49" s="23">
        <f t="shared" si="23"/>
        <v>520</v>
      </c>
      <c r="I49" s="27">
        <v>1</v>
      </c>
      <c r="J49" s="30">
        <f t="shared" si="3"/>
        <v>90644.4</v>
      </c>
      <c r="K49" s="23">
        <f t="shared" si="25"/>
        <v>545</v>
      </c>
      <c r="L49" s="27">
        <v>1</v>
      </c>
      <c r="M49" s="30">
        <f t="shared" si="4"/>
        <v>249627.6</v>
      </c>
      <c r="N49" s="23">
        <f t="shared" si="27"/>
        <v>1361</v>
      </c>
      <c r="O49" s="27">
        <v>1</v>
      </c>
      <c r="P49" s="30">
        <f t="shared" si="5"/>
        <v>137700</v>
      </c>
      <c r="Q49" s="23">
        <f t="shared" si="29"/>
        <v>752.5</v>
      </c>
      <c r="R49" s="27">
        <v>1</v>
      </c>
      <c r="S49" s="30">
        <f t="shared" si="6"/>
        <v>173400</v>
      </c>
      <c r="T49" s="23">
        <f t="shared" si="30"/>
        <v>1000</v>
      </c>
      <c r="U49" s="27">
        <v>1</v>
      </c>
      <c r="V49" s="57">
        <f t="shared" si="7"/>
        <v>90644.4</v>
      </c>
      <c r="W49" s="23">
        <f t="shared" si="31"/>
        <v>545</v>
      </c>
      <c r="X49" s="27">
        <v>1</v>
      </c>
      <c r="Y49" s="30">
        <f t="shared" si="8"/>
        <v>93600</v>
      </c>
      <c r="Z49" s="23">
        <f t="shared" si="32"/>
        <v>520</v>
      </c>
      <c r="AA49" s="27">
        <v>1</v>
      </c>
      <c r="AB49" s="30">
        <f t="shared" si="9"/>
        <v>90000</v>
      </c>
      <c r="AC49" s="23">
        <f t="shared" si="33"/>
        <v>500</v>
      </c>
      <c r="AD49" s="27">
        <v>1</v>
      </c>
      <c r="AE49" s="30"/>
      <c r="AF49" s="23"/>
      <c r="AG49" s="27"/>
      <c r="AH49" s="30">
        <f t="shared" si="10"/>
        <v>83400</v>
      </c>
      <c r="AI49" s="23">
        <f t="shared" si="34"/>
        <v>500</v>
      </c>
      <c r="AJ49" s="27">
        <v>1</v>
      </c>
      <c r="AK49" s="30">
        <f t="shared" si="11"/>
        <v>90000</v>
      </c>
      <c r="AL49" s="23">
        <f t="shared" si="35"/>
        <v>500</v>
      </c>
      <c r="AM49" s="27">
        <v>1</v>
      </c>
      <c r="AN49" s="30">
        <f t="shared" si="12"/>
        <v>19440</v>
      </c>
      <c r="AO49" s="23">
        <f t="shared" si="36"/>
        <v>81</v>
      </c>
      <c r="AP49" s="27">
        <v>0.9</v>
      </c>
      <c r="AQ49" s="30">
        <f t="shared" si="13"/>
        <v>29160</v>
      </c>
      <c r="AR49" s="23">
        <f t="shared" si="37"/>
        <v>121.5</v>
      </c>
      <c r="AS49" s="27">
        <v>0.9</v>
      </c>
      <c r="AT49" s="30">
        <f t="shared" si="14"/>
        <v>89100</v>
      </c>
      <c r="AU49" s="23">
        <f t="shared" si="38"/>
        <v>550</v>
      </c>
      <c r="AV49" s="27">
        <v>1</v>
      </c>
      <c r="AW49" s="30">
        <f t="shared" si="15"/>
        <v>80985.600000000006</v>
      </c>
      <c r="AX49" s="23">
        <f t="shared" si="39"/>
        <v>320</v>
      </c>
      <c r="AY49" s="27">
        <v>1</v>
      </c>
      <c r="AZ49" s="30">
        <f t="shared" si="16"/>
        <v>21600</v>
      </c>
      <c r="BA49" s="23">
        <f t="shared" si="40"/>
        <v>120</v>
      </c>
      <c r="BB49" s="27">
        <v>1</v>
      </c>
      <c r="BC49" s="30">
        <f t="shared" si="17"/>
        <v>84402</v>
      </c>
      <c r="BD49" s="23">
        <f t="shared" si="41"/>
        <v>521</v>
      </c>
      <c r="BE49" s="27">
        <v>1</v>
      </c>
      <c r="BF49" s="30">
        <f t="shared" si="18"/>
        <v>45000</v>
      </c>
      <c r="BG49" s="23">
        <f t="shared" si="42"/>
        <v>250</v>
      </c>
      <c r="BH49" s="27">
        <v>1</v>
      </c>
      <c r="BI49" s="30">
        <f t="shared" si="19"/>
        <v>84240</v>
      </c>
      <c r="BJ49" s="23">
        <f t="shared" si="43"/>
        <v>520</v>
      </c>
      <c r="BK49" s="27">
        <v>1</v>
      </c>
    </row>
    <row r="50" spans="1:63" x14ac:dyDescent="0.2">
      <c r="A50" s="21">
        <v>37377</v>
      </c>
      <c r="B50" s="57">
        <f t="shared" si="46"/>
        <v>901572</v>
      </c>
      <c r="C50" s="4">
        <f t="shared" si="20"/>
        <v>5048.5</v>
      </c>
      <c r="D50" s="23">
        <f t="shared" si="1"/>
        <v>156600</v>
      </c>
      <c r="E50" s="23">
        <f t="shared" si="21"/>
        <v>870</v>
      </c>
      <c r="F50" s="81">
        <f t="shared" ref="F50:F69" si="47">F49</f>
        <v>1</v>
      </c>
      <c r="G50" s="30">
        <f t="shared" si="2"/>
        <v>93600</v>
      </c>
      <c r="H50" s="23">
        <f t="shared" si="23"/>
        <v>520</v>
      </c>
      <c r="I50" s="81">
        <f t="shared" ref="I50:I69" si="48">I49</f>
        <v>1</v>
      </c>
      <c r="J50" s="30">
        <f t="shared" si="3"/>
        <v>90644.4</v>
      </c>
      <c r="K50" s="23">
        <f t="shared" si="25"/>
        <v>545</v>
      </c>
      <c r="L50" s="81">
        <f t="shared" ref="L50:L69" si="49">L49</f>
        <v>1</v>
      </c>
      <c r="M50" s="30">
        <f t="shared" si="4"/>
        <v>249627.6</v>
      </c>
      <c r="N50" s="23">
        <f t="shared" si="27"/>
        <v>1361</v>
      </c>
      <c r="O50" s="81">
        <f t="shared" ref="O50:O60" si="50">O49</f>
        <v>1</v>
      </c>
      <c r="P50" s="30">
        <f t="shared" si="5"/>
        <v>137700</v>
      </c>
      <c r="Q50" s="23">
        <f t="shared" si="29"/>
        <v>752.5</v>
      </c>
      <c r="R50" s="81">
        <f t="shared" si="44"/>
        <v>1</v>
      </c>
      <c r="S50" s="30">
        <f t="shared" si="6"/>
        <v>173400</v>
      </c>
      <c r="T50" s="23">
        <f t="shared" si="30"/>
        <v>1000</v>
      </c>
      <c r="U50" s="81">
        <f t="shared" si="45"/>
        <v>1</v>
      </c>
      <c r="V50" s="57">
        <f t="shared" si="7"/>
        <v>90644.4</v>
      </c>
      <c r="W50" s="23">
        <f t="shared" si="31"/>
        <v>545</v>
      </c>
      <c r="X50" s="27">
        <v>1</v>
      </c>
      <c r="Y50" s="30">
        <f t="shared" si="8"/>
        <v>93600</v>
      </c>
      <c r="Z50" s="23">
        <f t="shared" si="32"/>
        <v>520</v>
      </c>
      <c r="AA50" s="27">
        <v>1</v>
      </c>
      <c r="AB50" s="30">
        <f t="shared" si="9"/>
        <v>90000</v>
      </c>
      <c r="AC50" s="23">
        <f t="shared" si="33"/>
        <v>500</v>
      </c>
      <c r="AD50" s="27">
        <v>1</v>
      </c>
      <c r="AE50" s="30"/>
      <c r="AF50" s="23"/>
      <c r="AG50" s="27"/>
      <c r="AH50" s="30">
        <f t="shared" si="10"/>
        <v>83400</v>
      </c>
      <c r="AI50" s="23">
        <f t="shared" si="34"/>
        <v>500</v>
      </c>
      <c r="AJ50" s="27">
        <v>1</v>
      </c>
      <c r="AK50" s="30">
        <f t="shared" si="11"/>
        <v>90000</v>
      </c>
      <c r="AL50" s="23">
        <f t="shared" si="35"/>
        <v>500</v>
      </c>
      <c r="AM50" s="27">
        <v>1</v>
      </c>
      <c r="AN50" s="30">
        <f t="shared" si="12"/>
        <v>19440</v>
      </c>
      <c r="AO50" s="23">
        <f t="shared" si="36"/>
        <v>81</v>
      </c>
      <c r="AP50" s="27">
        <v>0.9</v>
      </c>
      <c r="AQ50" s="30">
        <f t="shared" si="13"/>
        <v>29160</v>
      </c>
      <c r="AR50" s="23">
        <f t="shared" si="37"/>
        <v>121.5</v>
      </c>
      <c r="AS50" s="27">
        <v>0.9</v>
      </c>
      <c r="AT50" s="30">
        <f t="shared" si="14"/>
        <v>89100</v>
      </c>
      <c r="AU50" s="23">
        <f t="shared" si="38"/>
        <v>550</v>
      </c>
      <c r="AV50" s="27">
        <v>1</v>
      </c>
      <c r="AW50" s="30">
        <f t="shared" si="15"/>
        <v>80985.600000000006</v>
      </c>
      <c r="AX50" s="23">
        <f t="shared" si="39"/>
        <v>320</v>
      </c>
      <c r="AY50" s="27">
        <v>1</v>
      </c>
      <c r="AZ50" s="30">
        <f t="shared" si="16"/>
        <v>21600</v>
      </c>
      <c r="BA50" s="23">
        <f t="shared" si="40"/>
        <v>120</v>
      </c>
      <c r="BB50" s="27">
        <v>1</v>
      </c>
      <c r="BC50" s="30">
        <f t="shared" si="17"/>
        <v>84402</v>
      </c>
      <c r="BD50" s="23">
        <f t="shared" si="41"/>
        <v>521</v>
      </c>
      <c r="BE50" s="27">
        <v>1</v>
      </c>
      <c r="BF50" s="30">
        <f t="shared" si="18"/>
        <v>45000</v>
      </c>
      <c r="BG50" s="23">
        <f t="shared" si="42"/>
        <v>250</v>
      </c>
      <c r="BH50" s="27">
        <v>1</v>
      </c>
      <c r="BI50" s="30">
        <f t="shared" si="19"/>
        <v>84240</v>
      </c>
      <c r="BJ50" s="23">
        <f t="shared" si="43"/>
        <v>520</v>
      </c>
      <c r="BK50" s="27">
        <v>1</v>
      </c>
    </row>
    <row r="51" spans="1:63" x14ac:dyDescent="0.2">
      <c r="A51" s="21">
        <v>37408</v>
      </c>
      <c r="B51" s="57">
        <f t="shared" si="46"/>
        <v>901572</v>
      </c>
      <c r="C51" s="4">
        <f t="shared" si="20"/>
        <v>5048.5</v>
      </c>
      <c r="D51" s="23">
        <f t="shared" si="1"/>
        <v>156600</v>
      </c>
      <c r="E51" s="23">
        <f t="shared" si="21"/>
        <v>870</v>
      </c>
      <c r="F51" s="81">
        <f t="shared" si="47"/>
        <v>1</v>
      </c>
      <c r="G51" s="30">
        <f t="shared" si="2"/>
        <v>93600</v>
      </c>
      <c r="H51" s="23">
        <f t="shared" si="23"/>
        <v>520</v>
      </c>
      <c r="I51" s="81">
        <f t="shared" si="48"/>
        <v>1</v>
      </c>
      <c r="J51" s="30">
        <f t="shared" si="3"/>
        <v>90644.4</v>
      </c>
      <c r="K51" s="23">
        <f t="shared" si="25"/>
        <v>545</v>
      </c>
      <c r="L51" s="81">
        <f t="shared" si="49"/>
        <v>1</v>
      </c>
      <c r="M51" s="30">
        <f t="shared" si="4"/>
        <v>249627.6</v>
      </c>
      <c r="N51" s="23">
        <f t="shared" si="27"/>
        <v>1361</v>
      </c>
      <c r="O51" s="81">
        <f t="shared" si="50"/>
        <v>1</v>
      </c>
      <c r="P51" s="30">
        <f t="shared" si="5"/>
        <v>137700</v>
      </c>
      <c r="Q51" s="23">
        <f t="shared" si="29"/>
        <v>752.5</v>
      </c>
      <c r="R51" s="81">
        <f t="shared" si="44"/>
        <v>1</v>
      </c>
      <c r="S51" s="30">
        <f t="shared" si="6"/>
        <v>173400</v>
      </c>
      <c r="T51" s="23">
        <f t="shared" si="30"/>
        <v>1000</v>
      </c>
      <c r="U51" s="81">
        <f t="shared" si="45"/>
        <v>1</v>
      </c>
      <c r="V51" s="57">
        <f t="shared" si="7"/>
        <v>90644.4</v>
      </c>
      <c r="W51" s="23">
        <f t="shared" si="31"/>
        <v>545</v>
      </c>
      <c r="X51" s="27">
        <v>1</v>
      </c>
      <c r="Y51" s="30">
        <f t="shared" si="8"/>
        <v>93600</v>
      </c>
      <c r="Z51" s="23">
        <f t="shared" si="32"/>
        <v>520</v>
      </c>
      <c r="AA51" s="27">
        <v>1</v>
      </c>
      <c r="AB51" s="30">
        <f t="shared" si="9"/>
        <v>90000</v>
      </c>
      <c r="AC51" s="23">
        <f t="shared" si="33"/>
        <v>500</v>
      </c>
      <c r="AD51" s="27">
        <v>1</v>
      </c>
      <c r="AE51" s="30"/>
      <c r="AF51" s="23"/>
      <c r="AG51" s="27"/>
      <c r="AH51" s="30">
        <f t="shared" si="10"/>
        <v>83400</v>
      </c>
      <c r="AI51" s="23">
        <f t="shared" si="34"/>
        <v>500</v>
      </c>
      <c r="AJ51" s="27">
        <v>1</v>
      </c>
      <c r="AK51" s="30">
        <f t="shared" si="11"/>
        <v>90000</v>
      </c>
      <c r="AL51" s="23">
        <f t="shared" si="35"/>
        <v>500</v>
      </c>
      <c r="AM51" s="27">
        <v>1</v>
      </c>
      <c r="AN51" s="30">
        <f t="shared" si="12"/>
        <v>19440</v>
      </c>
      <c r="AO51" s="23">
        <f t="shared" si="36"/>
        <v>81</v>
      </c>
      <c r="AP51" s="27">
        <v>0.9</v>
      </c>
      <c r="AQ51" s="30">
        <f t="shared" si="13"/>
        <v>29160</v>
      </c>
      <c r="AR51" s="23">
        <f t="shared" si="37"/>
        <v>121.5</v>
      </c>
      <c r="AS51" s="27">
        <v>0.9</v>
      </c>
      <c r="AT51" s="30">
        <f t="shared" si="14"/>
        <v>89100</v>
      </c>
      <c r="AU51" s="23">
        <f t="shared" si="38"/>
        <v>550</v>
      </c>
      <c r="AV51" s="27">
        <v>1</v>
      </c>
      <c r="AW51" s="30">
        <f t="shared" si="15"/>
        <v>80985.600000000006</v>
      </c>
      <c r="AX51" s="23">
        <f t="shared" si="39"/>
        <v>320</v>
      </c>
      <c r="AY51" s="27">
        <v>1</v>
      </c>
      <c r="AZ51" s="30">
        <f t="shared" si="16"/>
        <v>21600</v>
      </c>
      <c r="BA51" s="23">
        <f t="shared" si="40"/>
        <v>120</v>
      </c>
      <c r="BB51" s="27">
        <v>1</v>
      </c>
      <c r="BC51" s="30">
        <f t="shared" si="17"/>
        <v>84402</v>
      </c>
      <c r="BD51" s="23">
        <f t="shared" si="41"/>
        <v>521</v>
      </c>
      <c r="BE51" s="27">
        <v>1</v>
      </c>
      <c r="BF51" s="30">
        <f t="shared" si="18"/>
        <v>45000</v>
      </c>
      <c r="BG51" s="23">
        <f t="shared" si="42"/>
        <v>250</v>
      </c>
      <c r="BH51" s="27">
        <v>1</v>
      </c>
      <c r="BI51" s="30">
        <f t="shared" si="19"/>
        <v>84240</v>
      </c>
      <c r="BJ51" s="23">
        <f t="shared" si="43"/>
        <v>520</v>
      </c>
      <c r="BK51" s="27">
        <v>1</v>
      </c>
    </row>
    <row r="52" spans="1:63" x14ac:dyDescent="0.2">
      <c r="A52" s="21">
        <v>37438</v>
      </c>
      <c r="B52" s="57">
        <f t="shared" si="46"/>
        <v>901572</v>
      </c>
      <c r="C52" s="4">
        <f t="shared" si="20"/>
        <v>5048.5</v>
      </c>
      <c r="D52" s="23">
        <f t="shared" si="1"/>
        <v>156600</v>
      </c>
      <c r="E52" s="23">
        <f t="shared" si="21"/>
        <v>870</v>
      </c>
      <c r="F52" s="81">
        <f t="shared" si="47"/>
        <v>1</v>
      </c>
      <c r="G52" s="30">
        <f t="shared" si="2"/>
        <v>93600</v>
      </c>
      <c r="H52" s="23">
        <f t="shared" si="23"/>
        <v>520</v>
      </c>
      <c r="I52" s="81">
        <f t="shared" si="48"/>
        <v>1</v>
      </c>
      <c r="J52" s="30">
        <f t="shared" si="3"/>
        <v>90644.4</v>
      </c>
      <c r="K52" s="23">
        <f t="shared" si="25"/>
        <v>545</v>
      </c>
      <c r="L52" s="81">
        <f t="shared" si="49"/>
        <v>1</v>
      </c>
      <c r="M52" s="30">
        <f t="shared" si="4"/>
        <v>249627.6</v>
      </c>
      <c r="N52" s="23">
        <f t="shared" si="27"/>
        <v>1361</v>
      </c>
      <c r="O52" s="81">
        <f t="shared" si="50"/>
        <v>1</v>
      </c>
      <c r="P52" s="30">
        <f t="shared" si="5"/>
        <v>137700</v>
      </c>
      <c r="Q52" s="23">
        <f t="shared" si="29"/>
        <v>752.5</v>
      </c>
      <c r="R52" s="81">
        <f t="shared" si="44"/>
        <v>1</v>
      </c>
      <c r="S52" s="30">
        <f t="shared" si="6"/>
        <v>173400</v>
      </c>
      <c r="T52" s="23">
        <f t="shared" si="30"/>
        <v>1000</v>
      </c>
      <c r="U52" s="81">
        <f t="shared" si="45"/>
        <v>1</v>
      </c>
      <c r="V52" s="57">
        <f t="shared" si="7"/>
        <v>90644.4</v>
      </c>
      <c r="W52" s="23">
        <f t="shared" si="31"/>
        <v>545</v>
      </c>
      <c r="X52" s="27">
        <v>1</v>
      </c>
      <c r="Y52" s="30">
        <f t="shared" si="8"/>
        <v>93600</v>
      </c>
      <c r="Z52" s="23">
        <f t="shared" si="32"/>
        <v>520</v>
      </c>
      <c r="AA52" s="27">
        <v>1</v>
      </c>
      <c r="AB52" s="30">
        <f t="shared" si="9"/>
        <v>90000</v>
      </c>
      <c r="AC52" s="23">
        <f t="shared" si="33"/>
        <v>500</v>
      </c>
      <c r="AD52" s="27">
        <v>1</v>
      </c>
      <c r="AE52" s="30"/>
      <c r="AF52" s="23"/>
      <c r="AG52" s="27"/>
      <c r="AH52" s="30">
        <f t="shared" si="10"/>
        <v>83400</v>
      </c>
      <c r="AI52" s="23">
        <f t="shared" si="34"/>
        <v>500</v>
      </c>
      <c r="AJ52" s="27">
        <v>1</v>
      </c>
      <c r="AK52" s="30">
        <f t="shared" si="11"/>
        <v>90000</v>
      </c>
      <c r="AL52" s="23">
        <f t="shared" si="35"/>
        <v>500</v>
      </c>
      <c r="AM52" s="27">
        <v>1</v>
      </c>
      <c r="AN52" s="30">
        <f t="shared" si="12"/>
        <v>19440</v>
      </c>
      <c r="AO52" s="23">
        <f t="shared" si="36"/>
        <v>81</v>
      </c>
      <c r="AP52" s="27">
        <v>0.9</v>
      </c>
      <c r="AQ52" s="30">
        <f t="shared" si="13"/>
        <v>29160</v>
      </c>
      <c r="AR52" s="23">
        <f t="shared" si="37"/>
        <v>121.5</v>
      </c>
      <c r="AS52" s="27">
        <v>0.9</v>
      </c>
      <c r="AT52" s="30">
        <f t="shared" si="14"/>
        <v>89100</v>
      </c>
      <c r="AU52" s="23">
        <f t="shared" si="38"/>
        <v>550</v>
      </c>
      <c r="AV52" s="27">
        <v>1</v>
      </c>
      <c r="AW52" s="30">
        <f t="shared" si="15"/>
        <v>80985.600000000006</v>
      </c>
      <c r="AX52" s="23">
        <f t="shared" si="39"/>
        <v>320</v>
      </c>
      <c r="AY52" s="27">
        <v>1</v>
      </c>
      <c r="AZ52" s="30">
        <f t="shared" si="16"/>
        <v>21600</v>
      </c>
      <c r="BA52" s="23">
        <f t="shared" si="40"/>
        <v>120</v>
      </c>
      <c r="BB52" s="27">
        <v>1</v>
      </c>
      <c r="BC52" s="30">
        <f t="shared" si="17"/>
        <v>84402</v>
      </c>
      <c r="BD52" s="23">
        <f t="shared" si="41"/>
        <v>521</v>
      </c>
      <c r="BE52" s="27">
        <v>1</v>
      </c>
      <c r="BF52" s="30">
        <f t="shared" si="18"/>
        <v>45000</v>
      </c>
      <c r="BG52" s="23">
        <f t="shared" si="42"/>
        <v>250</v>
      </c>
      <c r="BH52" s="27">
        <v>1</v>
      </c>
      <c r="BI52" s="30">
        <f t="shared" si="19"/>
        <v>84240</v>
      </c>
      <c r="BJ52" s="23">
        <f t="shared" si="43"/>
        <v>520</v>
      </c>
      <c r="BK52" s="27">
        <v>1</v>
      </c>
    </row>
    <row r="53" spans="1:63" x14ac:dyDescent="0.2">
      <c r="A53" s="21">
        <v>37469</v>
      </c>
      <c r="B53" s="57">
        <f t="shared" si="46"/>
        <v>901572</v>
      </c>
      <c r="C53" s="4">
        <f t="shared" si="20"/>
        <v>5048.5</v>
      </c>
      <c r="D53" s="23">
        <f t="shared" si="1"/>
        <v>156600</v>
      </c>
      <c r="E53" s="23">
        <f t="shared" si="21"/>
        <v>870</v>
      </c>
      <c r="F53" s="81">
        <f t="shared" si="47"/>
        <v>1</v>
      </c>
      <c r="G53" s="30">
        <f t="shared" si="2"/>
        <v>93600</v>
      </c>
      <c r="H53" s="23">
        <f t="shared" si="23"/>
        <v>520</v>
      </c>
      <c r="I53" s="81">
        <f t="shared" si="48"/>
        <v>1</v>
      </c>
      <c r="J53" s="30">
        <f t="shared" si="3"/>
        <v>90644.4</v>
      </c>
      <c r="K53" s="23">
        <f t="shared" si="25"/>
        <v>545</v>
      </c>
      <c r="L53" s="81">
        <f t="shared" si="49"/>
        <v>1</v>
      </c>
      <c r="M53" s="30">
        <f t="shared" si="4"/>
        <v>249627.6</v>
      </c>
      <c r="N53" s="23">
        <f t="shared" si="27"/>
        <v>1361</v>
      </c>
      <c r="O53" s="81">
        <f t="shared" si="50"/>
        <v>1</v>
      </c>
      <c r="P53" s="30">
        <f t="shared" si="5"/>
        <v>137700</v>
      </c>
      <c r="Q53" s="23">
        <f t="shared" si="29"/>
        <v>752.5</v>
      </c>
      <c r="R53" s="81">
        <f t="shared" si="44"/>
        <v>1</v>
      </c>
      <c r="S53" s="30">
        <f t="shared" si="6"/>
        <v>173400</v>
      </c>
      <c r="T53" s="23">
        <f t="shared" si="30"/>
        <v>1000</v>
      </c>
      <c r="U53" s="81">
        <f t="shared" si="45"/>
        <v>1</v>
      </c>
      <c r="V53" s="57">
        <f t="shared" si="7"/>
        <v>90644.4</v>
      </c>
      <c r="W53" s="23">
        <f t="shared" si="31"/>
        <v>545</v>
      </c>
      <c r="X53" s="27">
        <v>1</v>
      </c>
      <c r="Y53" s="30">
        <f t="shared" si="8"/>
        <v>93600</v>
      </c>
      <c r="Z53" s="23">
        <f t="shared" si="32"/>
        <v>520</v>
      </c>
      <c r="AA53" s="27">
        <v>1</v>
      </c>
      <c r="AB53" s="30">
        <f t="shared" si="9"/>
        <v>90000</v>
      </c>
      <c r="AC53" s="23">
        <f t="shared" si="33"/>
        <v>500</v>
      </c>
      <c r="AD53" s="27">
        <v>1</v>
      </c>
      <c r="AE53" s="30"/>
      <c r="AF53" s="23"/>
      <c r="AG53" s="27"/>
      <c r="AH53" s="30">
        <f t="shared" si="10"/>
        <v>83400</v>
      </c>
      <c r="AI53" s="23">
        <f t="shared" si="34"/>
        <v>500</v>
      </c>
      <c r="AJ53" s="27">
        <v>1</v>
      </c>
      <c r="AK53" s="30">
        <f t="shared" si="11"/>
        <v>90000</v>
      </c>
      <c r="AL53" s="23">
        <f t="shared" si="35"/>
        <v>500</v>
      </c>
      <c r="AM53" s="27">
        <v>1</v>
      </c>
      <c r="AN53" s="30">
        <f t="shared" si="12"/>
        <v>19440</v>
      </c>
      <c r="AO53" s="23">
        <f t="shared" si="36"/>
        <v>81</v>
      </c>
      <c r="AP53" s="27">
        <v>0.9</v>
      </c>
      <c r="AQ53" s="30">
        <f t="shared" si="13"/>
        <v>29160</v>
      </c>
      <c r="AR53" s="23">
        <f t="shared" si="37"/>
        <v>121.5</v>
      </c>
      <c r="AS53" s="27">
        <v>0.9</v>
      </c>
      <c r="AT53" s="30">
        <f t="shared" si="14"/>
        <v>89100</v>
      </c>
      <c r="AU53" s="23">
        <f t="shared" si="38"/>
        <v>550</v>
      </c>
      <c r="AV53" s="27">
        <v>1</v>
      </c>
      <c r="AW53" s="30">
        <f t="shared" si="15"/>
        <v>80985.600000000006</v>
      </c>
      <c r="AX53" s="23">
        <f t="shared" si="39"/>
        <v>320</v>
      </c>
      <c r="AY53" s="27">
        <v>1</v>
      </c>
      <c r="AZ53" s="30">
        <f t="shared" si="16"/>
        <v>21600</v>
      </c>
      <c r="BA53" s="23">
        <f t="shared" si="40"/>
        <v>120</v>
      </c>
      <c r="BB53" s="27">
        <v>1</v>
      </c>
      <c r="BC53" s="30">
        <f t="shared" si="17"/>
        <v>84402</v>
      </c>
      <c r="BD53" s="23">
        <f t="shared" si="41"/>
        <v>521</v>
      </c>
      <c r="BE53" s="27">
        <v>1</v>
      </c>
      <c r="BF53" s="30">
        <f t="shared" si="18"/>
        <v>45000</v>
      </c>
      <c r="BG53" s="23">
        <f t="shared" si="42"/>
        <v>250</v>
      </c>
      <c r="BH53" s="27">
        <v>1</v>
      </c>
      <c r="BI53" s="30">
        <f t="shared" si="19"/>
        <v>84240</v>
      </c>
      <c r="BJ53" s="23">
        <f t="shared" si="43"/>
        <v>520</v>
      </c>
      <c r="BK53" s="27">
        <v>1</v>
      </c>
    </row>
    <row r="54" spans="1:63" x14ac:dyDescent="0.2">
      <c r="A54" s="21">
        <v>37500</v>
      </c>
      <c r="B54" s="57">
        <f t="shared" si="46"/>
        <v>901572</v>
      </c>
      <c r="C54" s="4">
        <f t="shared" si="20"/>
        <v>5048.5</v>
      </c>
      <c r="D54" s="23">
        <f t="shared" si="1"/>
        <v>156600</v>
      </c>
      <c r="E54" s="23">
        <f t="shared" si="21"/>
        <v>870</v>
      </c>
      <c r="F54" s="81">
        <f t="shared" si="47"/>
        <v>1</v>
      </c>
      <c r="G54" s="30">
        <f t="shared" si="2"/>
        <v>93600</v>
      </c>
      <c r="H54" s="23">
        <f t="shared" si="23"/>
        <v>520</v>
      </c>
      <c r="I54" s="81">
        <f t="shared" si="48"/>
        <v>1</v>
      </c>
      <c r="J54" s="30">
        <f t="shared" si="3"/>
        <v>90644.4</v>
      </c>
      <c r="K54" s="23">
        <f t="shared" si="25"/>
        <v>545</v>
      </c>
      <c r="L54" s="81">
        <f t="shared" si="49"/>
        <v>1</v>
      </c>
      <c r="M54" s="30">
        <f t="shared" si="4"/>
        <v>249627.6</v>
      </c>
      <c r="N54" s="23">
        <f t="shared" si="27"/>
        <v>1361</v>
      </c>
      <c r="O54" s="81">
        <f t="shared" si="50"/>
        <v>1</v>
      </c>
      <c r="P54" s="30">
        <f t="shared" si="5"/>
        <v>137700</v>
      </c>
      <c r="Q54" s="23">
        <f t="shared" si="29"/>
        <v>752.5</v>
      </c>
      <c r="R54" s="81">
        <f t="shared" si="44"/>
        <v>1</v>
      </c>
      <c r="S54" s="30">
        <f t="shared" si="6"/>
        <v>173400</v>
      </c>
      <c r="T54" s="23">
        <f t="shared" si="30"/>
        <v>1000</v>
      </c>
      <c r="U54" s="81">
        <f t="shared" si="45"/>
        <v>1</v>
      </c>
      <c r="V54" s="57">
        <f t="shared" si="7"/>
        <v>90644.4</v>
      </c>
      <c r="W54" s="23">
        <f t="shared" si="31"/>
        <v>545</v>
      </c>
      <c r="X54" s="27">
        <v>1</v>
      </c>
      <c r="Y54" s="30">
        <f t="shared" si="8"/>
        <v>93600</v>
      </c>
      <c r="Z54" s="23">
        <f t="shared" si="32"/>
        <v>520</v>
      </c>
      <c r="AA54" s="27">
        <v>1</v>
      </c>
      <c r="AB54" s="30">
        <f t="shared" si="9"/>
        <v>90000</v>
      </c>
      <c r="AC54" s="23">
        <f t="shared" si="33"/>
        <v>500</v>
      </c>
      <c r="AD54" s="27">
        <v>1</v>
      </c>
      <c r="AE54" s="30"/>
      <c r="AF54" s="23"/>
      <c r="AG54" s="27"/>
      <c r="AH54" s="30">
        <f t="shared" si="10"/>
        <v>83400</v>
      </c>
      <c r="AI54" s="23">
        <f t="shared" si="34"/>
        <v>500</v>
      </c>
      <c r="AJ54" s="27">
        <v>1</v>
      </c>
      <c r="AK54" s="30">
        <f t="shared" si="11"/>
        <v>90000</v>
      </c>
      <c r="AL54" s="23">
        <f t="shared" si="35"/>
        <v>500</v>
      </c>
      <c r="AM54" s="27">
        <v>1</v>
      </c>
      <c r="AN54" s="30">
        <f t="shared" si="12"/>
        <v>19440</v>
      </c>
      <c r="AO54" s="23">
        <f t="shared" si="36"/>
        <v>81</v>
      </c>
      <c r="AP54" s="27">
        <v>0.9</v>
      </c>
      <c r="AQ54" s="30">
        <f t="shared" si="13"/>
        <v>29160</v>
      </c>
      <c r="AR54" s="23">
        <f t="shared" si="37"/>
        <v>121.5</v>
      </c>
      <c r="AS54" s="27">
        <v>0.9</v>
      </c>
      <c r="AT54" s="30">
        <f t="shared" si="14"/>
        <v>89100</v>
      </c>
      <c r="AU54" s="23">
        <f t="shared" si="38"/>
        <v>550</v>
      </c>
      <c r="AV54" s="27">
        <v>1</v>
      </c>
      <c r="AW54" s="30">
        <f t="shared" si="15"/>
        <v>80985.600000000006</v>
      </c>
      <c r="AX54" s="23">
        <f t="shared" si="39"/>
        <v>320</v>
      </c>
      <c r="AY54" s="27">
        <v>1</v>
      </c>
      <c r="AZ54" s="30">
        <f t="shared" si="16"/>
        <v>21600</v>
      </c>
      <c r="BA54" s="23">
        <f t="shared" si="40"/>
        <v>120</v>
      </c>
      <c r="BB54" s="27">
        <v>1</v>
      </c>
      <c r="BC54" s="30">
        <f t="shared" si="17"/>
        <v>84402</v>
      </c>
      <c r="BD54" s="23">
        <f t="shared" si="41"/>
        <v>521</v>
      </c>
      <c r="BE54" s="27">
        <v>1</v>
      </c>
      <c r="BF54" s="30">
        <f t="shared" si="18"/>
        <v>45000</v>
      </c>
      <c r="BG54" s="23">
        <f t="shared" si="42"/>
        <v>250</v>
      </c>
      <c r="BH54" s="27">
        <v>1</v>
      </c>
      <c r="BI54" s="30">
        <f t="shared" si="19"/>
        <v>84240</v>
      </c>
      <c r="BJ54" s="23">
        <f t="shared" si="43"/>
        <v>520</v>
      </c>
      <c r="BK54" s="27">
        <v>1</v>
      </c>
    </row>
    <row r="55" spans="1:63" x14ac:dyDescent="0.2">
      <c r="A55" s="21">
        <v>37530</v>
      </c>
      <c r="B55" s="57">
        <f t="shared" si="46"/>
        <v>901572</v>
      </c>
      <c r="C55" s="4">
        <f t="shared" si="20"/>
        <v>5048.5</v>
      </c>
      <c r="D55" s="23">
        <f t="shared" si="1"/>
        <v>156600</v>
      </c>
      <c r="E55" s="23">
        <f t="shared" si="21"/>
        <v>870</v>
      </c>
      <c r="F55" s="81">
        <f t="shared" si="47"/>
        <v>1</v>
      </c>
      <c r="G55" s="30">
        <f t="shared" si="2"/>
        <v>93600</v>
      </c>
      <c r="H55" s="23">
        <f t="shared" si="23"/>
        <v>520</v>
      </c>
      <c r="I55" s="81">
        <f t="shared" si="48"/>
        <v>1</v>
      </c>
      <c r="J55" s="30">
        <f t="shared" si="3"/>
        <v>90644.4</v>
      </c>
      <c r="K55" s="23">
        <f t="shared" si="25"/>
        <v>545</v>
      </c>
      <c r="L55" s="81">
        <f t="shared" si="49"/>
        <v>1</v>
      </c>
      <c r="M55" s="30">
        <f t="shared" si="4"/>
        <v>249627.6</v>
      </c>
      <c r="N55" s="23">
        <f t="shared" si="27"/>
        <v>1361</v>
      </c>
      <c r="O55" s="81">
        <f t="shared" si="50"/>
        <v>1</v>
      </c>
      <c r="P55" s="30">
        <f t="shared" si="5"/>
        <v>137700</v>
      </c>
      <c r="Q55" s="23">
        <f t="shared" si="29"/>
        <v>752.5</v>
      </c>
      <c r="R55" s="81">
        <f t="shared" si="44"/>
        <v>1</v>
      </c>
      <c r="S55" s="30">
        <f t="shared" si="6"/>
        <v>173400</v>
      </c>
      <c r="T55" s="23">
        <f t="shared" si="30"/>
        <v>1000</v>
      </c>
      <c r="U55" s="81">
        <f t="shared" si="45"/>
        <v>1</v>
      </c>
      <c r="V55" s="57">
        <f t="shared" si="7"/>
        <v>90644.4</v>
      </c>
      <c r="W55" s="23">
        <f t="shared" si="31"/>
        <v>545</v>
      </c>
      <c r="X55" s="27">
        <v>1</v>
      </c>
      <c r="Y55" s="30">
        <f t="shared" si="8"/>
        <v>93600</v>
      </c>
      <c r="Z55" s="23">
        <f t="shared" si="32"/>
        <v>520</v>
      </c>
      <c r="AA55" s="27">
        <v>1</v>
      </c>
      <c r="AB55" s="30">
        <f t="shared" si="9"/>
        <v>90000</v>
      </c>
      <c r="AC55" s="23">
        <f t="shared" si="33"/>
        <v>500</v>
      </c>
      <c r="AD55" s="27">
        <v>1</v>
      </c>
      <c r="AE55" s="30"/>
      <c r="AF55" s="23"/>
      <c r="AG55" s="27"/>
      <c r="AH55" s="30">
        <f t="shared" si="10"/>
        <v>83400</v>
      </c>
      <c r="AI55" s="23">
        <f t="shared" si="34"/>
        <v>500</v>
      </c>
      <c r="AJ55" s="27">
        <v>1</v>
      </c>
      <c r="AK55" s="30">
        <f t="shared" si="11"/>
        <v>90000</v>
      </c>
      <c r="AL55" s="23">
        <f t="shared" si="35"/>
        <v>500</v>
      </c>
      <c r="AM55" s="27">
        <v>1</v>
      </c>
      <c r="AN55" s="30">
        <f t="shared" si="12"/>
        <v>19440</v>
      </c>
      <c r="AO55" s="23">
        <f t="shared" si="36"/>
        <v>81</v>
      </c>
      <c r="AP55" s="27">
        <v>0.9</v>
      </c>
      <c r="AQ55" s="30">
        <f t="shared" si="13"/>
        <v>29160</v>
      </c>
      <c r="AR55" s="23">
        <f t="shared" si="37"/>
        <v>121.5</v>
      </c>
      <c r="AS55" s="27">
        <v>0.9</v>
      </c>
      <c r="AT55" s="30">
        <f t="shared" si="14"/>
        <v>89100</v>
      </c>
      <c r="AU55" s="23">
        <f t="shared" si="38"/>
        <v>550</v>
      </c>
      <c r="AV55" s="27">
        <v>1</v>
      </c>
      <c r="AW55" s="30">
        <f t="shared" si="15"/>
        <v>80985.600000000006</v>
      </c>
      <c r="AX55" s="23">
        <f t="shared" si="39"/>
        <v>320</v>
      </c>
      <c r="AY55" s="27">
        <v>1</v>
      </c>
      <c r="AZ55" s="30">
        <f t="shared" si="16"/>
        <v>21600</v>
      </c>
      <c r="BA55" s="23">
        <f t="shared" si="40"/>
        <v>120</v>
      </c>
      <c r="BB55" s="27">
        <v>1</v>
      </c>
      <c r="BC55" s="30">
        <f t="shared" si="17"/>
        <v>84402</v>
      </c>
      <c r="BD55" s="23">
        <f t="shared" si="41"/>
        <v>521</v>
      </c>
      <c r="BE55" s="27">
        <v>1</v>
      </c>
      <c r="BF55" s="30">
        <f t="shared" si="18"/>
        <v>45000</v>
      </c>
      <c r="BG55" s="23">
        <f t="shared" si="42"/>
        <v>250</v>
      </c>
      <c r="BH55" s="27">
        <v>1</v>
      </c>
      <c r="BI55" s="30">
        <f t="shared" si="19"/>
        <v>84240</v>
      </c>
      <c r="BJ55" s="23">
        <f t="shared" si="43"/>
        <v>520</v>
      </c>
      <c r="BK55" s="27">
        <v>1</v>
      </c>
    </row>
    <row r="56" spans="1:63" x14ac:dyDescent="0.2">
      <c r="A56" s="21">
        <v>37561</v>
      </c>
      <c r="B56" s="57">
        <f t="shared" si="46"/>
        <v>901572</v>
      </c>
      <c r="C56" s="4">
        <f t="shared" si="20"/>
        <v>5048.5</v>
      </c>
      <c r="D56" s="23">
        <f t="shared" si="1"/>
        <v>156600</v>
      </c>
      <c r="E56" s="23">
        <f t="shared" si="21"/>
        <v>870</v>
      </c>
      <c r="F56" s="81">
        <f t="shared" si="47"/>
        <v>1</v>
      </c>
      <c r="G56" s="30">
        <f t="shared" si="2"/>
        <v>93600</v>
      </c>
      <c r="H56" s="23">
        <f t="shared" si="23"/>
        <v>520</v>
      </c>
      <c r="I56" s="81">
        <f t="shared" si="48"/>
        <v>1</v>
      </c>
      <c r="J56" s="30">
        <f t="shared" si="3"/>
        <v>90644.4</v>
      </c>
      <c r="K56" s="23">
        <f t="shared" si="25"/>
        <v>545</v>
      </c>
      <c r="L56" s="81">
        <f t="shared" si="49"/>
        <v>1</v>
      </c>
      <c r="M56" s="30">
        <f t="shared" si="4"/>
        <v>249627.6</v>
      </c>
      <c r="N56" s="23">
        <f t="shared" si="27"/>
        <v>1361</v>
      </c>
      <c r="O56" s="81">
        <f t="shared" si="50"/>
        <v>1</v>
      </c>
      <c r="P56" s="30">
        <f t="shared" si="5"/>
        <v>137700</v>
      </c>
      <c r="Q56" s="23">
        <f t="shared" si="29"/>
        <v>752.5</v>
      </c>
      <c r="R56" s="81">
        <f t="shared" si="44"/>
        <v>1</v>
      </c>
      <c r="S56" s="30">
        <f t="shared" si="6"/>
        <v>173400</v>
      </c>
      <c r="T56" s="23">
        <f t="shared" si="30"/>
        <v>1000</v>
      </c>
      <c r="U56" s="81">
        <f t="shared" si="45"/>
        <v>1</v>
      </c>
      <c r="V56" s="57">
        <f t="shared" si="7"/>
        <v>90644.4</v>
      </c>
      <c r="W56" s="23">
        <f t="shared" si="31"/>
        <v>545</v>
      </c>
      <c r="X56" s="27">
        <v>1</v>
      </c>
      <c r="Y56" s="30">
        <f t="shared" si="8"/>
        <v>93600</v>
      </c>
      <c r="Z56" s="23">
        <f t="shared" si="32"/>
        <v>520</v>
      </c>
      <c r="AA56" s="27">
        <v>1</v>
      </c>
      <c r="AB56" s="30">
        <f t="shared" si="9"/>
        <v>90000</v>
      </c>
      <c r="AC56" s="23">
        <f t="shared" si="33"/>
        <v>500</v>
      </c>
      <c r="AD56" s="27">
        <v>1</v>
      </c>
      <c r="AE56" s="30"/>
      <c r="AF56" s="23"/>
      <c r="AG56" s="27"/>
      <c r="AH56" s="30">
        <f t="shared" si="10"/>
        <v>83400</v>
      </c>
      <c r="AI56" s="23">
        <f t="shared" si="34"/>
        <v>500</v>
      </c>
      <c r="AJ56" s="27">
        <v>1</v>
      </c>
      <c r="AK56" s="30">
        <f t="shared" si="11"/>
        <v>90000</v>
      </c>
      <c r="AL56" s="23">
        <f t="shared" si="35"/>
        <v>500</v>
      </c>
      <c r="AM56" s="27">
        <v>1</v>
      </c>
      <c r="AN56" s="30">
        <f t="shared" si="12"/>
        <v>19440</v>
      </c>
      <c r="AO56" s="23">
        <f t="shared" si="36"/>
        <v>81</v>
      </c>
      <c r="AP56" s="27">
        <v>0.9</v>
      </c>
      <c r="AQ56" s="30">
        <f t="shared" si="13"/>
        <v>29160</v>
      </c>
      <c r="AR56" s="23">
        <f t="shared" si="37"/>
        <v>121.5</v>
      </c>
      <c r="AS56" s="27">
        <v>0.9</v>
      </c>
      <c r="AT56" s="30">
        <f t="shared" si="14"/>
        <v>89100</v>
      </c>
      <c r="AU56" s="23">
        <f t="shared" si="38"/>
        <v>550</v>
      </c>
      <c r="AV56" s="27">
        <v>1</v>
      </c>
      <c r="AW56" s="30">
        <f t="shared" si="15"/>
        <v>80985.600000000006</v>
      </c>
      <c r="AX56" s="23">
        <f t="shared" si="39"/>
        <v>320</v>
      </c>
      <c r="AY56" s="27">
        <v>1</v>
      </c>
      <c r="AZ56" s="30">
        <f t="shared" si="16"/>
        <v>21600</v>
      </c>
      <c r="BA56" s="23">
        <f t="shared" si="40"/>
        <v>120</v>
      </c>
      <c r="BB56" s="27">
        <v>1</v>
      </c>
      <c r="BC56" s="30">
        <f t="shared" si="17"/>
        <v>84402</v>
      </c>
      <c r="BD56" s="23">
        <f t="shared" si="41"/>
        <v>521</v>
      </c>
      <c r="BE56" s="27">
        <v>1</v>
      </c>
      <c r="BF56" s="30">
        <f t="shared" si="18"/>
        <v>45000</v>
      </c>
      <c r="BG56" s="23">
        <f t="shared" si="42"/>
        <v>250</v>
      </c>
      <c r="BH56" s="27">
        <v>1</v>
      </c>
      <c r="BI56" s="30">
        <f t="shared" si="19"/>
        <v>84240</v>
      </c>
      <c r="BJ56" s="23">
        <f t="shared" si="43"/>
        <v>520</v>
      </c>
      <c r="BK56" s="27">
        <v>1</v>
      </c>
    </row>
    <row r="57" spans="1:63" x14ac:dyDescent="0.2">
      <c r="A57" s="21">
        <v>37591</v>
      </c>
      <c r="B57" s="57">
        <f t="shared" si="46"/>
        <v>901572</v>
      </c>
      <c r="C57" s="4">
        <f t="shared" si="20"/>
        <v>5048.5</v>
      </c>
      <c r="D57" s="23">
        <f t="shared" si="1"/>
        <v>156600</v>
      </c>
      <c r="E57" s="23">
        <f t="shared" si="21"/>
        <v>870</v>
      </c>
      <c r="F57" s="81">
        <f t="shared" si="47"/>
        <v>1</v>
      </c>
      <c r="G57" s="30">
        <f t="shared" si="2"/>
        <v>93600</v>
      </c>
      <c r="H57" s="23">
        <f t="shared" si="23"/>
        <v>520</v>
      </c>
      <c r="I57" s="81">
        <f t="shared" si="48"/>
        <v>1</v>
      </c>
      <c r="J57" s="30">
        <f t="shared" si="3"/>
        <v>90644.4</v>
      </c>
      <c r="K57" s="23">
        <f t="shared" si="25"/>
        <v>545</v>
      </c>
      <c r="L57" s="81">
        <f t="shared" si="49"/>
        <v>1</v>
      </c>
      <c r="M57" s="30">
        <f t="shared" si="4"/>
        <v>249627.6</v>
      </c>
      <c r="N57" s="23">
        <f t="shared" si="27"/>
        <v>1361</v>
      </c>
      <c r="O57" s="81">
        <f t="shared" si="50"/>
        <v>1</v>
      </c>
      <c r="P57" s="30">
        <f t="shared" si="5"/>
        <v>137700</v>
      </c>
      <c r="Q57" s="23">
        <f t="shared" si="29"/>
        <v>752.5</v>
      </c>
      <c r="R57" s="81">
        <f t="shared" si="44"/>
        <v>1</v>
      </c>
      <c r="S57" s="30">
        <f t="shared" si="6"/>
        <v>173400</v>
      </c>
      <c r="T57" s="23">
        <f t="shared" si="30"/>
        <v>1000</v>
      </c>
      <c r="U57" s="81">
        <f t="shared" si="45"/>
        <v>1</v>
      </c>
      <c r="V57" s="57">
        <f t="shared" si="7"/>
        <v>90644.4</v>
      </c>
      <c r="W57" s="23">
        <f t="shared" si="31"/>
        <v>545</v>
      </c>
      <c r="X57" s="27">
        <v>1</v>
      </c>
      <c r="Y57" s="30">
        <f t="shared" si="8"/>
        <v>93600</v>
      </c>
      <c r="Z57" s="23">
        <f t="shared" si="32"/>
        <v>520</v>
      </c>
      <c r="AA57" s="27">
        <v>1</v>
      </c>
      <c r="AB57" s="30">
        <f t="shared" si="9"/>
        <v>90000</v>
      </c>
      <c r="AC57" s="23">
        <f t="shared" si="33"/>
        <v>500</v>
      </c>
      <c r="AD57" s="27">
        <v>1</v>
      </c>
      <c r="AE57" s="30"/>
      <c r="AF57" s="23"/>
      <c r="AG57" s="27"/>
      <c r="AH57" s="30">
        <f t="shared" si="10"/>
        <v>83400</v>
      </c>
      <c r="AI57" s="23">
        <f t="shared" si="34"/>
        <v>500</v>
      </c>
      <c r="AJ57" s="27">
        <v>1</v>
      </c>
      <c r="AK57" s="30">
        <f t="shared" si="11"/>
        <v>90000</v>
      </c>
      <c r="AL57" s="23">
        <f t="shared" si="35"/>
        <v>500</v>
      </c>
      <c r="AM57" s="27">
        <v>1</v>
      </c>
      <c r="AN57" s="30">
        <f t="shared" si="12"/>
        <v>19440</v>
      </c>
      <c r="AO57" s="23">
        <f t="shared" si="36"/>
        <v>81</v>
      </c>
      <c r="AP57" s="27">
        <v>0.9</v>
      </c>
      <c r="AQ57" s="30">
        <f t="shared" si="13"/>
        <v>29160</v>
      </c>
      <c r="AR57" s="23">
        <f t="shared" si="37"/>
        <v>121.5</v>
      </c>
      <c r="AS57" s="27">
        <v>0.9</v>
      </c>
      <c r="AT57" s="30">
        <f t="shared" si="14"/>
        <v>89100</v>
      </c>
      <c r="AU57" s="23">
        <f t="shared" si="38"/>
        <v>550</v>
      </c>
      <c r="AV57" s="27">
        <v>1</v>
      </c>
      <c r="AW57" s="30">
        <f t="shared" si="15"/>
        <v>80985.600000000006</v>
      </c>
      <c r="AX57" s="23">
        <f t="shared" si="39"/>
        <v>320</v>
      </c>
      <c r="AY57" s="27">
        <v>1</v>
      </c>
      <c r="AZ57" s="30">
        <f t="shared" si="16"/>
        <v>21600</v>
      </c>
      <c r="BA57" s="23">
        <f t="shared" si="40"/>
        <v>120</v>
      </c>
      <c r="BB57" s="27">
        <v>1</v>
      </c>
      <c r="BC57" s="30">
        <f t="shared" si="17"/>
        <v>84402</v>
      </c>
      <c r="BD57" s="23">
        <f t="shared" si="41"/>
        <v>521</v>
      </c>
      <c r="BE57" s="27">
        <v>1</v>
      </c>
      <c r="BF57" s="30">
        <f t="shared" si="18"/>
        <v>45000</v>
      </c>
      <c r="BG57" s="23">
        <f t="shared" si="42"/>
        <v>250</v>
      </c>
      <c r="BH57" s="27">
        <v>1</v>
      </c>
      <c r="BI57" s="30">
        <f t="shared" si="19"/>
        <v>84240</v>
      </c>
      <c r="BJ57" s="23">
        <f t="shared" si="43"/>
        <v>520</v>
      </c>
      <c r="BK57" s="27">
        <v>1</v>
      </c>
    </row>
    <row r="58" spans="1:63" x14ac:dyDescent="0.2">
      <c r="A58" s="21">
        <v>37622</v>
      </c>
      <c r="B58" s="57">
        <f t="shared" si="46"/>
        <v>901572</v>
      </c>
      <c r="C58" s="4">
        <f t="shared" si="20"/>
        <v>5048.5</v>
      </c>
      <c r="D58" s="23">
        <f t="shared" si="1"/>
        <v>156600</v>
      </c>
      <c r="E58" s="23">
        <f t="shared" si="21"/>
        <v>870</v>
      </c>
      <c r="F58" s="81">
        <f t="shared" si="47"/>
        <v>1</v>
      </c>
      <c r="G58" s="30">
        <f t="shared" si="2"/>
        <v>93600</v>
      </c>
      <c r="H58" s="23">
        <f t="shared" si="23"/>
        <v>520</v>
      </c>
      <c r="I58" s="81">
        <f t="shared" si="48"/>
        <v>1</v>
      </c>
      <c r="J58" s="30">
        <f t="shared" si="3"/>
        <v>90644.4</v>
      </c>
      <c r="K58" s="23">
        <f t="shared" si="25"/>
        <v>545</v>
      </c>
      <c r="L58" s="81">
        <f t="shared" si="49"/>
        <v>1</v>
      </c>
      <c r="M58" s="30">
        <f t="shared" si="4"/>
        <v>249627.6</v>
      </c>
      <c r="N58" s="23">
        <f t="shared" si="27"/>
        <v>1361</v>
      </c>
      <c r="O58" s="81">
        <f t="shared" si="50"/>
        <v>1</v>
      </c>
      <c r="P58" s="30">
        <f t="shared" si="5"/>
        <v>137700</v>
      </c>
      <c r="Q58" s="23">
        <f t="shared" si="29"/>
        <v>752.5</v>
      </c>
      <c r="R58" s="81">
        <f t="shared" si="44"/>
        <v>1</v>
      </c>
      <c r="S58" s="30">
        <f t="shared" si="6"/>
        <v>173400</v>
      </c>
      <c r="T58" s="23">
        <f t="shared" si="30"/>
        <v>1000</v>
      </c>
      <c r="U58" s="81">
        <f t="shared" si="45"/>
        <v>1</v>
      </c>
      <c r="V58" s="57">
        <f t="shared" si="7"/>
        <v>90644.4</v>
      </c>
      <c r="W58" s="23">
        <f t="shared" si="31"/>
        <v>545</v>
      </c>
      <c r="X58" s="27">
        <v>1</v>
      </c>
      <c r="Y58" s="30">
        <f t="shared" si="8"/>
        <v>93600</v>
      </c>
      <c r="Z58" s="23">
        <f t="shared" si="32"/>
        <v>520</v>
      </c>
      <c r="AA58" s="27">
        <v>1</v>
      </c>
      <c r="AB58" s="30">
        <f t="shared" si="9"/>
        <v>90000</v>
      </c>
      <c r="AC58" s="23">
        <f t="shared" si="33"/>
        <v>500</v>
      </c>
      <c r="AD58" s="27">
        <v>1</v>
      </c>
      <c r="AE58" s="30"/>
      <c r="AF58" s="23"/>
      <c r="AG58" s="27"/>
      <c r="AH58" s="30">
        <f t="shared" si="10"/>
        <v>83400</v>
      </c>
      <c r="AI58" s="23">
        <f t="shared" si="34"/>
        <v>500</v>
      </c>
      <c r="AJ58" s="27">
        <v>1</v>
      </c>
      <c r="AK58" s="30">
        <f t="shared" si="11"/>
        <v>90000</v>
      </c>
      <c r="AL58" s="23">
        <f t="shared" si="35"/>
        <v>500</v>
      </c>
      <c r="AM58" s="27">
        <v>1</v>
      </c>
      <c r="AN58" s="30">
        <f t="shared" si="12"/>
        <v>19440</v>
      </c>
      <c r="AO58" s="23">
        <f t="shared" si="36"/>
        <v>81</v>
      </c>
      <c r="AP58" s="27">
        <v>0.9</v>
      </c>
      <c r="AQ58" s="30">
        <f t="shared" si="13"/>
        <v>29160</v>
      </c>
      <c r="AR58" s="23">
        <f t="shared" si="37"/>
        <v>121.5</v>
      </c>
      <c r="AS58" s="27">
        <v>0.9</v>
      </c>
      <c r="AT58" s="30">
        <f t="shared" si="14"/>
        <v>89100</v>
      </c>
      <c r="AU58" s="23">
        <f t="shared" si="38"/>
        <v>550</v>
      </c>
      <c r="AV58" s="27">
        <v>1</v>
      </c>
      <c r="AW58" s="30">
        <f t="shared" si="15"/>
        <v>80985.600000000006</v>
      </c>
      <c r="AX58" s="23">
        <f t="shared" si="39"/>
        <v>320</v>
      </c>
      <c r="AY58" s="27">
        <v>1</v>
      </c>
      <c r="AZ58" s="30">
        <f t="shared" si="16"/>
        <v>21600</v>
      </c>
      <c r="BA58" s="23">
        <f t="shared" si="40"/>
        <v>120</v>
      </c>
      <c r="BB58" s="27">
        <v>1</v>
      </c>
      <c r="BC58" s="30">
        <f t="shared" si="17"/>
        <v>84402</v>
      </c>
      <c r="BD58" s="23">
        <f t="shared" si="41"/>
        <v>521</v>
      </c>
      <c r="BE58" s="27">
        <v>1</v>
      </c>
      <c r="BF58" s="30">
        <f t="shared" si="18"/>
        <v>45000</v>
      </c>
      <c r="BG58" s="23">
        <f t="shared" si="42"/>
        <v>250</v>
      </c>
      <c r="BH58" s="27">
        <v>1</v>
      </c>
      <c r="BI58" s="30">
        <f t="shared" si="19"/>
        <v>84240</v>
      </c>
      <c r="BJ58" s="23">
        <f t="shared" si="43"/>
        <v>520</v>
      </c>
      <c r="BK58" s="27">
        <v>1</v>
      </c>
    </row>
    <row r="59" spans="1:63" x14ac:dyDescent="0.2">
      <c r="A59" s="21">
        <v>37653</v>
      </c>
      <c r="B59" s="57">
        <f t="shared" si="46"/>
        <v>901572</v>
      </c>
      <c r="C59" s="4">
        <f t="shared" si="20"/>
        <v>5048.5</v>
      </c>
      <c r="D59" s="23">
        <f t="shared" si="1"/>
        <v>156600</v>
      </c>
      <c r="E59" s="23">
        <f t="shared" si="21"/>
        <v>870</v>
      </c>
      <c r="F59" s="81">
        <f t="shared" si="47"/>
        <v>1</v>
      </c>
      <c r="G59" s="30">
        <f t="shared" si="2"/>
        <v>93600</v>
      </c>
      <c r="H59" s="23">
        <f t="shared" si="23"/>
        <v>520</v>
      </c>
      <c r="I59" s="81">
        <f t="shared" si="48"/>
        <v>1</v>
      </c>
      <c r="J59" s="30">
        <f t="shared" si="3"/>
        <v>90644.4</v>
      </c>
      <c r="K59" s="23">
        <f t="shared" si="25"/>
        <v>545</v>
      </c>
      <c r="L59" s="81">
        <f t="shared" si="49"/>
        <v>1</v>
      </c>
      <c r="M59" s="30">
        <f t="shared" si="4"/>
        <v>249627.6</v>
      </c>
      <c r="N59" s="23">
        <f t="shared" si="27"/>
        <v>1361</v>
      </c>
      <c r="O59" s="81">
        <f t="shared" si="50"/>
        <v>1</v>
      </c>
      <c r="P59" s="30">
        <f t="shared" si="5"/>
        <v>137700</v>
      </c>
      <c r="Q59" s="23">
        <f t="shared" si="29"/>
        <v>752.5</v>
      </c>
      <c r="R59" s="81">
        <f t="shared" si="44"/>
        <v>1</v>
      </c>
      <c r="S59" s="30">
        <f t="shared" si="6"/>
        <v>173400</v>
      </c>
      <c r="T59" s="23">
        <f t="shared" si="30"/>
        <v>1000</v>
      </c>
      <c r="U59" s="81">
        <f t="shared" si="45"/>
        <v>1</v>
      </c>
      <c r="V59" s="57">
        <f t="shared" si="7"/>
        <v>90644.4</v>
      </c>
      <c r="W59" s="23">
        <f t="shared" si="31"/>
        <v>545</v>
      </c>
      <c r="X59" s="27">
        <v>1</v>
      </c>
      <c r="Y59" s="30">
        <f t="shared" si="8"/>
        <v>93600</v>
      </c>
      <c r="Z59" s="23">
        <f t="shared" si="32"/>
        <v>520</v>
      </c>
      <c r="AA59" s="27">
        <v>1</v>
      </c>
      <c r="AB59" s="30">
        <f t="shared" si="9"/>
        <v>90000</v>
      </c>
      <c r="AC59" s="23">
        <f t="shared" si="33"/>
        <v>500</v>
      </c>
      <c r="AD59" s="27">
        <v>1</v>
      </c>
      <c r="AE59" s="30"/>
      <c r="AF59" s="23"/>
      <c r="AG59" s="27"/>
      <c r="AH59" s="30">
        <f t="shared" si="10"/>
        <v>83400</v>
      </c>
      <c r="AI59" s="23">
        <f t="shared" si="34"/>
        <v>500</v>
      </c>
      <c r="AJ59" s="27">
        <v>1</v>
      </c>
      <c r="AK59" s="30">
        <f t="shared" si="11"/>
        <v>90000</v>
      </c>
      <c r="AL59" s="23">
        <f t="shared" si="35"/>
        <v>500</v>
      </c>
      <c r="AM59" s="27">
        <v>1</v>
      </c>
      <c r="AN59" s="30">
        <f t="shared" si="12"/>
        <v>19440</v>
      </c>
      <c r="AO59" s="23">
        <f t="shared" si="36"/>
        <v>81</v>
      </c>
      <c r="AP59" s="27">
        <v>0.9</v>
      </c>
      <c r="AQ59" s="30">
        <f t="shared" si="13"/>
        <v>29160</v>
      </c>
      <c r="AR59" s="23">
        <f t="shared" si="37"/>
        <v>121.5</v>
      </c>
      <c r="AS59" s="27">
        <v>0.9</v>
      </c>
      <c r="AT59" s="30">
        <f t="shared" si="14"/>
        <v>89100</v>
      </c>
      <c r="AU59" s="23">
        <f t="shared" si="38"/>
        <v>550</v>
      </c>
      <c r="AV59" s="27">
        <v>1</v>
      </c>
      <c r="AW59" s="30">
        <f t="shared" si="15"/>
        <v>80985.600000000006</v>
      </c>
      <c r="AX59" s="23">
        <f t="shared" si="39"/>
        <v>320</v>
      </c>
      <c r="AY59" s="27">
        <v>1</v>
      </c>
      <c r="AZ59" s="30">
        <f t="shared" si="16"/>
        <v>21600</v>
      </c>
      <c r="BA59" s="23">
        <f t="shared" si="40"/>
        <v>120</v>
      </c>
      <c r="BB59" s="27">
        <v>1</v>
      </c>
      <c r="BC59" s="30">
        <f t="shared" si="17"/>
        <v>84402</v>
      </c>
      <c r="BD59" s="23">
        <f t="shared" si="41"/>
        <v>521</v>
      </c>
      <c r="BE59" s="27">
        <v>1</v>
      </c>
      <c r="BF59" s="30">
        <f t="shared" si="18"/>
        <v>45000</v>
      </c>
      <c r="BG59" s="23">
        <f t="shared" si="42"/>
        <v>250</v>
      </c>
      <c r="BH59" s="27">
        <v>1</v>
      </c>
      <c r="BI59" s="30">
        <f t="shared" si="19"/>
        <v>84240</v>
      </c>
      <c r="BJ59" s="23">
        <f t="shared" si="43"/>
        <v>520</v>
      </c>
      <c r="BK59" s="27">
        <v>1</v>
      </c>
    </row>
    <row r="60" spans="1:63" x14ac:dyDescent="0.2">
      <c r="A60" s="21">
        <v>37681</v>
      </c>
      <c r="B60" s="57">
        <f t="shared" si="46"/>
        <v>901572</v>
      </c>
      <c r="C60" s="4">
        <f t="shared" si="20"/>
        <v>5048.5</v>
      </c>
      <c r="D60" s="23">
        <f t="shared" si="1"/>
        <v>156600</v>
      </c>
      <c r="E60" s="23">
        <f t="shared" si="21"/>
        <v>870</v>
      </c>
      <c r="F60" s="81">
        <f t="shared" si="47"/>
        <v>1</v>
      </c>
      <c r="G60" s="30">
        <f t="shared" si="2"/>
        <v>93600</v>
      </c>
      <c r="H60" s="23">
        <f t="shared" si="23"/>
        <v>520</v>
      </c>
      <c r="I60" s="81">
        <f t="shared" si="48"/>
        <v>1</v>
      </c>
      <c r="J60" s="30">
        <f t="shared" si="3"/>
        <v>90644.4</v>
      </c>
      <c r="K60" s="23">
        <f t="shared" si="25"/>
        <v>545</v>
      </c>
      <c r="L60" s="81">
        <f t="shared" si="49"/>
        <v>1</v>
      </c>
      <c r="M60" s="30">
        <f t="shared" si="4"/>
        <v>249627.6</v>
      </c>
      <c r="N60" s="23">
        <f t="shared" si="27"/>
        <v>1361</v>
      </c>
      <c r="O60" s="81">
        <f t="shared" si="50"/>
        <v>1</v>
      </c>
      <c r="P60" s="30">
        <f t="shared" si="5"/>
        <v>137700</v>
      </c>
      <c r="Q60" s="23">
        <f t="shared" si="29"/>
        <v>752.5</v>
      </c>
      <c r="R60" s="81">
        <f t="shared" si="44"/>
        <v>1</v>
      </c>
      <c r="S60" s="30">
        <f t="shared" si="6"/>
        <v>173400</v>
      </c>
      <c r="T60" s="23">
        <f t="shared" si="30"/>
        <v>1000</v>
      </c>
      <c r="U60" s="81">
        <f t="shared" si="45"/>
        <v>1</v>
      </c>
      <c r="V60" s="57">
        <f t="shared" si="7"/>
        <v>90644.4</v>
      </c>
      <c r="W60" s="23">
        <f t="shared" si="31"/>
        <v>545</v>
      </c>
      <c r="X60" s="27">
        <v>1</v>
      </c>
      <c r="Y60" s="30">
        <f t="shared" si="8"/>
        <v>93600</v>
      </c>
      <c r="Z60" s="23">
        <f t="shared" si="32"/>
        <v>520</v>
      </c>
      <c r="AA60" s="27">
        <v>1</v>
      </c>
      <c r="AB60" s="30">
        <f t="shared" si="9"/>
        <v>90000</v>
      </c>
      <c r="AC60" s="23">
        <f t="shared" si="33"/>
        <v>500</v>
      </c>
      <c r="AD60" s="27">
        <v>1</v>
      </c>
      <c r="AE60" s="30"/>
      <c r="AF60" s="23"/>
      <c r="AG60" s="27"/>
      <c r="AH60" s="30">
        <f t="shared" si="10"/>
        <v>83400</v>
      </c>
      <c r="AI60" s="23">
        <f t="shared" si="34"/>
        <v>500</v>
      </c>
      <c r="AJ60" s="27">
        <v>1</v>
      </c>
      <c r="AK60" s="30">
        <f t="shared" si="11"/>
        <v>90000</v>
      </c>
      <c r="AL60" s="23">
        <f t="shared" si="35"/>
        <v>500</v>
      </c>
      <c r="AM60" s="27">
        <v>1</v>
      </c>
      <c r="AN60" s="30">
        <f t="shared" si="12"/>
        <v>19440</v>
      </c>
      <c r="AO60" s="23">
        <f t="shared" si="36"/>
        <v>81</v>
      </c>
      <c r="AP60" s="27">
        <v>0.9</v>
      </c>
      <c r="AQ60" s="30">
        <f t="shared" si="13"/>
        <v>29160</v>
      </c>
      <c r="AR60" s="23">
        <f t="shared" si="37"/>
        <v>121.5</v>
      </c>
      <c r="AS60" s="27">
        <v>0.9</v>
      </c>
      <c r="AT60" s="30">
        <f t="shared" si="14"/>
        <v>89100</v>
      </c>
      <c r="AU60" s="23">
        <f t="shared" si="38"/>
        <v>550</v>
      </c>
      <c r="AV60" s="27">
        <v>1</v>
      </c>
      <c r="AW60" s="30">
        <f t="shared" si="15"/>
        <v>80985.600000000006</v>
      </c>
      <c r="AX60" s="23">
        <f t="shared" si="39"/>
        <v>320</v>
      </c>
      <c r="AY60" s="27">
        <v>1</v>
      </c>
      <c r="AZ60" s="30">
        <f t="shared" si="16"/>
        <v>21600</v>
      </c>
      <c r="BA60" s="23">
        <f t="shared" si="40"/>
        <v>120</v>
      </c>
      <c r="BB60" s="27">
        <v>1</v>
      </c>
      <c r="BC60" s="30">
        <f t="shared" si="17"/>
        <v>84402</v>
      </c>
      <c r="BD60" s="23">
        <f t="shared" si="41"/>
        <v>521</v>
      </c>
      <c r="BE60" s="27">
        <v>1</v>
      </c>
      <c r="BF60" s="30">
        <f t="shared" si="18"/>
        <v>45000</v>
      </c>
      <c r="BG60" s="23">
        <f t="shared" si="42"/>
        <v>250</v>
      </c>
      <c r="BH60" s="27">
        <v>1</v>
      </c>
      <c r="BI60" s="30">
        <f t="shared" si="19"/>
        <v>84240</v>
      </c>
      <c r="BJ60" s="23">
        <f t="shared" si="43"/>
        <v>520</v>
      </c>
      <c r="BK60" s="27">
        <v>1</v>
      </c>
    </row>
    <row r="61" spans="1:63" x14ac:dyDescent="0.2">
      <c r="A61" s="21">
        <v>37712</v>
      </c>
      <c r="B61" s="57">
        <f t="shared" si="46"/>
        <v>901572</v>
      </c>
      <c r="C61" s="4">
        <f t="shared" si="20"/>
        <v>5048.5</v>
      </c>
      <c r="D61" s="23">
        <f t="shared" si="1"/>
        <v>156600</v>
      </c>
      <c r="E61" s="23">
        <f t="shared" si="21"/>
        <v>870</v>
      </c>
      <c r="F61" s="81">
        <f t="shared" si="47"/>
        <v>1</v>
      </c>
      <c r="G61" s="30">
        <f t="shared" si="2"/>
        <v>93600</v>
      </c>
      <c r="H61" s="23">
        <f t="shared" si="23"/>
        <v>520</v>
      </c>
      <c r="I61" s="81">
        <f t="shared" si="48"/>
        <v>1</v>
      </c>
      <c r="J61" s="30">
        <f t="shared" si="3"/>
        <v>90644.4</v>
      </c>
      <c r="K61" s="23">
        <f t="shared" si="25"/>
        <v>545</v>
      </c>
      <c r="L61" s="81">
        <f t="shared" si="49"/>
        <v>1</v>
      </c>
      <c r="M61" s="30">
        <f t="shared" si="4"/>
        <v>249627.6</v>
      </c>
      <c r="N61" s="23">
        <f t="shared" si="27"/>
        <v>1361</v>
      </c>
      <c r="O61" s="81">
        <f t="shared" ref="O61:O69" si="51">O60</f>
        <v>1</v>
      </c>
      <c r="P61" s="30">
        <f t="shared" si="5"/>
        <v>137700</v>
      </c>
      <c r="Q61" s="23">
        <f t="shared" si="29"/>
        <v>752.5</v>
      </c>
      <c r="R61" s="81">
        <f t="shared" si="44"/>
        <v>1</v>
      </c>
      <c r="S61" s="30">
        <f t="shared" si="6"/>
        <v>173400</v>
      </c>
      <c r="T61" s="23">
        <f t="shared" si="30"/>
        <v>1000</v>
      </c>
      <c r="U61" s="81">
        <f t="shared" si="45"/>
        <v>1</v>
      </c>
      <c r="V61" s="57">
        <f t="shared" si="7"/>
        <v>90644.4</v>
      </c>
      <c r="W61" s="23">
        <f t="shared" si="31"/>
        <v>545</v>
      </c>
      <c r="X61" s="27">
        <v>1</v>
      </c>
      <c r="Y61" s="30">
        <f t="shared" si="8"/>
        <v>93600</v>
      </c>
      <c r="Z61" s="23">
        <f t="shared" si="32"/>
        <v>520</v>
      </c>
      <c r="AA61" s="27">
        <v>1</v>
      </c>
      <c r="AB61" s="30">
        <f t="shared" si="9"/>
        <v>90000</v>
      </c>
      <c r="AC61" s="23">
        <f t="shared" si="33"/>
        <v>500</v>
      </c>
      <c r="AD61" s="27">
        <v>1</v>
      </c>
      <c r="AE61" s="30"/>
      <c r="AF61" s="23"/>
      <c r="AG61" s="27"/>
      <c r="AH61" s="30">
        <f t="shared" si="10"/>
        <v>83400</v>
      </c>
      <c r="AI61" s="23">
        <f t="shared" si="34"/>
        <v>500</v>
      </c>
      <c r="AJ61" s="27">
        <v>1</v>
      </c>
      <c r="AK61" s="30">
        <f t="shared" si="11"/>
        <v>90000</v>
      </c>
      <c r="AL61" s="23">
        <f t="shared" si="35"/>
        <v>500</v>
      </c>
      <c r="AM61" s="27">
        <v>1</v>
      </c>
      <c r="AN61" s="30">
        <f t="shared" si="12"/>
        <v>19440</v>
      </c>
      <c r="AO61" s="23">
        <f t="shared" si="36"/>
        <v>81</v>
      </c>
      <c r="AP61" s="27">
        <v>0.9</v>
      </c>
      <c r="AQ61" s="30">
        <f t="shared" si="13"/>
        <v>29160</v>
      </c>
      <c r="AR61" s="23">
        <f t="shared" si="37"/>
        <v>121.5</v>
      </c>
      <c r="AS61" s="27">
        <v>0.9</v>
      </c>
      <c r="AT61" s="30">
        <f t="shared" si="14"/>
        <v>89100</v>
      </c>
      <c r="AU61" s="23">
        <f t="shared" si="38"/>
        <v>550</v>
      </c>
      <c r="AV61" s="27">
        <v>1</v>
      </c>
      <c r="AW61" s="30">
        <f t="shared" si="15"/>
        <v>80985.600000000006</v>
      </c>
      <c r="AX61" s="23">
        <f t="shared" si="39"/>
        <v>320</v>
      </c>
      <c r="AY61" s="27">
        <v>1</v>
      </c>
      <c r="AZ61" s="30">
        <f t="shared" si="16"/>
        <v>21600</v>
      </c>
      <c r="BA61" s="23">
        <f t="shared" si="40"/>
        <v>120</v>
      </c>
      <c r="BB61" s="27">
        <v>1</v>
      </c>
      <c r="BC61" s="30">
        <f t="shared" si="17"/>
        <v>84402</v>
      </c>
      <c r="BD61" s="23">
        <f t="shared" si="41"/>
        <v>521</v>
      </c>
      <c r="BE61" s="27">
        <v>1</v>
      </c>
      <c r="BF61" s="30">
        <f t="shared" si="18"/>
        <v>45000</v>
      </c>
      <c r="BG61" s="23">
        <f t="shared" si="42"/>
        <v>250</v>
      </c>
      <c r="BH61" s="27">
        <v>1</v>
      </c>
      <c r="BI61" s="30">
        <f t="shared" si="19"/>
        <v>84240</v>
      </c>
      <c r="BJ61" s="23">
        <f t="shared" si="43"/>
        <v>520</v>
      </c>
      <c r="BK61" s="27">
        <v>1</v>
      </c>
    </row>
    <row r="62" spans="1:63" x14ac:dyDescent="0.2">
      <c r="A62" s="21">
        <v>37742</v>
      </c>
      <c r="B62" s="57">
        <f t="shared" si="46"/>
        <v>901572</v>
      </c>
      <c r="C62" s="4">
        <f t="shared" si="20"/>
        <v>5048.5</v>
      </c>
      <c r="D62" s="23">
        <f t="shared" si="1"/>
        <v>156600</v>
      </c>
      <c r="E62" s="23">
        <f t="shared" si="21"/>
        <v>870</v>
      </c>
      <c r="F62" s="81">
        <f t="shared" si="47"/>
        <v>1</v>
      </c>
      <c r="G62" s="30">
        <f t="shared" si="2"/>
        <v>93600</v>
      </c>
      <c r="H62" s="23">
        <f t="shared" si="23"/>
        <v>520</v>
      </c>
      <c r="I62" s="81">
        <f t="shared" si="48"/>
        <v>1</v>
      </c>
      <c r="J62" s="30">
        <f t="shared" si="3"/>
        <v>90644.4</v>
      </c>
      <c r="K62" s="23">
        <f t="shared" si="25"/>
        <v>545</v>
      </c>
      <c r="L62" s="81">
        <f t="shared" si="49"/>
        <v>1</v>
      </c>
      <c r="M62" s="30">
        <f t="shared" si="4"/>
        <v>249627.6</v>
      </c>
      <c r="N62" s="23">
        <f t="shared" si="27"/>
        <v>1361</v>
      </c>
      <c r="O62" s="81">
        <f t="shared" si="51"/>
        <v>1</v>
      </c>
      <c r="P62" s="30">
        <f t="shared" si="5"/>
        <v>137700</v>
      </c>
      <c r="Q62" s="23">
        <f t="shared" si="29"/>
        <v>752.5</v>
      </c>
      <c r="R62" s="81">
        <f t="shared" si="44"/>
        <v>1</v>
      </c>
      <c r="S62" s="30">
        <f t="shared" si="6"/>
        <v>173400</v>
      </c>
      <c r="T62" s="23">
        <f t="shared" si="30"/>
        <v>1000</v>
      </c>
      <c r="U62" s="81">
        <f t="shared" si="45"/>
        <v>1</v>
      </c>
      <c r="V62" s="57">
        <f t="shared" si="7"/>
        <v>90644.4</v>
      </c>
      <c r="W62" s="23">
        <f t="shared" si="31"/>
        <v>545</v>
      </c>
      <c r="X62" s="27">
        <v>1</v>
      </c>
      <c r="Y62" s="30">
        <f t="shared" si="8"/>
        <v>93600</v>
      </c>
      <c r="Z62" s="23">
        <f t="shared" si="32"/>
        <v>520</v>
      </c>
      <c r="AA62" s="27">
        <v>1</v>
      </c>
      <c r="AB62" s="30">
        <f t="shared" si="9"/>
        <v>90000</v>
      </c>
      <c r="AC62" s="23">
        <f t="shared" si="33"/>
        <v>500</v>
      </c>
      <c r="AD62" s="27">
        <v>1</v>
      </c>
      <c r="AE62" s="30"/>
      <c r="AF62" s="23"/>
      <c r="AG62" s="27"/>
      <c r="AH62" s="30">
        <f t="shared" si="10"/>
        <v>83400</v>
      </c>
      <c r="AI62" s="23">
        <f t="shared" si="34"/>
        <v>500</v>
      </c>
      <c r="AJ62" s="27">
        <v>1</v>
      </c>
      <c r="AK62" s="30">
        <f t="shared" si="11"/>
        <v>90000</v>
      </c>
      <c r="AL62" s="23">
        <f t="shared" si="35"/>
        <v>500</v>
      </c>
      <c r="AM62" s="27">
        <v>1</v>
      </c>
      <c r="AN62" s="30">
        <f t="shared" si="12"/>
        <v>19440</v>
      </c>
      <c r="AO62" s="23">
        <f t="shared" si="36"/>
        <v>81</v>
      </c>
      <c r="AP62" s="27">
        <v>0.9</v>
      </c>
      <c r="AQ62" s="30">
        <f t="shared" si="13"/>
        <v>29160</v>
      </c>
      <c r="AR62" s="23">
        <f t="shared" si="37"/>
        <v>121.5</v>
      </c>
      <c r="AS62" s="27">
        <v>0.9</v>
      </c>
      <c r="AT62" s="30">
        <f t="shared" si="14"/>
        <v>89100</v>
      </c>
      <c r="AU62" s="23">
        <f t="shared" si="38"/>
        <v>550</v>
      </c>
      <c r="AV62" s="27">
        <v>1</v>
      </c>
      <c r="AW62" s="30">
        <f t="shared" si="15"/>
        <v>80985.600000000006</v>
      </c>
      <c r="AX62" s="23">
        <f t="shared" si="39"/>
        <v>320</v>
      </c>
      <c r="AY62" s="27">
        <v>1</v>
      </c>
      <c r="AZ62" s="30">
        <f t="shared" si="16"/>
        <v>21600</v>
      </c>
      <c r="BA62" s="23">
        <f t="shared" si="40"/>
        <v>120</v>
      </c>
      <c r="BB62" s="27">
        <v>1</v>
      </c>
      <c r="BC62" s="30">
        <f t="shared" si="17"/>
        <v>84402</v>
      </c>
      <c r="BD62" s="23">
        <f t="shared" si="41"/>
        <v>521</v>
      </c>
      <c r="BE62" s="27">
        <v>1</v>
      </c>
      <c r="BF62" s="30">
        <f t="shared" si="18"/>
        <v>45000</v>
      </c>
      <c r="BG62" s="23">
        <f t="shared" si="42"/>
        <v>250</v>
      </c>
      <c r="BH62" s="27">
        <v>1</v>
      </c>
      <c r="BI62" s="30">
        <f t="shared" si="19"/>
        <v>84240</v>
      </c>
      <c r="BJ62" s="23">
        <f t="shared" si="43"/>
        <v>520</v>
      </c>
      <c r="BK62" s="27">
        <v>1</v>
      </c>
    </row>
    <row r="63" spans="1:63" x14ac:dyDescent="0.2">
      <c r="A63" s="21">
        <v>37773</v>
      </c>
      <c r="B63" s="57">
        <f t="shared" si="46"/>
        <v>901572</v>
      </c>
      <c r="C63" s="4">
        <f t="shared" si="20"/>
        <v>5048.5</v>
      </c>
      <c r="D63" s="23">
        <f t="shared" si="1"/>
        <v>156600</v>
      </c>
      <c r="E63" s="23">
        <f t="shared" si="21"/>
        <v>870</v>
      </c>
      <c r="F63" s="81">
        <f t="shared" si="47"/>
        <v>1</v>
      </c>
      <c r="G63" s="30">
        <f t="shared" si="2"/>
        <v>93600</v>
      </c>
      <c r="H63" s="23">
        <f t="shared" si="23"/>
        <v>520</v>
      </c>
      <c r="I63" s="81">
        <f t="shared" si="48"/>
        <v>1</v>
      </c>
      <c r="J63" s="30">
        <f t="shared" si="3"/>
        <v>90644.4</v>
      </c>
      <c r="K63" s="23">
        <f t="shared" si="25"/>
        <v>545</v>
      </c>
      <c r="L63" s="81">
        <f t="shared" si="49"/>
        <v>1</v>
      </c>
      <c r="M63" s="30">
        <f t="shared" si="4"/>
        <v>249627.6</v>
      </c>
      <c r="N63" s="23">
        <f t="shared" si="27"/>
        <v>1361</v>
      </c>
      <c r="O63" s="81">
        <f t="shared" si="51"/>
        <v>1</v>
      </c>
      <c r="P63" s="30">
        <f t="shared" si="5"/>
        <v>137700</v>
      </c>
      <c r="Q63" s="23">
        <f t="shared" si="29"/>
        <v>752.5</v>
      </c>
      <c r="R63" s="81">
        <f t="shared" si="44"/>
        <v>1</v>
      </c>
      <c r="S63" s="30">
        <f t="shared" si="6"/>
        <v>173400</v>
      </c>
      <c r="T63" s="23">
        <f t="shared" si="30"/>
        <v>1000</v>
      </c>
      <c r="U63" s="81">
        <f t="shared" si="45"/>
        <v>1</v>
      </c>
      <c r="V63" s="57">
        <f t="shared" si="7"/>
        <v>90644.4</v>
      </c>
      <c r="W63" s="23">
        <f t="shared" si="31"/>
        <v>545</v>
      </c>
      <c r="X63" s="27">
        <v>1</v>
      </c>
      <c r="Y63" s="30">
        <f t="shared" si="8"/>
        <v>93600</v>
      </c>
      <c r="Z63" s="23">
        <f t="shared" si="32"/>
        <v>520</v>
      </c>
      <c r="AA63" s="27">
        <v>1</v>
      </c>
      <c r="AB63" s="30">
        <f t="shared" si="9"/>
        <v>90000</v>
      </c>
      <c r="AC63" s="23">
        <f t="shared" si="33"/>
        <v>500</v>
      </c>
      <c r="AD63" s="27">
        <v>1</v>
      </c>
      <c r="AE63" s="30"/>
      <c r="AF63" s="23"/>
      <c r="AG63" s="27"/>
      <c r="AH63" s="30">
        <f t="shared" si="10"/>
        <v>83400</v>
      </c>
      <c r="AI63" s="23">
        <f t="shared" si="34"/>
        <v>500</v>
      </c>
      <c r="AJ63" s="27">
        <v>1</v>
      </c>
      <c r="AK63" s="30">
        <f t="shared" si="11"/>
        <v>90000</v>
      </c>
      <c r="AL63" s="23">
        <f t="shared" si="35"/>
        <v>500</v>
      </c>
      <c r="AM63" s="27">
        <v>1</v>
      </c>
      <c r="AN63" s="30">
        <f t="shared" si="12"/>
        <v>19440</v>
      </c>
      <c r="AO63" s="23">
        <f t="shared" si="36"/>
        <v>81</v>
      </c>
      <c r="AP63" s="27">
        <v>0.9</v>
      </c>
      <c r="AQ63" s="30">
        <f t="shared" si="13"/>
        <v>29160</v>
      </c>
      <c r="AR63" s="23">
        <f t="shared" si="37"/>
        <v>121.5</v>
      </c>
      <c r="AS63" s="27">
        <v>0.9</v>
      </c>
      <c r="AT63" s="30">
        <f t="shared" si="14"/>
        <v>89100</v>
      </c>
      <c r="AU63" s="23">
        <f t="shared" si="38"/>
        <v>550</v>
      </c>
      <c r="AV63" s="27">
        <v>1</v>
      </c>
      <c r="AW63" s="30">
        <f t="shared" si="15"/>
        <v>80985.600000000006</v>
      </c>
      <c r="AX63" s="23">
        <f t="shared" si="39"/>
        <v>320</v>
      </c>
      <c r="AY63" s="27">
        <v>1</v>
      </c>
      <c r="AZ63" s="30">
        <f t="shared" si="16"/>
        <v>21600</v>
      </c>
      <c r="BA63" s="23">
        <f t="shared" si="40"/>
        <v>120</v>
      </c>
      <c r="BB63" s="27">
        <v>1</v>
      </c>
      <c r="BC63" s="30">
        <f t="shared" si="17"/>
        <v>84402</v>
      </c>
      <c r="BD63" s="23">
        <f t="shared" si="41"/>
        <v>521</v>
      </c>
      <c r="BE63" s="27">
        <v>1</v>
      </c>
      <c r="BF63" s="30">
        <f t="shared" si="18"/>
        <v>45000</v>
      </c>
      <c r="BG63" s="23">
        <f t="shared" si="42"/>
        <v>250</v>
      </c>
      <c r="BH63" s="27">
        <v>1</v>
      </c>
      <c r="BI63" s="30">
        <f t="shared" si="19"/>
        <v>84240</v>
      </c>
      <c r="BJ63" s="23">
        <f t="shared" si="43"/>
        <v>520</v>
      </c>
      <c r="BK63" s="27">
        <v>1</v>
      </c>
    </row>
    <row r="64" spans="1:63" x14ac:dyDescent="0.2">
      <c r="A64" s="21">
        <v>37803</v>
      </c>
      <c r="B64" s="57">
        <f t="shared" si="46"/>
        <v>901572</v>
      </c>
      <c r="C64" s="4">
        <f t="shared" si="20"/>
        <v>5048.5</v>
      </c>
      <c r="D64" s="23">
        <f t="shared" si="1"/>
        <v>156600</v>
      </c>
      <c r="E64" s="23">
        <f t="shared" si="21"/>
        <v>870</v>
      </c>
      <c r="F64" s="81">
        <f t="shared" si="47"/>
        <v>1</v>
      </c>
      <c r="G64" s="30">
        <f t="shared" si="2"/>
        <v>93600</v>
      </c>
      <c r="H64" s="23">
        <f t="shared" si="23"/>
        <v>520</v>
      </c>
      <c r="I64" s="81">
        <f t="shared" si="48"/>
        <v>1</v>
      </c>
      <c r="J64" s="30">
        <f t="shared" si="3"/>
        <v>90644.4</v>
      </c>
      <c r="K64" s="23">
        <f t="shared" si="25"/>
        <v>545</v>
      </c>
      <c r="L64" s="81">
        <f t="shared" si="49"/>
        <v>1</v>
      </c>
      <c r="M64" s="30">
        <f t="shared" si="4"/>
        <v>249627.6</v>
      </c>
      <c r="N64" s="23">
        <f t="shared" si="27"/>
        <v>1361</v>
      </c>
      <c r="O64" s="81">
        <f t="shared" si="51"/>
        <v>1</v>
      </c>
      <c r="P64" s="30">
        <f t="shared" si="5"/>
        <v>137700</v>
      </c>
      <c r="Q64" s="23">
        <f t="shared" si="29"/>
        <v>752.5</v>
      </c>
      <c r="R64" s="81">
        <f t="shared" si="44"/>
        <v>1</v>
      </c>
      <c r="S64" s="30">
        <f t="shared" si="6"/>
        <v>173400</v>
      </c>
      <c r="T64" s="23">
        <f t="shared" si="30"/>
        <v>1000</v>
      </c>
      <c r="U64" s="81">
        <f t="shared" si="45"/>
        <v>1</v>
      </c>
      <c r="V64" s="57">
        <f t="shared" si="7"/>
        <v>90644.4</v>
      </c>
      <c r="W64" s="23">
        <f t="shared" si="31"/>
        <v>545</v>
      </c>
      <c r="X64" s="27">
        <v>1</v>
      </c>
      <c r="Y64" s="30">
        <f t="shared" si="8"/>
        <v>93600</v>
      </c>
      <c r="Z64" s="23">
        <f t="shared" si="32"/>
        <v>520</v>
      </c>
      <c r="AA64" s="27">
        <v>1</v>
      </c>
      <c r="AB64" s="30">
        <f t="shared" si="9"/>
        <v>90000</v>
      </c>
      <c r="AC64" s="23">
        <f t="shared" si="33"/>
        <v>500</v>
      </c>
      <c r="AD64" s="27">
        <v>1</v>
      </c>
      <c r="AE64" s="30"/>
      <c r="AF64" s="23"/>
      <c r="AG64" s="27"/>
      <c r="AH64" s="30">
        <f t="shared" si="10"/>
        <v>83400</v>
      </c>
      <c r="AI64" s="23">
        <f t="shared" si="34"/>
        <v>500</v>
      </c>
      <c r="AJ64" s="27">
        <v>1</v>
      </c>
      <c r="AK64" s="30">
        <f t="shared" si="11"/>
        <v>90000</v>
      </c>
      <c r="AL64" s="23">
        <f t="shared" si="35"/>
        <v>500</v>
      </c>
      <c r="AM64" s="27">
        <v>1</v>
      </c>
      <c r="AN64" s="30">
        <f t="shared" si="12"/>
        <v>19440</v>
      </c>
      <c r="AO64" s="23">
        <f t="shared" si="36"/>
        <v>81</v>
      </c>
      <c r="AP64" s="27">
        <v>0.9</v>
      </c>
      <c r="AQ64" s="30">
        <f t="shared" si="13"/>
        <v>29160</v>
      </c>
      <c r="AR64" s="23">
        <f t="shared" si="37"/>
        <v>121.5</v>
      </c>
      <c r="AS64" s="27">
        <v>0.9</v>
      </c>
      <c r="AT64" s="30">
        <f t="shared" si="14"/>
        <v>89100</v>
      </c>
      <c r="AU64" s="23">
        <f t="shared" si="38"/>
        <v>550</v>
      </c>
      <c r="AV64" s="27">
        <v>1</v>
      </c>
      <c r="AW64" s="30">
        <f t="shared" si="15"/>
        <v>80985.600000000006</v>
      </c>
      <c r="AX64" s="23">
        <f t="shared" si="39"/>
        <v>320</v>
      </c>
      <c r="AY64" s="27">
        <v>1</v>
      </c>
      <c r="AZ64" s="30">
        <f t="shared" si="16"/>
        <v>21600</v>
      </c>
      <c r="BA64" s="23">
        <f t="shared" si="40"/>
        <v>120</v>
      </c>
      <c r="BB64" s="27">
        <v>1</v>
      </c>
      <c r="BC64" s="30">
        <f t="shared" si="17"/>
        <v>84402</v>
      </c>
      <c r="BD64" s="23">
        <f t="shared" si="41"/>
        <v>521</v>
      </c>
      <c r="BE64" s="27">
        <v>1</v>
      </c>
      <c r="BF64" s="30">
        <f t="shared" si="18"/>
        <v>45000</v>
      </c>
      <c r="BG64" s="23">
        <f t="shared" si="42"/>
        <v>250</v>
      </c>
      <c r="BH64" s="27">
        <v>1</v>
      </c>
      <c r="BI64" s="30">
        <f t="shared" si="19"/>
        <v>84240</v>
      </c>
      <c r="BJ64" s="23">
        <f t="shared" si="43"/>
        <v>520</v>
      </c>
      <c r="BK64" s="27">
        <v>1</v>
      </c>
    </row>
    <row r="65" spans="1:63" x14ac:dyDescent="0.2">
      <c r="A65" s="21">
        <v>37834</v>
      </c>
      <c r="B65" s="57">
        <f t="shared" si="46"/>
        <v>901572</v>
      </c>
      <c r="C65" s="4">
        <f t="shared" si="20"/>
        <v>5048.5</v>
      </c>
      <c r="D65" s="23">
        <f t="shared" si="1"/>
        <v>156600</v>
      </c>
      <c r="E65" s="23">
        <f t="shared" si="21"/>
        <v>870</v>
      </c>
      <c r="F65" s="81">
        <f t="shared" si="47"/>
        <v>1</v>
      </c>
      <c r="G65" s="30">
        <f t="shared" si="2"/>
        <v>93600</v>
      </c>
      <c r="H65" s="23">
        <f t="shared" si="23"/>
        <v>520</v>
      </c>
      <c r="I65" s="81">
        <f t="shared" si="48"/>
        <v>1</v>
      </c>
      <c r="J65" s="30">
        <f t="shared" si="3"/>
        <v>90644.4</v>
      </c>
      <c r="K65" s="23">
        <f t="shared" si="25"/>
        <v>545</v>
      </c>
      <c r="L65" s="81">
        <f t="shared" si="49"/>
        <v>1</v>
      </c>
      <c r="M65" s="30">
        <f t="shared" si="4"/>
        <v>249627.6</v>
      </c>
      <c r="N65" s="23">
        <f t="shared" si="27"/>
        <v>1361</v>
      </c>
      <c r="O65" s="81">
        <f t="shared" si="51"/>
        <v>1</v>
      </c>
      <c r="P65" s="30">
        <f t="shared" si="5"/>
        <v>137700</v>
      </c>
      <c r="Q65" s="23">
        <f t="shared" si="29"/>
        <v>752.5</v>
      </c>
      <c r="R65" s="81">
        <f t="shared" si="44"/>
        <v>1</v>
      </c>
      <c r="S65" s="30">
        <f t="shared" si="6"/>
        <v>173400</v>
      </c>
      <c r="T65" s="23">
        <f t="shared" si="30"/>
        <v>1000</v>
      </c>
      <c r="U65" s="81">
        <f t="shared" si="45"/>
        <v>1</v>
      </c>
      <c r="V65" s="57">
        <f t="shared" si="7"/>
        <v>90644.4</v>
      </c>
      <c r="W65" s="23">
        <f t="shared" si="31"/>
        <v>545</v>
      </c>
      <c r="X65" s="27">
        <v>1</v>
      </c>
      <c r="Y65" s="30">
        <f t="shared" si="8"/>
        <v>93600</v>
      </c>
      <c r="Z65" s="23">
        <f t="shared" si="32"/>
        <v>520</v>
      </c>
      <c r="AA65" s="27">
        <v>1</v>
      </c>
      <c r="AB65" s="30">
        <f t="shared" si="9"/>
        <v>90000</v>
      </c>
      <c r="AC65" s="23">
        <f t="shared" si="33"/>
        <v>500</v>
      </c>
      <c r="AD65" s="27">
        <v>1</v>
      </c>
      <c r="AE65" s="30"/>
      <c r="AF65" s="23"/>
      <c r="AG65" s="27"/>
      <c r="AH65" s="30">
        <f t="shared" si="10"/>
        <v>83400</v>
      </c>
      <c r="AI65" s="23">
        <f t="shared" si="34"/>
        <v>500</v>
      </c>
      <c r="AJ65" s="27">
        <v>1</v>
      </c>
      <c r="AK65" s="30">
        <f t="shared" si="11"/>
        <v>90000</v>
      </c>
      <c r="AL65" s="23">
        <f t="shared" si="35"/>
        <v>500</v>
      </c>
      <c r="AM65" s="27">
        <v>1</v>
      </c>
      <c r="AN65" s="30">
        <f t="shared" si="12"/>
        <v>19440</v>
      </c>
      <c r="AO65" s="23">
        <f t="shared" si="36"/>
        <v>81</v>
      </c>
      <c r="AP65" s="27">
        <v>0.9</v>
      </c>
      <c r="AQ65" s="30">
        <f t="shared" si="13"/>
        <v>29160</v>
      </c>
      <c r="AR65" s="23">
        <f t="shared" si="37"/>
        <v>121.5</v>
      </c>
      <c r="AS65" s="27">
        <v>0.9</v>
      </c>
      <c r="AT65" s="30">
        <f t="shared" si="14"/>
        <v>89100</v>
      </c>
      <c r="AU65" s="23">
        <f t="shared" si="38"/>
        <v>550</v>
      </c>
      <c r="AV65" s="27">
        <v>1</v>
      </c>
      <c r="AW65" s="30">
        <f t="shared" si="15"/>
        <v>80985.600000000006</v>
      </c>
      <c r="AX65" s="23">
        <f t="shared" si="39"/>
        <v>320</v>
      </c>
      <c r="AY65" s="27">
        <v>1</v>
      </c>
      <c r="AZ65" s="30">
        <f t="shared" si="16"/>
        <v>21600</v>
      </c>
      <c r="BA65" s="23">
        <f t="shared" si="40"/>
        <v>120</v>
      </c>
      <c r="BB65" s="27">
        <v>1</v>
      </c>
      <c r="BC65" s="30">
        <f t="shared" si="17"/>
        <v>84402</v>
      </c>
      <c r="BD65" s="23">
        <f t="shared" si="41"/>
        <v>521</v>
      </c>
      <c r="BE65" s="27">
        <v>1</v>
      </c>
      <c r="BF65" s="30">
        <f t="shared" si="18"/>
        <v>45000</v>
      </c>
      <c r="BG65" s="23">
        <f t="shared" si="42"/>
        <v>250</v>
      </c>
      <c r="BH65" s="27">
        <v>1</v>
      </c>
      <c r="BI65" s="30">
        <f t="shared" si="19"/>
        <v>84240</v>
      </c>
      <c r="BJ65" s="23">
        <f t="shared" si="43"/>
        <v>520</v>
      </c>
      <c r="BK65" s="27">
        <v>1</v>
      </c>
    </row>
    <row r="66" spans="1:63" x14ac:dyDescent="0.2">
      <c r="A66" s="21">
        <v>37865</v>
      </c>
      <c r="B66" s="57">
        <f t="shared" si="46"/>
        <v>901572</v>
      </c>
      <c r="C66" s="4">
        <f t="shared" si="20"/>
        <v>5048.5</v>
      </c>
      <c r="D66" s="23">
        <f t="shared" si="1"/>
        <v>156600</v>
      </c>
      <c r="E66" s="23">
        <f t="shared" si="21"/>
        <v>870</v>
      </c>
      <c r="F66" s="81">
        <f t="shared" si="47"/>
        <v>1</v>
      </c>
      <c r="G66" s="30">
        <f t="shared" si="2"/>
        <v>93600</v>
      </c>
      <c r="H66" s="23">
        <f t="shared" si="23"/>
        <v>520</v>
      </c>
      <c r="I66" s="81">
        <f t="shared" si="48"/>
        <v>1</v>
      </c>
      <c r="J66" s="30">
        <f t="shared" si="3"/>
        <v>90644.4</v>
      </c>
      <c r="K66" s="23">
        <f t="shared" si="25"/>
        <v>545</v>
      </c>
      <c r="L66" s="81">
        <f t="shared" si="49"/>
        <v>1</v>
      </c>
      <c r="M66" s="30">
        <f t="shared" si="4"/>
        <v>249627.6</v>
      </c>
      <c r="N66" s="23">
        <f t="shared" si="27"/>
        <v>1361</v>
      </c>
      <c r="O66" s="81">
        <f t="shared" si="51"/>
        <v>1</v>
      </c>
      <c r="P66" s="30">
        <f t="shared" si="5"/>
        <v>137700</v>
      </c>
      <c r="Q66" s="23">
        <f t="shared" si="29"/>
        <v>752.5</v>
      </c>
      <c r="R66" s="81">
        <f t="shared" si="44"/>
        <v>1</v>
      </c>
      <c r="S66" s="30">
        <f t="shared" si="6"/>
        <v>173400</v>
      </c>
      <c r="T66" s="23">
        <f t="shared" si="30"/>
        <v>1000</v>
      </c>
      <c r="U66" s="81">
        <f t="shared" si="45"/>
        <v>1</v>
      </c>
      <c r="V66" s="57">
        <f t="shared" si="7"/>
        <v>90644.4</v>
      </c>
      <c r="W66" s="23">
        <f t="shared" si="31"/>
        <v>545</v>
      </c>
      <c r="X66" s="27">
        <v>1</v>
      </c>
      <c r="Y66" s="30">
        <f t="shared" si="8"/>
        <v>93600</v>
      </c>
      <c r="Z66" s="23">
        <f t="shared" si="32"/>
        <v>520</v>
      </c>
      <c r="AA66" s="27">
        <v>1</v>
      </c>
      <c r="AB66" s="30">
        <f t="shared" si="9"/>
        <v>90000</v>
      </c>
      <c r="AC66" s="23">
        <f t="shared" si="33"/>
        <v>500</v>
      </c>
      <c r="AD66" s="27">
        <v>1</v>
      </c>
      <c r="AE66" s="30"/>
      <c r="AF66" s="23"/>
      <c r="AG66" s="27"/>
      <c r="AH66" s="30">
        <f t="shared" si="10"/>
        <v>83400</v>
      </c>
      <c r="AI66" s="23">
        <f t="shared" si="34"/>
        <v>500</v>
      </c>
      <c r="AJ66" s="27">
        <v>1</v>
      </c>
      <c r="AK66" s="30">
        <f t="shared" si="11"/>
        <v>90000</v>
      </c>
      <c r="AL66" s="23">
        <f t="shared" si="35"/>
        <v>500</v>
      </c>
      <c r="AM66" s="27">
        <v>1</v>
      </c>
      <c r="AN66" s="30">
        <f t="shared" si="12"/>
        <v>19440</v>
      </c>
      <c r="AO66" s="23">
        <f t="shared" si="36"/>
        <v>81</v>
      </c>
      <c r="AP66" s="27">
        <v>0.9</v>
      </c>
      <c r="AQ66" s="30">
        <f t="shared" si="13"/>
        <v>29160</v>
      </c>
      <c r="AR66" s="23">
        <f t="shared" si="37"/>
        <v>121.5</v>
      </c>
      <c r="AS66" s="27">
        <v>0.9</v>
      </c>
      <c r="AT66" s="30">
        <f t="shared" si="14"/>
        <v>89100</v>
      </c>
      <c r="AU66" s="23">
        <f t="shared" si="38"/>
        <v>550</v>
      </c>
      <c r="AV66" s="27">
        <v>1</v>
      </c>
      <c r="AW66" s="30">
        <f t="shared" si="15"/>
        <v>80985.600000000006</v>
      </c>
      <c r="AX66" s="23">
        <f t="shared" si="39"/>
        <v>320</v>
      </c>
      <c r="AY66" s="27">
        <v>1</v>
      </c>
      <c r="AZ66" s="30">
        <f t="shared" si="16"/>
        <v>21600</v>
      </c>
      <c r="BA66" s="23">
        <f t="shared" si="40"/>
        <v>120</v>
      </c>
      <c r="BB66" s="27">
        <v>1</v>
      </c>
      <c r="BC66" s="30">
        <f t="shared" si="17"/>
        <v>84402</v>
      </c>
      <c r="BD66" s="23">
        <f t="shared" si="41"/>
        <v>521</v>
      </c>
      <c r="BE66" s="27">
        <v>1</v>
      </c>
      <c r="BF66" s="30">
        <f t="shared" si="18"/>
        <v>45000</v>
      </c>
      <c r="BG66" s="23">
        <f t="shared" si="42"/>
        <v>250</v>
      </c>
      <c r="BH66" s="27">
        <v>1</v>
      </c>
      <c r="BI66" s="30">
        <f t="shared" si="19"/>
        <v>84240</v>
      </c>
      <c r="BJ66" s="23">
        <f t="shared" si="43"/>
        <v>520</v>
      </c>
      <c r="BK66" s="27">
        <v>1</v>
      </c>
    </row>
    <row r="67" spans="1:63" x14ac:dyDescent="0.2">
      <c r="A67" s="21">
        <v>37895</v>
      </c>
      <c r="B67" s="57">
        <f t="shared" si="46"/>
        <v>901572</v>
      </c>
      <c r="C67" s="4">
        <f t="shared" si="20"/>
        <v>5048.5</v>
      </c>
      <c r="D67" s="23">
        <f t="shared" si="1"/>
        <v>156600</v>
      </c>
      <c r="E67" s="23">
        <f t="shared" si="21"/>
        <v>870</v>
      </c>
      <c r="F67" s="81">
        <f t="shared" si="47"/>
        <v>1</v>
      </c>
      <c r="G67" s="30">
        <f t="shared" si="2"/>
        <v>93600</v>
      </c>
      <c r="H67" s="23">
        <f t="shared" si="23"/>
        <v>520</v>
      </c>
      <c r="I67" s="81">
        <f t="shared" si="48"/>
        <v>1</v>
      </c>
      <c r="J67" s="30">
        <f t="shared" si="3"/>
        <v>90644.4</v>
      </c>
      <c r="K67" s="23">
        <f t="shared" si="25"/>
        <v>545</v>
      </c>
      <c r="L67" s="81">
        <f t="shared" si="49"/>
        <v>1</v>
      </c>
      <c r="M67" s="30">
        <f t="shared" si="4"/>
        <v>249627.6</v>
      </c>
      <c r="N67" s="23">
        <f t="shared" si="27"/>
        <v>1361</v>
      </c>
      <c r="O67" s="81">
        <f t="shared" si="51"/>
        <v>1</v>
      </c>
      <c r="P67" s="30">
        <f t="shared" si="5"/>
        <v>137700</v>
      </c>
      <c r="Q67" s="23">
        <f t="shared" si="29"/>
        <v>752.5</v>
      </c>
      <c r="R67" s="81">
        <f t="shared" si="44"/>
        <v>1</v>
      </c>
      <c r="S67" s="30">
        <f t="shared" si="6"/>
        <v>173400</v>
      </c>
      <c r="T67" s="23">
        <f t="shared" si="30"/>
        <v>1000</v>
      </c>
      <c r="U67" s="81">
        <f t="shared" si="45"/>
        <v>1</v>
      </c>
      <c r="V67" s="57">
        <f t="shared" si="7"/>
        <v>90644.4</v>
      </c>
      <c r="W67" s="23">
        <f t="shared" si="31"/>
        <v>545</v>
      </c>
      <c r="X67" s="27">
        <v>1</v>
      </c>
      <c r="Y67" s="30">
        <f t="shared" si="8"/>
        <v>93600</v>
      </c>
      <c r="Z67" s="23">
        <f t="shared" si="32"/>
        <v>520</v>
      </c>
      <c r="AA67" s="27">
        <v>1</v>
      </c>
      <c r="AB67" s="30">
        <f t="shared" si="9"/>
        <v>90000</v>
      </c>
      <c r="AC67" s="23">
        <f t="shared" si="33"/>
        <v>500</v>
      </c>
      <c r="AD67" s="27">
        <v>1</v>
      </c>
      <c r="AE67" s="30"/>
      <c r="AF67" s="23"/>
      <c r="AG67" s="27"/>
      <c r="AH67" s="30">
        <f t="shared" si="10"/>
        <v>83400</v>
      </c>
      <c r="AI67" s="23">
        <f t="shared" si="34"/>
        <v>500</v>
      </c>
      <c r="AJ67" s="27">
        <v>1</v>
      </c>
      <c r="AK67" s="30">
        <f t="shared" si="11"/>
        <v>90000</v>
      </c>
      <c r="AL67" s="23">
        <f t="shared" si="35"/>
        <v>500</v>
      </c>
      <c r="AM67" s="27">
        <v>1</v>
      </c>
      <c r="AN67" s="30">
        <f t="shared" si="12"/>
        <v>19440</v>
      </c>
      <c r="AO67" s="23">
        <f t="shared" si="36"/>
        <v>81</v>
      </c>
      <c r="AP67" s="27">
        <v>0.9</v>
      </c>
      <c r="AQ67" s="30">
        <f t="shared" si="13"/>
        <v>29160</v>
      </c>
      <c r="AR67" s="23">
        <f t="shared" si="37"/>
        <v>121.5</v>
      </c>
      <c r="AS67" s="27">
        <v>0.9</v>
      </c>
      <c r="AT67" s="30">
        <f t="shared" si="14"/>
        <v>89100</v>
      </c>
      <c r="AU67" s="23">
        <f t="shared" si="38"/>
        <v>550</v>
      </c>
      <c r="AV67" s="27">
        <v>1</v>
      </c>
      <c r="AW67" s="30">
        <f t="shared" si="15"/>
        <v>80985.600000000006</v>
      </c>
      <c r="AX67" s="23">
        <f t="shared" si="39"/>
        <v>320</v>
      </c>
      <c r="AY67" s="27">
        <v>1</v>
      </c>
      <c r="AZ67" s="30">
        <f t="shared" si="16"/>
        <v>21600</v>
      </c>
      <c r="BA67" s="23">
        <f t="shared" si="40"/>
        <v>120</v>
      </c>
      <c r="BB67" s="27">
        <v>1</v>
      </c>
      <c r="BC67" s="30">
        <f t="shared" si="17"/>
        <v>84402</v>
      </c>
      <c r="BD67" s="23">
        <f t="shared" si="41"/>
        <v>521</v>
      </c>
      <c r="BE67" s="27">
        <v>1</v>
      </c>
      <c r="BF67" s="30">
        <f t="shared" si="18"/>
        <v>45000</v>
      </c>
      <c r="BG67" s="23">
        <f t="shared" si="42"/>
        <v>250</v>
      </c>
      <c r="BH67" s="27">
        <v>1</v>
      </c>
      <c r="BI67" s="30">
        <f t="shared" si="19"/>
        <v>84240</v>
      </c>
      <c r="BJ67" s="23">
        <f t="shared" si="43"/>
        <v>520</v>
      </c>
      <c r="BK67" s="27">
        <v>1</v>
      </c>
    </row>
    <row r="68" spans="1:63" x14ac:dyDescent="0.2">
      <c r="A68" s="21">
        <v>37926</v>
      </c>
      <c r="B68" s="57">
        <f t="shared" si="46"/>
        <v>901572</v>
      </c>
      <c r="C68" s="4">
        <f t="shared" si="20"/>
        <v>5048.5</v>
      </c>
      <c r="D68" s="23">
        <f t="shared" si="1"/>
        <v>156600</v>
      </c>
      <c r="E68" s="23">
        <f t="shared" si="21"/>
        <v>870</v>
      </c>
      <c r="F68" s="81">
        <f t="shared" si="47"/>
        <v>1</v>
      </c>
      <c r="G68" s="30">
        <f t="shared" si="2"/>
        <v>93600</v>
      </c>
      <c r="H68" s="23">
        <f t="shared" si="23"/>
        <v>520</v>
      </c>
      <c r="I68" s="81">
        <f t="shared" si="48"/>
        <v>1</v>
      </c>
      <c r="J68" s="30">
        <f t="shared" si="3"/>
        <v>90644.4</v>
      </c>
      <c r="K68" s="23">
        <f t="shared" si="25"/>
        <v>545</v>
      </c>
      <c r="L68" s="81">
        <f t="shared" si="49"/>
        <v>1</v>
      </c>
      <c r="M68" s="30">
        <f t="shared" si="4"/>
        <v>249627.6</v>
      </c>
      <c r="N68" s="23">
        <f t="shared" si="27"/>
        <v>1361</v>
      </c>
      <c r="O68" s="81">
        <f t="shared" si="51"/>
        <v>1</v>
      </c>
      <c r="P68" s="30">
        <f t="shared" si="5"/>
        <v>137700</v>
      </c>
      <c r="Q68" s="23">
        <f t="shared" si="29"/>
        <v>752.5</v>
      </c>
      <c r="R68" s="81">
        <f t="shared" si="44"/>
        <v>1</v>
      </c>
      <c r="S68" s="30">
        <f t="shared" si="6"/>
        <v>173400</v>
      </c>
      <c r="T68" s="23">
        <f t="shared" si="30"/>
        <v>1000</v>
      </c>
      <c r="U68" s="81">
        <f t="shared" si="45"/>
        <v>1</v>
      </c>
      <c r="V68" s="57">
        <f t="shared" si="7"/>
        <v>90644.4</v>
      </c>
      <c r="W68" s="23">
        <f t="shared" si="31"/>
        <v>545</v>
      </c>
      <c r="X68" s="27">
        <v>1</v>
      </c>
      <c r="Y68" s="30">
        <f t="shared" si="8"/>
        <v>93600</v>
      </c>
      <c r="Z68" s="23">
        <f t="shared" si="32"/>
        <v>520</v>
      </c>
      <c r="AA68" s="27">
        <v>1</v>
      </c>
      <c r="AB68" s="30">
        <f t="shared" si="9"/>
        <v>90000</v>
      </c>
      <c r="AC68" s="23">
        <f t="shared" si="33"/>
        <v>500</v>
      </c>
      <c r="AD68" s="27">
        <v>1</v>
      </c>
      <c r="AE68" s="30"/>
      <c r="AF68" s="23"/>
      <c r="AG68" s="27"/>
      <c r="AH68" s="30">
        <f t="shared" si="10"/>
        <v>83400</v>
      </c>
      <c r="AI68" s="23">
        <f t="shared" si="34"/>
        <v>500</v>
      </c>
      <c r="AJ68" s="27">
        <v>1</v>
      </c>
      <c r="AK68" s="30">
        <f t="shared" si="11"/>
        <v>90000</v>
      </c>
      <c r="AL68" s="23">
        <f t="shared" si="35"/>
        <v>500</v>
      </c>
      <c r="AM68" s="27">
        <v>1</v>
      </c>
      <c r="AN68" s="30">
        <f t="shared" si="12"/>
        <v>19440</v>
      </c>
      <c r="AO68" s="23">
        <f t="shared" si="36"/>
        <v>81</v>
      </c>
      <c r="AP68" s="27">
        <v>0.9</v>
      </c>
      <c r="AQ68" s="30">
        <f t="shared" si="13"/>
        <v>29160</v>
      </c>
      <c r="AR68" s="23">
        <f t="shared" si="37"/>
        <v>121.5</v>
      </c>
      <c r="AS68" s="27">
        <v>0.9</v>
      </c>
      <c r="AT68" s="30">
        <f t="shared" si="14"/>
        <v>89100</v>
      </c>
      <c r="AU68" s="23">
        <f t="shared" si="38"/>
        <v>550</v>
      </c>
      <c r="AV68" s="27">
        <v>1</v>
      </c>
      <c r="AW68" s="30">
        <f t="shared" si="15"/>
        <v>80985.600000000006</v>
      </c>
      <c r="AX68" s="23">
        <f t="shared" si="39"/>
        <v>320</v>
      </c>
      <c r="AY68" s="27">
        <v>1</v>
      </c>
      <c r="AZ68" s="30">
        <f t="shared" si="16"/>
        <v>21600</v>
      </c>
      <c r="BA68" s="23">
        <f t="shared" si="40"/>
        <v>120</v>
      </c>
      <c r="BB68" s="27">
        <v>1</v>
      </c>
      <c r="BC68" s="30">
        <f t="shared" si="17"/>
        <v>84402</v>
      </c>
      <c r="BD68" s="23">
        <f t="shared" si="41"/>
        <v>521</v>
      </c>
      <c r="BE68" s="27">
        <v>1</v>
      </c>
      <c r="BF68" s="30">
        <f t="shared" si="18"/>
        <v>45000</v>
      </c>
      <c r="BG68" s="23">
        <f t="shared" si="42"/>
        <v>250</v>
      </c>
      <c r="BH68" s="27">
        <v>1</v>
      </c>
      <c r="BI68" s="30">
        <f t="shared" si="19"/>
        <v>84240</v>
      </c>
      <c r="BJ68" s="23">
        <f t="shared" si="43"/>
        <v>520</v>
      </c>
      <c r="BK68" s="27">
        <v>1</v>
      </c>
    </row>
    <row r="69" spans="1:63" x14ac:dyDescent="0.2">
      <c r="A69" s="21">
        <v>37956</v>
      </c>
      <c r="B69" s="57">
        <f t="shared" si="46"/>
        <v>901572</v>
      </c>
      <c r="C69" s="4">
        <f t="shared" si="20"/>
        <v>5048.5</v>
      </c>
      <c r="D69" s="23">
        <f t="shared" si="1"/>
        <v>156600</v>
      </c>
      <c r="E69" s="23">
        <f t="shared" si="21"/>
        <v>870</v>
      </c>
      <c r="F69" s="81">
        <f t="shared" si="47"/>
        <v>1</v>
      </c>
      <c r="G69" s="30">
        <f t="shared" si="2"/>
        <v>93600</v>
      </c>
      <c r="H69" s="23">
        <f t="shared" si="23"/>
        <v>520</v>
      </c>
      <c r="I69" s="81">
        <f t="shared" si="48"/>
        <v>1</v>
      </c>
      <c r="J69" s="30">
        <f t="shared" si="3"/>
        <v>90644.4</v>
      </c>
      <c r="K69" s="23">
        <f t="shared" si="25"/>
        <v>545</v>
      </c>
      <c r="L69" s="81">
        <f t="shared" si="49"/>
        <v>1</v>
      </c>
      <c r="M69" s="30">
        <f t="shared" si="4"/>
        <v>249627.6</v>
      </c>
      <c r="N69" s="23">
        <f t="shared" si="27"/>
        <v>1361</v>
      </c>
      <c r="O69" s="81">
        <f t="shared" si="51"/>
        <v>1</v>
      </c>
      <c r="P69" s="30">
        <f t="shared" si="5"/>
        <v>137700</v>
      </c>
      <c r="Q69" s="23">
        <f t="shared" si="29"/>
        <v>752.5</v>
      </c>
      <c r="R69" s="81">
        <f t="shared" si="44"/>
        <v>1</v>
      </c>
      <c r="S69" s="30">
        <f t="shared" si="6"/>
        <v>173400</v>
      </c>
      <c r="T69" s="23">
        <f t="shared" si="30"/>
        <v>1000</v>
      </c>
      <c r="U69" s="81">
        <f t="shared" si="45"/>
        <v>1</v>
      </c>
      <c r="V69" s="57">
        <f t="shared" si="7"/>
        <v>90644.4</v>
      </c>
      <c r="W69" s="23">
        <f t="shared" si="31"/>
        <v>545</v>
      </c>
      <c r="X69" s="27">
        <v>1</v>
      </c>
      <c r="Y69" s="30">
        <f t="shared" si="8"/>
        <v>93600</v>
      </c>
      <c r="Z69" s="23">
        <f t="shared" si="32"/>
        <v>520</v>
      </c>
      <c r="AA69" s="27">
        <v>1</v>
      </c>
      <c r="AB69" s="30">
        <f t="shared" si="9"/>
        <v>90000</v>
      </c>
      <c r="AC69" s="23">
        <f t="shared" si="33"/>
        <v>500</v>
      </c>
      <c r="AD69" s="27">
        <v>1</v>
      </c>
      <c r="AE69" s="30"/>
      <c r="AF69" s="23"/>
      <c r="AG69" s="27"/>
      <c r="AH69" s="30">
        <f t="shared" si="10"/>
        <v>83400</v>
      </c>
      <c r="AI69" s="23">
        <f t="shared" si="34"/>
        <v>500</v>
      </c>
      <c r="AJ69" s="27">
        <v>1</v>
      </c>
      <c r="AK69" s="30">
        <f t="shared" si="11"/>
        <v>90000</v>
      </c>
      <c r="AL69" s="23">
        <f t="shared" si="35"/>
        <v>500</v>
      </c>
      <c r="AM69" s="27">
        <v>1</v>
      </c>
      <c r="AN69" s="30">
        <f t="shared" si="12"/>
        <v>19440</v>
      </c>
      <c r="AO69" s="23">
        <f t="shared" si="36"/>
        <v>81</v>
      </c>
      <c r="AP69" s="27">
        <v>0.9</v>
      </c>
      <c r="AQ69" s="30">
        <f t="shared" si="13"/>
        <v>29160</v>
      </c>
      <c r="AR69" s="23">
        <f t="shared" si="37"/>
        <v>121.5</v>
      </c>
      <c r="AS69" s="27">
        <v>0.9</v>
      </c>
      <c r="AT69" s="30">
        <f t="shared" si="14"/>
        <v>89100</v>
      </c>
      <c r="AU69" s="23">
        <f t="shared" si="38"/>
        <v>550</v>
      </c>
      <c r="AV69" s="27">
        <v>1</v>
      </c>
      <c r="AW69" s="30">
        <f t="shared" si="15"/>
        <v>80985.600000000006</v>
      </c>
      <c r="AX69" s="23">
        <f t="shared" si="39"/>
        <v>320</v>
      </c>
      <c r="AY69" s="27">
        <v>1</v>
      </c>
      <c r="AZ69" s="30">
        <f t="shared" si="16"/>
        <v>21600</v>
      </c>
      <c r="BA69" s="23">
        <f t="shared" si="40"/>
        <v>120</v>
      </c>
      <c r="BB69" s="27">
        <v>1</v>
      </c>
      <c r="BC69" s="30">
        <f t="shared" si="17"/>
        <v>84402</v>
      </c>
      <c r="BD69" s="23">
        <f t="shared" si="41"/>
        <v>521</v>
      </c>
      <c r="BE69" s="27">
        <v>1</v>
      </c>
      <c r="BF69" s="30">
        <f t="shared" si="18"/>
        <v>45000</v>
      </c>
      <c r="BG69" s="23">
        <f t="shared" si="42"/>
        <v>250</v>
      </c>
      <c r="BH69" s="27">
        <v>1</v>
      </c>
      <c r="BI69" s="30">
        <f t="shared" si="19"/>
        <v>84240</v>
      </c>
      <c r="BJ69" s="23">
        <f t="shared" si="43"/>
        <v>520</v>
      </c>
      <c r="BK69" s="27">
        <v>1</v>
      </c>
    </row>
    <row r="70" spans="1:63" x14ac:dyDescent="0.2">
      <c r="B70" s="74"/>
      <c r="C70" s="80"/>
      <c r="D70" s="61"/>
      <c r="E70" s="23">
        <f t="shared" si="21"/>
        <v>0</v>
      </c>
      <c r="F70" s="27"/>
      <c r="G70" s="31"/>
      <c r="H70" s="23">
        <f t="shared" si="23"/>
        <v>0</v>
      </c>
      <c r="I70" s="27"/>
      <c r="J70" s="31"/>
      <c r="K70" s="23">
        <f t="shared" si="25"/>
        <v>0</v>
      </c>
      <c r="L70" s="27"/>
      <c r="M70" s="31"/>
      <c r="N70" s="23">
        <f t="shared" si="27"/>
        <v>0</v>
      </c>
      <c r="O70" s="27"/>
      <c r="P70" s="31"/>
      <c r="Q70" s="23">
        <f t="shared" si="29"/>
        <v>0</v>
      </c>
      <c r="R70" s="27"/>
      <c r="S70" s="31"/>
      <c r="T70" s="23">
        <f t="shared" si="30"/>
        <v>0</v>
      </c>
      <c r="U70" s="27"/>
      <c r="V70" s="54"/>
      <c r="W70" s="32"/>
      <c r="X70" s="1"/>
      <c r="Y70" s="29"/>
      <c r="Z70" s="32"/>
      <c r="AA70" s="1"/>
      <c r="AB70" s="29"/>
      <c r="AC70" s="32"/>
      <c r="AD70" s="1"/>
      <c r="AE70" s="29"/>
      <c r="AF70" s="32"/>
      <c r="AG70" s="1"/>
      <c r="AH70" s="29"/>
      <c r="AI70" s="32"/>
      <c r="AJ70" s="1"/>
      <c r="AK70" s="29"/>
      <c r="AL70" s="32"/>
      <c r="AM70" s="1"/>
      <c r="AN70" s="29"/>
      <c r="AO70" s="32"/>
      <c r="AP70" s="1"/>
      <c r="AQ70" s="29"/>
      <c r="AR70" s="32"/>
      <c r="AS70" s="1"/>
      <c r="AT70" s="29"/>
      <c r="AU70" s="32"/>
      <c r="AV70" s="1"/>
      <c r="AW70" s="29"/>
      <c r="AX70" s="32"/>
      <c r="AY70" s="1"/>
      <c r="AZ70" s="29"/>
      <c r="BA70" s="32"/>
      <c r="BB70" s="1"/>
      <c r="BC70" s="40"/>
      <c r="BD70" s="11"/>
      <c r="BF70" s="40"/>
      <c r="BG70" s="11"/>
      <c r="BI70" s="40"/>
      <c r="BJ70" s="11"/>
    </row>
    <row r="71" spans="1:63" x14ac:dyDescent="0.2">
      <c r="B71" s="74"/>
      <c r="C71" s="80"/>
      <c r="D71" s="61"/>
      <c r="E71" s="23">
        <f t="shared" si="21"/>
        <v>0</v>
      </c>
      <c r="F71" s="27"/>
      <c r="G71" s="31"/>
      <c r="H71" s="23">
        <f t="shared" si="23"/>
        <v>0</v>
      </c>
      <c r="I71" s="27"/>
      <c r="J71" s="31"/>
      <c r="K71" s="23">
        <f t="shared" si="25"/>
        <v>0</v>
      </c>
      <c r="L71" s="27"/>
      <c r="M71" s="31"/>
      <c r="N71" s="23">
        <f t="shared" si="27"/>
        <v>0</v>
      </c>
      <c r="O71" s="27"/>
      <c r="P71" s="31"/>
      <c r="Q71" s="23">
        <f t="shared" si="29"/>
        <v>0</v>
      </c>
      <c r="R71" s="27"/>
      <c r="S71" s="31"/>
      <c r="T71" s="23">
        <f t="shared" si="30"/>
        <v>0</v>
      </c>
      <c r="U71" s="27"/>
      <c r="V71" s="54"/>
      <c r="W71" s="32"/>
      <c r="X71" s="1"/>
      <c r="Y71" s="29"/>
      <c r="Z71" s="32"/>
      <c r="AA71" s="1"/>
      <c r="AB71" s="29"/>
      <c r="AC71" s="32"/>
      <c r="AD71" s="1"/>
      <c r="AE71" s="29"/>
      <c r="AF71" s="32"/>
      <c r="AG71" s="1"/>
      <c r="AH71" s="29"/>
      <c r="AI71" s="32"/>
      <c r="AJ71" s="1"/>
      <c r="AK71" s="29"/>
      <c r="AL71" s="32"/>
      <c r="AM71" s="1"/>
      <c r="AN71" s="29"/>
      <c r="AO71" s="32"/>
      <c r="AP71" s="1"/>
      <c r="AQ71" s="29"/>
      <c r="AR71" s="32"/>
      <c r="AS71" s="1"/>
      <c r="AT71" s="29"/>
      <c r="AU71" s="32"/>
      <c r="AV71" s="1"/>
      <c r="AW71" s="29"/>
      <c r="AX71" s="32"/>
      <c r="AY71" s="1"/>
      <c r="AZ71" s="29"/>
      <c r="BA71" s="32"/>
      <c r="BB71" s="1"/>
      <c r="BC71" s="40"/>
      <c r="BD71" s="11"/>
      <c r="BF71" s="40"/>
      <c r="BG71" s="11"/>
      <c r="BI71" s="40"/>
      <c r="BJ71" s="11"/>
    </row>
    <row r="72" spans="1:63" x14ac:dyDescent="0.2">
      <c r="B72" s="1"/>
      <c r="D72" s="1"/>
      <c r="E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7"/>
      <c r="W72" s="7"/>
      <c r="X72" s="1"/>
      <c r="Y72" s="7"/>
      <c r="Z72" s="7"/>
      <c r="AA72" s="1"/>
      <c r="AB72" s="7"/>
      <c r="AC72" s="7"/>
      <c r="AD72" s="1"/>
      <c r="AE72" s="7"/>
      <c r="AF72" s="7"/>
      <c r="AG72" s="1"/>
      <c r="AH72" s="7"/>
      <c r="AI72" s="7"/>
      <c r="AJ72" s="1"/>
      <c r="AK72" s="7"/>
      <c r="AL72" s="7"/>
      <c r="AM72" s="1"/>
      <c r="AN72" s="7"/>
      <c r="AO72" s="7"/>
      <c r="AP72" s="1"/>
      <c r="AQ72" s="7"/>
      <c r="AR72" s="7"/>
      <c r="AS72" s="1"/>
      <c r="AT72" s="7"/>
      <c r="AU72" s="7"/>
      <c r="AV72" s="1"/>
      <c r="AW72" s="7"/>
      <c r="AX72" s="7"/>
      <c r="AY72" s="1"/>
      <c r="AZ72" s="7"/>
      <c r="BA72" s="7"/>
      <c r="BB72" s="1"/>
    </row>
    <row r="73" spans="1:63" x14ac:dyDescent="0.2">
      <c r="B73" s="1"/>
      <c r="D73" s="1"/>
      <c r="E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7"/>
      <c r="W73" s="7"/>
      <c r="X73" s="1"/>
      <c r="Y73" s="7"/>
      <c r="Z73" s="7"/>
      <c r="AA73" s="1"/>
      <c r="AB73" s="7"/>
      <c r="AC73" s="7"/>
      <c r="AD73" s="1"/>
      <c r="AE73" s="7"/>
      <c r="AF73" s="7"/>
      <c r="AG73" s="1"/>
      <c r="AH73" s="7"/>
      <c r="AI73" s="7"/>
      <c r="AJ73" s="1"/>
      <c r="AK73" s="7"/>
      <c r="AL73" s="7"/>
      <c r="AM73" s="1"/>
      <c r="AN73" s="7"/>
      <c r="AO73" s="7"/>
      <c r="AP73" s="1"/>
      <c r="AQ73" s="7"/>
      <c r="AR73" s="7"/>
      <c r="AS73" s="1"/>
      <c r="AT73" s="7"/>
      <c r="AU73" s="7"/>
      <c r="AV73" s="1"/>
      <c r="AW73" s="7"/>
      <c r="AX73" s="7"/>
      <c r="AY73" s="1"/>
      <c r="AZ73" s="7"/>
      <c r="BA73" s="7"/>
      <c r="BB73" s="1"/>
    </row>
    <row r="74" spans="1:63" x14ac:dyDescent="0.2">
      <c r="B74" s="1"/>
      <c r="D74" s="1"/>
      <c r="E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7"/>
      <c r="T74" s="7"/>
      <c r="U74" s="7"/>
      <c r="V74" s="1"/>
      <c r="W74" s="1"/>
      <c r="X74" s="7"/>
      <c r="Y74" s="1"/>
      <c r="Z74" s="1"/>
      <c r="AA74" s="7"/>
      <c r="AB74" s="1"/>
      <c r="AC74" s="1"/>
      <c r="AD74" s="7"/>
      <c r="AE74" s="1"/>
      <c r="AF74" s="1"/>
      <c r="AG74" s="7"/>
      <c r="AH74" s="1"/>
      <c r="AI74" s="1"/>
      <c r="AJ74" s="7"/>
      <c r="AK74" s="1"/>
      <c r="AL74" s="1"/>
      <c r="AM74" s="7"/>
      <c r="AN74" s="1"/>
      <c r="AO74" s="1"/>
      <c r="AP74" s="7"/>
      <c r="AQ74" s="1"/>
      <c r="AR74" s="1"/>
      <c r="AS74" s="7"/>
      <c r="AT74" s="1"/>
      <c r="AU74" s="1"/>
      <c r="AV74" s="7"/>
      <c r="AW74" s="1"/>
      <c r="AX74" s="1"/>
      <c r="AY74" s="7"/>
      <c r="AZ74" s="1"/>
      <c r="BA74" s="1"/>
      <c r="BB74" s="7"/>
      <c r="BC74" s="1"/>
      <c r="BD74" s="1"/>
      <c r="BE74" s="7"/>
      <c r="BF74" s="1"/>
      <c r="BG74" s="1"/>
      <c r="BH74" s="7"/>
      <c r="BI74" s="1"/>
      <c r="BJ74" s="1"/>
    </row>
    <row r="75" spans="1:63" x14ac:dyDescent="0.2">
      <c r="B75" s="1"/>
      <c r="D75" s="1"/>
      <c r="E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7"/>
      <c r="T75" s="7"/>
      <c r="U75" s="7"/>
      <c r="V75" s="1"/>
      <c r="W75" s="7"/>
      <c r="X75" s="1"/>
      <c r="Y75" s="7"/>
      <c r="Z75" s="7"/>
      <c r="AA75" s="1"/>
      <c r="AB75" s="7"/>
      <c r="AC75" s="7"/>
      <c r="AD75" s="1"/>
      <c r="AE75" s="7"/>
      <c r="AF75" s="7"/>
      <c r="AG75" s="1"/>
      <c r="AH75" s="7"/>
      <c r="AI75" s="7"/>
      <c r="AJ75" s="1"/>
      <c r="AK75" s="7"/>
      <c r="AL75" s="7"/>
      <c r="AM75" s="1"/>
      <c r="AN75" s="7"/>
      <c r="AO75" s="7"/>
      <c r="AP75" s="1"/>
      <c r="AQ75" s="7"/>
      <c r="AR75" s="7"/>
      <c r="AS75" s="1"/>
      <c r="AT75" s="7"/>
      <c r="AU75" s="7"/>
      <c r="AV75" s="1"/>
      <c r="AW75" s="7"/>
      <c r="AX75" s="7"/>
      <c r="AY75" s="1"/>
      <c r="AZ75" s="7"/>
      <c r="BA75" s="7"/>
      <c r="BB75" s="1"/>
      <c r="BC75" s="7"/>
      <c r="BD75" s="7"/>
      <c r="BE75" s="1"/>
      <c r="BF75" s="7"/>
      <c r="BG75" s="7"/>
      <c r="BH75" s="1"/>
    </row>
    <row r="76" spans="1:63" x14ac:dyDescent="0.2">
      <c r="B76" s="1"/>
      <c r="D76" s="1"/>
      <c r="E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7"/>
      <c r="T76" s="7"/>
      <c r="U76" s="7"/>
      <c r="V76" s="1"/>
      <c r="W76" s="7"/>
      <c r="X76" s="1"/>
      <c r="Y76" s="7"/>
      <c r="Z76" s="7"/>
      <c r="AA76" s="1"/>
      <c r="AB76" s="7"/>
      <c r="AC76" s="7"/>
      <c r="AD76" s="1"/>
      <c r="AE76" s="7"/>
      <c r="AF76" s="7"/>
      <c r="AG76" s="1"/>
      <c r="AH76" s="7"/>
      <c r="AI76" s="7"/>
      <c r="AJ76" s="1"/>
      <c r="AK76" s="7"/>
      <c r="AL76" s="7"/>
      <c r="AM76" s="1"/>
      <c r="AN76" s="7"/>
      <c r="AO76" s="7"/>
      <c r="AP76" s="1"/>
      <c r="AQ76" s="7"/>
      <c r="AR76" s="7"/>
      <c r="AS76" s="1"/>
      <c r="AT76" s="7"/>
      <c r="AU76" s="7"/>
      <c r="AV76" s="1"/>
      <c r="AW76" s="7"/>
      <c r="AX76" s="7"/>
      <c r="AY76" s="1"/>
      <c r="AZ76" s="7"/>
      <c r="BA76" s="7"/>
      <c r="BB76" s="1"/>
      <c r="BC76" s="7"/>
      <c r="BD76" s="7"/>
      <c r="BE76" s="1"/>
    </row>
    <row r="77" spans="1:63" x14ac:dyDescent="0.2">
      <c r="B77" s="1"/>
      <c r="D77" s="1"/>
      <c r="E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7"/>
      <c r="T77" s="7"/>
      <c r="U77" s="7"/>
      <c r="V77" s="1"/>
      <c r="W77" s="7"/>
      <c r="X77" s="1"/>
      <c r="Y77" s="7"/>
      <c r="Z77" s="7"/>
      <c r="AA77" s="1"/>
      <c r="AB77" s="7"/>
      <c r="AC77" s="7"/>
      <c r="AD77" s="1"/>
      <c r="AE77" s="7"/>
      <c r="AF77" s="7"/>
      <c r="AG77" s="1"/>
      <c r="AH77" s="7"/>
      <c r="AI77" s="7"/>
      <c r="AJ77" s="1"/>
      <c r="AK77" s="7"/>
      <c r="AL77" s="7"/>
      <c r="AM77" s="1"/>
      <c r="AN77" s="7"/>
      <c r="AO77" s="7"/>
      <c r="AP77" s="1"/>
      <c r="AQ77" s="7"/>
      <c r="AR77" s="7"/>
      <c r="AS77" s="1"/>
      <c r="AT77" s="7"/>
      <c r="AU77" s="7"/>
      <c r="AV77" s="1"/>
      <c r="AW77" s="7"/>
      <c r="AX77" s="7"/>
      <c r="AY77" s="1"/>
      <c r="AZ77" s="7"/>
      <c r="BA77" s="7"/>
      <c r="BB77" s="1"/>
      <c r="BC77" s="7"/>
      <c r="BD77" s="7"/>
      <c r="BE77" s="1"/>
    </row>
    <row r="78" spans="1:63" x14ac:dyDescent="0.2">
      <c r="B78" s="1"/>
      <c r="D78" s="1"/>
      <c r="E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7"/>
      <c r="S78" s="1"/>
      <c r="T78" s="1"/>
      <c r="U78" s="7"/>
      <c r="V78" s="1"/>
      <c r="W78" s="7"/>
      <c r="X78" s="1"/>
      <c r="Y78" s="1"/>
      <c r="Z78" s="7"/>
      <c r="AA78" s="1"/>
      <c r="AB78" s="1"/>
      <c r="AC78" s="7"/>
      <c r="AD78" s="1"/>
      <c r="AE78" s="1"/>
      <c r="AF78" s="7"/>
      <c r="AG78" s="1"/>
      <c r="AH78" s="1"/>
      <c r="AI78" s="7"/>
      <c r="AJ78" s="1"/>
      <c r="AK78" s="1"/>
      <c r="AL78" s="7"/>
      <c r="AM78" s="1"/>
      <c r="AN78" s="1"/>
      <c r="AO78" s="7"/>
      <c r="AP78" s="1"/>
      <c r="AQ78" s="7"/>
      <c r="AR78" s="1"/>
      <c r="AS78" s="7"/>
      <c r="AT78" s="7"/>
      <c r="AU78" s="1"/>
      <c r="AV78" s="7"/>
      <c r="AW78" s="7"/>
      <c r="AX78" s="7"/>
      <c r="AY78" s="7"/>
      <c r="AZ78" s="7"/>
      <c r="BA78" s="1"/>
    </row>
    <row r="79" spans="1:63" x14ac:dyDescent="0.2">
      <c r="B79" s="1"/>
      <c r="D79" s="1"/>
      <c r="E79" s="1"/>
      <c r="H79" s="1"/>
      <c r="I79" s="1"/>
      <c r="J79" s="1"/>
      <c r="K79" s="1"/>
      <c r="L79" s="1"/>
      <c r="M79" s="1"/>
      <c r="N79" s="1"/>
      <c r="O79" s="7"/>
      <c r="P79" s="1"/>
      <c r="Q79" s="7"/>
      <c r="R79" s="1"/>
      <c r="S79" s="7"/>
      <c r="T79" s="1"/>
      <c r="U79" s="7"/>
      <c r="V79" s="7"/>
      <c r="W79" s="1"/>
      <c r="X79" s="7"/>
      <c r="Y79" s="7"/>
      <c r="Z79" s="1"/>
      <c r="AA79" s="7"/>
      <c r="AB79" s="7"/>
      <c r="AC79" s="1"/>
      <c r="AD79" s="7"/>
      <c r="AE79" s="7"/>
      <c r="AF79" s="1"/>
      <c r="AG79" s="7"/>
      <c r="AH79" s="7"/>
      <c r="AI79" s="1"/>
      <c r="AJ79" s="7"/>
      <c r="AK79" s="7"/>
      <c r="AL79" s="1"/>
      <c r="AM79" s="7"/>
      <c r="AN79" s="1"/>
      <c r="AO79" s="7"/>
      <c r="AP79" s="1"/>
      <c r="AQ79" s="1"/>
      <c r="AR79" s="7"/>
      <c r="AS79" s="7"/>
      <c r="AT79" s="7"/>
      <c r="AU79" s="7"/>
      <c r="AV79" s="1"/>
      <c r="AW79" s="1"/>
    </row>
    <row r="80" spans="1:63" x14ac:dyDescent="0.2">
      <c r="B80" s="1"/>
      <c r="D80" s="1"/>
      <c r="E80" s="1"/>
      <c r="H80" s="1"/>
      <c r="I80" s="1"/>
      <c r="J80" s="1"/>
      <c r="K80" s="1"/>
      <c r="L80" s="1"/>
      <c r="M80" s="1"/>
      <c r="N80" s="7"/>
      <c r="O80" s="1"/>
      <c r="P80" s="7"/>
      <c r="Q80" s="1"/>
      <c r="R80" s="7"/>
      <c r="S80" s="1"/>
      <c r="T80" s="7"/>
      <c r="U80" s="1"/>
      <c r="V80" s="7"/>
      <c r="W80" s="1"/>
      <c r="X80" s="1"/>
      <c r="Y80" s="7"/>
      <c r="Z80" s="1"/>
      <c r="AA80" s="1"/>
      <c r="AB80" s="7"/>
      <c r="AC80" s="1"/>
      <c r="AD80" s="1"/>
      <c r="AE80" s="7"/>
      <c r="AF80" s="1"/>
      <c r="AG80" s="1"/>
      <c r="AH80" s="7"/>
      <c r="AI80" s="1"/>
      <c r="AJ80" s="1"/>
      <c r="AK80" s="7"/>
      <c r="AL80" s="1"/>
      <c r="AM80" s="7"/>
      <c r="AN80" s="1"/>
      <c r="AO80" s="7"/>
      <c r="AP80" s="7"/>
      <c r="AQ80" s="7"/>
      <c r="AR80" s="7"/>
      <c r="AS80" s="7"/>
      <c r="AT80" s="1"/>
    </row>
    <row r="81" spans="2:40" x14ac:dyDescent="0.2">
      <c r="B81" s="1"/>
      <c r="D81" s="1"/>
      <c r="E81" s="1"/>
      <c r="H81" s="1"/>
      <c r="I81" s="1"/>
      <c r="J81" s="1"/>
      <c r="K81" s="1"/>
      <c r="L81" s="1"/>
      <c r="M81" s="7"/>
      <c r="N81" s="1"/>
      <c r="O81" s="7"/>
      <c r="P81" s="1"/>
      <c r="Q81" s="7"/>
      <c r="R81" s="1"/>
      <c r="S81" s="7"/>
      <c r="T81" s="1"/>
      <c r="U81" s="7"/>
      <c r="V81" s="1"/>
      <c r="W81" s="7"/>
      <c r="X81" s="1"/>
      <c r="Y81" s="7"/>
      <c r="Z81" s="1"/>
      <c r="AA81" s="7"/>
      <c r="AB81" s="1"/>
      <c r="AC81" s="7"/>
      <c r="AD81" s="7"/>
      <c r="AE81" s="1"/>
      <c r="AF81" s="7"/>
      <c r="AG81" s="1"/>
      <c r="AH81" s="7"/>
      <c r="AI81" s="1"/>
      <c r="AJ81" s="1"/>
      <c r="AK81" s="7"/>
      <c r="AL81" s="7"/>
      <c r="AM81" s="7"/>
      <c r="AN81" s="1"/>
    </row>
    <row r="82" spans="2:40" x14ac:dyDescent="0.2">
      <c r="B82" s="1"/>
      <c r="D82" s="1"/>
      <c r="E82" s="1"/>
      <c r="H82" s="1"/>
      <c r="I82" s="1"/>
      <c r="J82" s="1"/>
      <c r="K82" s="7"/>
      <c r="L82" s="1"/>
      <c r="M82" s="7"/>
      <c r="N82" s="1"/>
      <c r="O82" s="7"/>
      <c r="P82" s="1"/>
      <c r="Q82" s="7"/>
      <c r="R82" s="1"/>
      <c r="S82" s="7"/>
      <c r="T82" s="1"/>
      <c r="U82" s="7"/>
      <c r="V82" s="1"/>
      <c r="W82" s="7"/>
      <c r="X82" s="1"/>
      <c r="Y82" s="7"/>
      <c r="Z82" s="1"/>
      <c r="AA82" s="7"/>
      <c r="AB82" s="7"/>
      <c r="AC82" s="1"/>
      <c r="AD82" s="7"/>
      <c r="AE82" s="1"/>
      <c r="AF82" s="7"/>
      <c r="AG82" s="1"/>
      <c r="AH82" s="1"/>
      <c r="AI82" s="7"/>
      <c r="AJ82" s="7"/>
      <c r="AK82" s="7"/>
      <c r="AL82" s="1"/>
    </row>
    <row r="83" spans="2:40" x14ac:dyDescent="0.2">
      <c r="B83" s="1"/>
      <c r="D83" s="1"/>
      <c r="E83" s="1"/>
      <c r="H83" s="1"/>
      <c r="I83" s="7"/>
      <c r="J83" s="7"/>
      <c r="K83" s="1"/>
      <c r="L83" s="7"/>
      <c r="M83" s="1"/>
      <c r="N83" s="7"/>
      <c r="O83" s="1"/>
      <c r="P83" s="7"/>
      <c r="Q83" s="1"/>
      <c r="R83" s="7"/>
      <c r="S83" s="1"/>
      <c r="T83" s="7"/>
      <c r="U83" s="1"/>
      <c r="V83" s="7"/>
      <c r="W83" s="1"/>
      <c r="X83" s="7"/>
      <c r="Y83" s="1"/>
      <c r="Z83" s="7"/>
      <c r="AA83" s="1"/>
      <c r="AB83" s="1"/>
      <c r="AC83" s="7"/>
      <c r="AD83" s="1"/>
      <c r="AE83" s="7"/>
      <c r="AF83" s="1"/>
      <c r="AG83" s="7"/>
      <c r="AH83" s="7"/>
      <c r="AI83" s="7"/>
      <c r="AJ83" s="1"/>
    </row>
    <row r="84" spans="2:40" x14ac:dyDescent="0.2">
      <c r="B84" s="1"/>
      <c r="D84" s="1"/>
      <c r="E84" s="1"/>
      <c r="H84" s="1"/>
      <c r="I84" s="7"/>
      <c r="J84" s="7"/>
      <c r="K84" s="1"/>
      <c r="L84" s="7"/>
      <c r="M84" s="1"/>
      <c r="N84" s="7"/>
      <c r="O84" s="1"/>
      <c r="P84" s="7"/>
      <c r="Q84" s="1"/>
      <c r="R84" s="7"/>
      <c r="S84" s="1"/>
      <c r="T84" s="7"/>
      <c r="U84" s="1"/>
      <c r="V84" s="7"/>
      <c r="W84" s="1"/>
      <c r="X84" s="7"/>
      <c r="Y84" s="1"/>
      <c r="Z84" s="7"/>
      <c r="AA84" s="1"/>
      <c r="AB84" s="7"/>
      <c r="AC84" s="1"/>
      <c r="AD84" s="7"/>
      <c r="AE84" s="1"/>
      <c r="AF84" s="7"/>
      <c r="AG84" s="7"/>
      <c r="AH84" s="7"/>
      <c r="AI84" s="1"/>
    </row>
    <row r="85" spans="2:40" x14ac:dyDescent="0.2">
      <c r="B85" s="1"/>
      <c r="D85" s="1"/>
      <c r="E85" s="1"/>
      <c r="H85" s="1"/>
      <c r="I85" s="7"/>
      <c r="J85" s="1"/>
      <c r="K85" s="7"/>
      <c r="L85" s="1"/>
      <c r="M85" s="7"/>
      <c r="N85" s="1"/>
      <c r="O85" s="7"/>
      <c r="P85" s="1"/>
      <c r="Q85" s="7"/>
      <c r="R85" s="1"/>
      <c r="S85" s="7"/>
      <c r="T85" s="1"/>
      <c r="U85" s="7"/>
      <c r="V85" s="1"/>
      <c r="W85" s="7"/>
      <c r="X85" s="1"/>
      <c r="Y85" s="7"/>
      <c r="Z85" s="1"/>
      <c r="AA85" s="7"/>
      <c r="AB85" s="1"/>
      <c r="AC85" s="7"/>
      <c r="AD85" s="1"/>
      <c r="AE85" s="7"/>
      <c r="AF85" s="7"/>
      <c r="AG85" s="7"/>
      <c r="AH85" s="1"/>
    </row>
    <row r="86" spans="2:40" x14ac:dyDescent="0.2">
      <c r="B86" s="1"/>
      <c r="D86" s="1"/>
      <c r="E86" s="1"/>
      <c r="H86" s="1"/>
      <c r="I86" s="7"/>
      <c r="J86" s="1"/>
      <c r="K86" s="7"/>
      <c r="L86" s="1"/>
      <c r="M86" s="7"/>
      <c r="N86" s="1"/>
      <c r="O86" s="7"/>
      <c r="P86" s="1"/>
      <c r="Q86" s="7"/>
      <c r="R86" s="1"/>
      <c r="S86" s="7"/>
      <c r="T86" s="1"/>
      <c r="U86" s="7"/>
      <c r="V86" s="1"/>
      <c r="W86" s="7"/>
      <c r="X86" s="1"/>
      <c r="Y86" s="7"/>
      <c r="Z86" s="1"/>
      <c r="AA86" s="7"/>
      <c r="AB86" s="1"/>
      <c r="AC86" s="7"/>
      <c r="AD86" s="1"/>
      <c r="AE86" s="7"/>
      <c r="AF86" s="7"/>
      <c r="AG86" s="7"/>
      <c r="AH86" s="1"/>
    </row>
    <row r="87" spans="2:40" x14ac:dyDescent="0.2">
      <c r="B87" s="1"/>
      <c r="D87" s="1"/>
      <c r="E87" s="1"/>
      <c r="H87" s="1"/>
      <c r="I87" s="7"/>
      <c r="J87" s="1"/>
      <c r="K87" s="7"/>
      <c r="L87" s="1"/>
      <c r="M87" s="7"/>
      <c r="N87" s="1"/>
      <c r="O87" s="7"/>
      <c r="P87" s="1"/>
      <c r="Q87" s="7"/>
      <c r="R87" s="1"/>
      <c r="S87" s="7"/>
      <c r="T87" s="1"/>
      <c r="U87" s="7"/>
      <c r="V87" s="1"/>
      <c r="W87" s="7"/>
      <c r="X87" s="1"/>
      <c r="Y87" s="7"/>
      <c r="Z87" s="1"/>
      <c r="AA87" s="7"/>
      <c r="AB87" s="1"/>
      <c r="AC87" s="7"/>
      <c r="AD87" s="1"/>
      <c r="AE87" s="7"/>
      <c r="AF87" s="7"/>
      <c r="AG87" s="7"/>
      <c r="AH87" s="1"/>
    </row>
    <row r="88" spans="2:40" x14ac:dyDescent="0.2">
      <c r="B88" s="1"/>
      <c r="D88" s="1"/>
      <c r="E88" s="1"/>
      <c r="H88" s="1"/>
      <c r="I88" s="7"/>
      <c r="J88" s="1"/>
      <c r="K88" s="7"/>
      <c r="L88" s="1"/>
      <c r="M88" s="7"/>
      <c r="N88" s="1"/>
      <c r="O88" s="7"/>
      <c r="P88" s="1"/>
      <c r="Q88" s="7"/>
      <c r="R88" s="1"/>
      <c r="S88" s="7"/>
      <c r="T88" s="1"/>
      <c r="U88" s="7"/>
      <c r="V88" s="1"/>
      <c r="W88" s="7"/>
      <c r="X88" s="1"/>
      <c r="Y88" s="7"/>
      <c r="Z88" s="1"/>
      <c r="AA88" s="7"/>
      <c r="AB88" s="1"/>
      <c r="AC88" s="7"/>
      <c r="AD88" s="1"/>
      <c r="AE88" s="7"/>
      <c r="AF88" s="7"/>
      <c r="AG88" s="7"/>
      <c r="AH88" s="1"/>
    </row>
    <row r="89" spans="2:40" x14ac:dyDescent="0.2">
      <c r="B89" s="1"/>
      <c r="D89" s="1"/>
      <c r="E89" s="1"/>
      <c r="H89" s="1"/>
      <c r="I89" s="7"/>
      <c r="J89" s="1"/>
      <c r="K89" s="7"/>
      <c r="L89" s="1"/>
      <c r="M89" s="7"/>
      <c r="N89" s="1"/>
      <c r="O89" s="7"/>
      <c r="P89" s="1"/>
      <c r="Q89" s="7"/>
      <c r="R89" s="1"/>
      <c r="S89" s="7"/>
      <c r="T89" s="1"/>
      <c r="U89" s="7"/>
      <c r="V89" s="1"/>
      <c r="W89" s="7"/>
      <c r="X89" s="1"/>
      <c r="Y89" s="7"/>
      <c r="Z89" s="1"/>
      <c r="AA89" s="7"/>
      <c r="AB89" s="1"/>
      <c r="AC89" s="7"/>
      <c r="AD89" s="1"/>
      <c r="AE89" s="7"/>
      <c r="AF89" s="7"/>
      <c r="AG89" s="7"/>
      <c r="AH89" s="1"/>
    </row>
    <row r="90" spans="2:40" x14ac:dyDescent="0.2">
      <c r="B90" s="1"/>
      <c r="D90" s="1"/>
      <c r="E90" s="1"/>
      <c r="H90" s="1"/>
      <c r="I90" s="7"/>
      <c r="J90" s="1"/>
      <c r="K90" s="7"/>
      <c r="L90" s="1"/>
      <c r="M90" s="7"/>
      <c r="N90" s="1"/>
      <c r="O90" s="7"/>
      <c r="P90" s="1"/>
      <c r="Q90" s="7"/>
      <c r="R90" s="1"/>
      <c r="S90" s="7"/>
      <c r="T90" s="1"/>
      <c r="U90" s="7"/>
      <c r="V90" s="1"/>
      <c r="W90" s="7"/>
      <c r="X90" s="1"/>
      <c r="Y90" s="7"/>
      <c r="Z90" s="1"/>
      <c r="AA90" s="7"/>
      <c r="AB90" s="1"/>
      <c r="AC90" s="7"/>
      <c r="AD90" s="1"/>
      <c r="AE90" s="7"/>
      <c r="AF90" s="7"/>
      <c r="AG90" s="7"/>
      <c r="AH90" s="1"/>
    </row>
    <row r="91" spans="2:40" x14ac:dyDescent="0.2">
      <c r="B91" s="1"/>
      <c r="D91" s="1"/>
      <c r="E91" s="1"/>
      <c r="H91" s="1"/>
      <c r="I91" s="7"/>
      <c r="J91" s="1"/>
      <c r="K91" s="7"/>
      <c r="L91" s="1"/>
      <c r="M91" s="7"/>
      <c r="N91" s="1"/>
      <c r="O91" s="7"/>
      <c r="P91" s="1"/>
      <c r="Q91" s="7"/>
      <c r="R91" s="1"/>
      <c r="S91" s="7"/>
      <c r="T91" s="1"/>
      <c r="U91" s="7"/>
      <c r="V91" s="1"/>
      <c r="W91" s="7"/>
      <c r="X91" s="1"/>
      <c r="Y91" s="7"/>
      <c r="Z91" s="1"/>
      <c r="AA91" s="7"/>
      <c r="AB91" s="1"/>
      <c r="AC91" s="7"/>
      <c r="AD91" s="1"/>
      <c r="AE91" s="7"/>
      <c r="AF91" s="7"/>
      <c r="AG91" s="7"/>
      <c r="AH91" s="1"/>
    </row>
    <row r="92" spans="2:40" x14ac:dyDescent="0.2">
      <c r="B92" s="1"/>
      <c r="D92" s="1"/>
      <c r="E92" s="1"/>
      <c r="H92" s="1"/>
      <c r="I92" s="7"/>
      <c r="J92" s="1"/>
      <c r="K92" s="7"/>
      <c r="L92" s="1"/>
      <c r="M92" s="7"/>
      <c r="N92" s="1"/>
      <c r="O92" s="7"/>
      <c r="P92" s="1"/>
      <c r="Q92" s="7"/>
      <c r="R92" s="1"/>
      <c r="S92" s="7"/>
      <c r="T92" s="1"/>
      <c r="U92" s="7"/>
      <c r="V92" s="1"/>
      <c r="W92" s="7"/>
      <c r="X92" s="1"/>
      <c r="Y92" s="7"/>
      <c r="Z92" s="1"/>
      <c r="AA92" s="7"/>
      <c r="AB92" s="1"/>
      <c r="AC92" s="7"/>
      <c r="AD92" s="1"/>
      <c r="AE92" s="7"/>
      <c r="AF92" s="1"/>
    </row>
    <row r="93" spans="2:40" x14ac:dyDescent="0.2">
      <c r="B93" s="1"/>
      <c r="D93" s="1"/>
      <c r="E93" s="1"/>
      <c r="H93" s="7"/>
      <c r="I93" s="1"/>
      <c r="J93" s="7"/>
      <c r="K93" s="1"/>
      <c r="L93" s="7"/>
      <c r="M93" s="1"/>
      <c r="N93" s="7"/>
      <c r="O93" s="1"/>
      <c r="P93" s="7"/>
      <c r="Q93" s="1"/>
      <c r="R93" s="7"/>
      <c r="S93" s="1"/>
      <c r="T93" s="7"/>
      <c r="U93" s="1"/>
      <c r="V93" s="7"/>
      <c r="W93" s="1"/>
      <c r="X93" s="7"/>
      <c r="Y93" s="1"/>
      <c r="Z93" s="7"/>
      <c r="AA93" s="1"/>
      <c r="AB93" s="7"/>
      <c r="AC93" s="1"/>
      <c r="AD93" s="7"/>
      <c r="AE93" s="1"/>
    </row>
    <row r="94" spans="2:40" x14ac:dyDescent="0.2">
      <c r="B94" s="1"/>
      <c r="D94" s="1"/>
      <c r="E94" s="1"/>
      <c r="H94" s="7"/>
      <c r="I94" s="1"/>
      <c r="J94" s="7"/>
      <c r="K94" s="1"/>
      <c r="L94" s="7"/>
      <c r="M94" s="1"/>
      <c r="N94" s="7"/>
      <c r="O94" s="1"/>
      <c r="P94" s="7"/>
      <c r="Q94" s="1"/>
      <c r="R94" s="7"/>
      <c r="S94" s="1"/>
      <c r="T94" s="7"/>
      <c r="U94" s="1"/>
      <c r="V94" s="7"/>
      <c r="W94" s="1"/>
      <c r="X94" s="7"/>
      <c r="Y94" s="1"/>
      <c r="Z94" s="7"/>
      <c r="AA94" s="1"/>
      <c r="AB94" s="7"/>
      <c r="AC94" s="1"/>
      <c r="AD94" s="7"/>
      <c r="AE94" s="1"/>
    </row>
    <row r="95" spans="2:40" x14ac:dyDescent="0.2">
      <c r="B95" s="1"/>
      <c r="D95" s="1"/>
      <c r="E95" s="1"/>
      <c r="H95" s="7"/>
      <c r="I95" s="1"/>
      <c r="J95" s="7"/>
      <c r="K95" s="1"/>
      <c r="L95" s="7"/>
      <c r="M95" s="1"/>
      <c r="N95" s="7"/>
      <c r="O95" s="1"/>
      <c r="P95" s="7"/>
      <c r="Q95" s="1"/>
      <c r="R95" s="7"/>
      <c r="S95" s="1"/>
      <c r="T95" s="7"/>
      <c r="U95" s="1"/>
      <c r="V95" s="7"/>
      <c r="W95" s="1"/>
      <c r="X95" s="7"/>
      <c r="Y95" s="1"/>
      <c r="Z95" s="7"/>
      <c r="AA95" s="1"/>
      <c r="AB95" s="7"/>
      <c r="AC95" s="1"/>
      <c r="AD95" s="7"/>
      <c r="AE95" s="1"/>
    </row>
    <row r="96" spans="2:40" x14ac:dyDescent="0.2">
      <c r="B96" s="1"/>
      <c r="D96" s="1"/>
      <c r="E96" s="1"/>
      <c r="H96" s="7"/>
      <c r="J96" s="7"/>
      <c r="L96" s="7"/>
      <c r="N96" s="7"/>
      <c r="P96" s="7"/>
      <c r="R96" s="7"/>
      <c r="T96" s="7"/>
      <c r="V96" s="7"/>
      <c r="X96" s="7"/>
      <c r="Z96" s="7"/>
      <c r="AB96" s="7"/>
      <c r="AD96" s="7"/>
      <c r="AF96" s="7"/>
    </row>
    <row r="97" spans="2:26" x14ac:dyDescent="0.2">
      <c r="B97" s="1"/>
      <c r="D97" s="1"/>
      <c r="E97" s="1"/>
      <c r="H97" s="7"/>
      <c r="Q97" s="1"/>
      <c r="R97" s="1"/>
      <c r="S97" s="1"/>
      <c r="U97" s="1"/>
      <c r="W97" s="1"/>
      <c r="Z97" s="1"/>
    </row>
    <row r="98" spans="2:26" x14ac:dyDescent="0.2">
      <c r="C98"/>
      <c r="D98"/>
      <c r="E98"/>
      <c r="F98"/>
      <c r="G98"/>
      <c r="L98" s="1"/>
      <c r="M98" s="1"/>
      <c r="N98" s="1"/>
      <c r="P98" s="1"/>
      <c r="R98" s="1"/>
    </row>
    <row r="99" spans="2:26" x14ac:dyDescent="0.2">
      <c r="C99"/>
      <c r="D99"/>
      <c r="E99"/>
      <c r="F99"/>
      <c r="G99"/>
      <c r="L99" s="1"/>
      <c r="M99" s="1"/>
      <c r="N99" s="1"/>
      <c r="O99" s="1"/>
      <c r="P99" s="1"/>
      <c r="Q99" s="1"/>
    </row>
    <row r="100" spans="2:26" x14ac:dyDescent="0.2">
      <c r="D100" s="1"/>
      <c r="E100" s="1"/>
      <c r="H100" s="1"/>
      <c r="I100" s="3"/>
      <c r="J100" s="3"/>
      <c r="K100" s="1"/>
      <c r="L100" s="1"/>
      <c r="M100" s="1"/>
      <c r="N100" s="1"/>
      <c r="O100" s="1"/>
      <c r="P100" s="1"/>
      <c r="Q100" s="1"/>
    </row>
    <row r="101" spans="2:26" x14ac:dyDescent="0.2">
      <c r="D101" s="1"/>
      <c r="E101" s="1"/>
      <c r="H101" s="1"/>
      <c r="I101" s="3"/>
      <c r="J101" s="3"/>
      <c r="K101" s="1"/>
      <c r="L101" s="1"/>
      <c r="M101" s="1"/>
      <c r="N101" s="1"/>
      <c r="O101" s="1"/>
      <c r="P101" s="1"/>
      <c r="Q101" s="1"/>
    </row>
    <row r="102" spans="2:26" x14ac:dyDescent="0.2">
      <c r="D102" s="1"/>
      <c r="E102" s="1"/>
      <c r="H102" s="1"/>
      <c r="I102" s="3"/>
      <c r="J102" s="3"/>
      <c r="K102" s="1"/>
      <c r="L102" s="1"/>
      <c r="M102" s="1"/>
      <c r="N102" s="1"/>
      <c r="O102" s="1"/>
      <c r="P102" s="1"/>
      <c r="Q102" s="1"/>
    </row>
    <row r="103" spans="2:26" x14ac:dyDescent="0.2">
      <c r="D103" s="1"/>
      <c r="E103" s="1"/>
      <c r="H103" s="1"/>
      <c r="I103" s="3"/>
      <c r="J103" s="3"/>
      <c r="K103" s="1"/>
      <c r="L103" s="1"/>
    </row>
    <row r="104" spans="2:26" x14ac:dyDescent="0.2">
      <c r="D104" s="1"/>
      <c r="E104" s="1"/>
      <c r="H104" s="1"/>
      <c r="I104" s="3"/>
      <c r="J104" s="3"/>
      <c r="K104" s="1"/>
      <c r="L104" s="1"/>
    </row>
    <row r="105" spans="2:26" x14ac:dyDescent="0.2">
      <c r="D105" s="1"/>
      <c r="E105" s="1"/>
      <c r="H105" s="1"/>
      <c r="I105" s="3"/>
      <c r="J105" s="3"/>
      <c r="K105" s="1"/>
      <c r="L105" s="1"/>
    </row>
    <row r="106" spans="2:26" x14ac:dyDescent="0.2">
      <c r="D106" s="1"/>
      <c r="E106" s="1"/>
      <c r="H106" s="1"/>
      <c r="I106" s="3"/>
      <c r="J106" s="3"/>
      <c r="K106" s="1"/>
      <c r="L106" s="1"/>
    </row>
    <row r="107" spans="2:26" x14ac:dyDescent="0.2">
      <c r="D107" s="1"/>
      <c r="E107" s="1"/>
      <c r="H107" s="1"/>
      <c r="I107" s="3"/>
      <c r="J107" s="3"/>
      <c r="K107" s="1"/>
      <c r="L107" s="1"/>
    </row>
    <row r="108" spans="2:26" x14ac:dyDescent="0.2">
      <c r="D108" s="1"/>
      <c r="E108" s="1"/>
      <c r="H108" s="1"/>
      <c r="I108" s="3"/>
      <c r="J108" s="3"/>
      <c r="K108" s="1"/>
      <c r="L108" s="1"/>
    </row>
    <row r="109" spans="2:26" x14ac:dyDescent="0.2">
      <c r="D109" s="1"/>
      <c r="E109" s="1"/>
      <c r="H109" s="1"/>
      <c r="I109" s="3"/>
      <c r="J109" s="3"/>
      <c r="K109" s="1"/>
      <c r="L109" s="1"/>
    </row>
    <row r="110" spans="2:26" x14ac:dyDescent="0.2">
      <c r="D110" s="1"/>
      <c r="E110" s="1"/>
      <c r="H110" s="1"/>
      <c r="I110" s="3"/>
      <c r="J110" s="3"/>
      <c r="K110" s="1"/>
      <c r="L110" s="1"/>
    </row>
    <row r="111" spans="2:26" x14ac:dyDescent="0.2">
      <c r="D111" s="1"/>
      <c r="E111" s="1"/>
      <c r="H111" s="1"/>
      <c r="I111" s="3"/>
      <c r="J111" s="3"/>
      <c r="K111" s="1"/>
      <c r="L111" s="1"/>
    </row>
    <row r="112" spans="2:26" x14ac:dyDescent="0.2">
      <c r="D112" s="1"/>
      <c r="E112" s="1"/>
      <c r="H112" s="1"/>
      <c r="I112" s="3"/>
      <c r="J112" s="3"/>
      <c r="K112" s="1"/>
      <c r="L112" s="1"/>
    </row>
    <row r="113" spans="4:12" x14ac:dyDescent="0.2">
      <c r="D113" s="1"/>
      <c r="E113" s="1"/>
      <c r="H113" s="1"/>
      <c r="I113" s="3"/>
      <c r="J113" s="3"/>
      <c r="K113" s="1"/>
      <c r="L113" s="1"/>
    </row>
    <row r="114" spans="4:12" x14ac:dyDescent="0.2">
      <c r="D114" s="1"/>
      <c r="E114" s="1"/>
      <c r="H114" s="1"/>
      <c r="I114" s="3"/>
      <c r="J114" s="3"/>
      <c r="K114" s="1"/>
      <c r="L114" s="1"/>
    </row>
    <row r="115" spans="4:12" x14ac:dyDescent="0.2">
      <c r="D115" s="1"/>
      <c r="E115" s="1"/>
      <c r="H115" s="1"/>
      <c r="I115" s="3"/>
      <c r="J115" s="3"/>
      <c r="K115" s="1"/>
      <c r="L115" s="1"/>
    </row>
    <row r="116" spans="4:12" x14ac:dyDescent="0.2">
      <c r="D116" s="1"/>
      <c r="E116" s="1"/>
      <c r="H116" s="1"/>
      <c r="I116" s="3"/>
      <c r="J116" s="3"/>
      <c r="K116" s="1"/>
      <c r="L116" s="1"/>
    </row>
    <row r="117" spans="4:12" x14ac:dyDescent="0.2">
      <c r="D117" s="1"/>
      <c r="E117" s="1"/>
      <c r="H117" s="1"/>
      <c r="I117" s="3"/>
      <c r="J117" s="3"/>
      <c r="K117" s="1"/>
      <c r="L117" s="1"/>
    </row>
    <row r="118" spans="4:12" x14ac:dyDescent="0.2">
      <c r="D118" s="1"/>
      <c r="E118" s="1"/>
      <c r="H118" s="1"/>
      <c r="I118" s="3"/>
      <c r="J118" s="3"/>
      <c r="K118" s="1"/>
      <c r="L118" s="1"/>
    </row>
    <row r="119" spans="4:12" x14ac:dyDescent="0.2">
      <c r="D119" s="1"/>
      <c r="E119" s="1"/>
      <c r="H119" s="1"/>
      <c r="I119" s="3"/>
      <c r="J119" s="3"/>
      <c r="K119" s="1"/>
      <c r="L119" s="1"/>
    </row>
    <row r="120" spans="4:12" x14ac:dyDescent="0.2">
      <c r="D120" s="1"/>
      <c r="E120" s="1"/>
      <c r="H120" s="1"/>
      <c r="I120" s="3"/>
      <c r="J120" s="3"/>
      <c r="K120" s="1"/>
      <c r="L120" s="1"/>
    </row>
    <row r="121" spans="4:12" x14ac:dyDescent="0.2">
      <c r="D121" s="1"/>
      <c r="E121" s="1"/>
      <c r="H121" s="1"/>
      <c r="I121" s="3"/>
      <c r="J121" s="3"/>
      <c r="K121" s="1"/>
      <c r="L121" s="1"/>
    </row>
    <row r="122" spans="4:12" x14ac:dyDescent="0.2">
      <c r="D122" s="1"/>
      <c r="E122" s="1"/>
      <c r="H122" s="1"/>
      <c r="I122" s="3"/>
      <c r="J122" s="3"/>
      <c r="K122" s="1"/>
      <c r="L122" s="1"/>
    </row>
    <row r="123" spans="4:12" x14ac:dyDescent="0.2">
      <c r="D123" s="1"/>
      <c r="E123" s="1"/>
      <c r="H123" s="1"/>
      <c r="I123" s="3"/>
      <c r="J123" s="3"/>
      <c r="K123" s="1"/>
      <c r="L123" s="1"/>
    </row>
    <row r="124" spans="4:12" x14ac:dyDescent="0.2">
      <c r="D124" s="1"/>
      <c r="E124" s="1"/>
      <c r="H124" s="1"/>
      <c r="I124" s="3"/>
      <c r="J124" s="3"/>
      <c r="K124" s="1"/>
      <c r="L124" s="1"/>
    </row>
    <row r="125" spans="4:12" x14ac:dyDescent="0.2">
      <c r="D125" s="1"/>
      <c r="E125" s="1"/>
      <c r="H125" s="1"/>
      <c r="I125" s="3"/>
      <c r="J125" s="3"/>
      <c r="K125" s="1"/>
      <c r="L125" s="1"/>
    </row>
    <row r="126" spans="4:12" x14ac:dyDescent="0.2">
      <c r="D126" s="1"/>
      <c r="E126" s="1"/>
      <c r="H126" s="1"/>
      <c r="I126" s="3"/>
      <c r="J126" s="3"/>
      <c r="K126" s="1"/>
      <c r="L126" s="1"/>
    </row>
    <row r="127" spans="4:12" x14ac:dyDescent="0.2">
      <c r="D127" s="1"/>
      <c r="E127" s="1"/>
      <c r="H127" s="1"/>
      <c r="I127" s="3"/>
      <c r="J127" s="3"/>
      <c r="K127" s="1"/>
      <c r="L127" s="1"/>
    </row>
    <row r="128" spans="4:12" x14ac:dyDescent="0.2">
      <c r="D128" s="1"/>
      <c r="E128" s="1"/>
      <c r="H128" s="1"/>
      <c r="I128" s="3"/>
      <c r="J128" s="3"/>
      <c r="K128" s="1"/>
      <c r="L128" s="1"/>
    </row>
    <row r="129" spans="4:12" x14ac:dyDescent="0.2">
      <c r="D129" s="1"/>
      <c r="E129" s="1"/>
      <c r="H129" s="1"/>
      <c r="I129" s="3"/>
      <c r="J129" s="3"/>
      <c r="K129" s="1"/>
      <c r="L129" s="1"/>
    </row>
    <row r="130" spans="4:12" x14ac:dyDescent="0.2">
      <c r="F130" s="3"/>
      <c r="H130" s="1"/>
    </row>
    <row r="131" spans="4:12" x14ac:dyDescent="0.2">
      <c r="F131" s="3"/>
      <c r="H131" s="1"/>
    </row>
    <row r="132" spans="4:12" x14ac:dyDescent="0.2">
      <c r="F132" s="3"/>
      <c r="H132" s="1"/>
    </row>
    <row r="133" spans="4:12" x14ac:dyDescent="0.2">
      <c r="F133" s="3"/>
      <c r="H133" s="1"/>
    </row>
    <row r="134" spans="4:12" x14ac:dyDescent="0.2">
      <c r="F134" s="3"/>
      <c r="H134" s="1"/>
    </row>
    <row r="135" spans="4:12" x14ac:dyDescent="0.2">
      <c r="F135" s="3"/>
      <c r="H135" s="1"/>
    </row>
    <row r="136" spans="4:12" x14ac:dyDescent="0.2">
      <c r="F136" s="3"/>
      <c r="H136" s="1"/>
    </row>
    <row r="137" spans="4:12" x14ac:dyDescent="0.2">
      <c r="F137" s="3"/>
      <c r="H137" s="1"/>
    </row>
    <row r="138" spans="4:12" x14ac:dyDescent="0.2">
      <c r="F138" s="3"/>
      <c r="H138" s="1"/>
    </row>
    <row r="139" spans="4:12" x14ac:dyDescent="0.2">
      <c r="F139" s="3"/>
      <c r="H139" s="1"/>
    </row>
    <row r="140" spans="4:12" x14ac:dyDescent="0.2">
      <c r="F140" s="3"/>
      <c r="H140" s="1"/>
    </row>
    <row r="141" spans="4:12" x14ac:dyDescent="0.2">
      <c r="F141" s="3"/>
      <c r="H141" s="1"/>
    </row>
    <row r="142" spans="4:12" x14ac:dyDescent="0.2">
      <c r="F142" s="3"/>
      <c r="H142" s="1"/>
    </row>
    <row r="143" spans="4:12" x14ac:dyDescent="0.2">
      <c r="F143" s="3"/>
      <c r="H143" s="1"/>
    </row>
    <row r="144" spans="4:12" x14ac:dyDescent="0.2">
      <c r="F144" s="3"/>
      <c r="H144" s="1"/>
    </row>
    <row r="145" spans="6:8" x14ac:dyDescent="0.2">
      <c r="F145" s="3"/>
      <c r="H145" s="1"/>
    </row>
    <row r="146" spans="6:8" x14ac:dyDescent="0.2">
      <c r="F146" s="3"/>
      <c r="H146" s="1"/>
    </row>
    <row r="147" spans="6:8" x14ac:dyDescent="0.2">
      <c r="F147" s="3"/>
      <c r="H147" s="1"/>
    </row>
    <row r="148" spans="6:8" x14ac:dyDescent="0.2">
      <c r="F148" s="3"/>
      <c r="H148" s="1"/>
    </row>
    <row r="149" spans="6:8" x14ac:dyDescent="0.2">
      <c r="F149" s="3"/>
      <c r="H149" s="1"/>
    </row>
    <row r="150" spans="6:8" x14ac:dyDescent="0.2">
      <c r="F150" s="3"/>
      <c r="H150" s="1"/>
    </row>
  </sheetData>
  <autoFilter ref="A1:J18"/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5"/>
  <sheetViews>
    <sheetView workbookViewId="0">
      <selection activeCell="C5" sqref="C5"/>
    </sheetView>
  </sheetViews>
  <sheetFormatPr defaultRowHeight="12.75" x14ac:dyDescent="0.2"/>
  <cols>
    <col min="1" max="1" width="20.5703125" customWidth="1"/>
    <col min="2" max="2" width="9.140625" style="7"/>
    <col min="3" max="3" width="9.85546875" style="19" customWidth="1"/>
    <col min="4" max="4" width="19" style="1" customWidth="1"/>
    <col min="5" max="5" width="12.140625" style="1" customWidth="1"/>
  </cols>
  <sheetData>
    <row r="1" spans="1:7" x14ac:dyDescent="0.2">
      <c r="A1" s="2" t="s">
        <v>60</v>
      </c>
      <c r="B1" s="6" t="s">
        <v>51</v>
      </c>
      <c r="C1" s="5" t="s">
        <v>78</v>
      </c>
      <c r="D1" s="5" t="s">
        <v>79</v>
      </c>
      <c r="E1" s="5" t="s">
        <v>80</v>
      </c>
      <c r="F1" s="2"/>
      <c r="G1" s="2"/>
    </row>
    <row r="2" spans="1:7" x14ac:dyDescent="0.2">
      <c r="A2" t="s">
        <v>59</v>
      </c>
      <c r="B2" s="7">
        <v>37073</v>
      </c>
      <c r="C2" s="19">
        <v>135000</v>
      </c>
      <c r="D2" s="1" t="s">
        <v>81</v>
      </c>
      <c r="E2" s="1" t="s">
        <v>62</v>
      </c>
    </row>
    <row r="3" spans="1:7" x14ac:dyDescent="0.2">
      <c r="A3" t="s">
        <v>59</v>
      </c>
      <c r="B3" s="7">
        <v>37742</v>
      </c>
      <c r="C3" s="19">
        <v>900000</v>
      </c>
      <c r="D3" s="1" t="s">
        <v>81</v>
      </c>
      <c r="E3" s="1" t="s">
        <v>62</v>
      </c>
    </row>
    <row r="4" spans="1:7" x14ac:dyDescent="0.2">
      <c r="A4" t="s">
        <v>82</v>
      </c>
    </row>
    <row r="5" spans="1:7" x14ac:dyDescent="0.2">
      <c r="A5" t="s">
        <v>46</v>
      </c>
      <c r="B5" s="7">
        <v>37377</v>
      </c>
      <c r="C5" s="19">
        <v>80000</v>
      </c>
      <c r="D5" s="1" t="s">
        <v>83</v>
      </c>
      <c r="E5" s="1" t="s">
        <v>84</v>
      </c>
      <c r="F5" t="s">
        <v>138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8</vt:i4>
      </vt:variant>
    </vt:vector>
  </HeadingPairs>
  <TitlesOfParts>
    <vt:vector size="11" baseType="lpstr">
      <vt:lpstr>FLOWS</vt:lpstr>
      <vt:lpstr>PLANTS</vt:lpstr>
      <vt:lpstr>EXPANSIONS</vt:lpstr>
      <vt:lpstr>epnorth</vt:lpstr>
      <vt:lpstr>epsouth</vt:lpstr>
      <vt:lpstr>kern</vt:lpstr>
      <vt:lpstr>pge</vt:lpstr>
      <vt:lpstr>FLOWS!Print_Area</vt:lpstr>
      <vt:lpstr>FLOWS!Print_Titles</vt:lpstr>
      <vt:lpstr>socal</vt:lpstr>
      <vt:lpstr>tw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kholst</dc:creator>
  <dc:description>- Oracle 8i ODBC QueryFix Applied</dc:description>
  <cp:lastModifiedBy>Felienne</cp:lastModifiedBy>
  <cp:lastPrinted>2001-05-01T20:39:19Z</cp:lastPrinted>
  <dcterms:created xsi:type="dcterms:W3CDTF">2001-02-17T18:14:14Z</dcterms:created>
  <dcterms:modified xsi:type="dcterms:W3CDTF">2014-09-03T16:33:37Z</dcterms:modified>
</cp:coreProperties>
</file>