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drawings/drawing5.xml" ContentType="application/vnd.openxmlformats-officedocument.drawing+xml"/>
  <Override PartName="/xl/ctrlProps/ctrlProp2.xml" ContentType="application/vnd.ms-excel.controlproperties+xml"/>
  <Override PartName="/xl/comments2.xml" ContentType="application/vnd.openxmlformats-officedocument.spreadsheetml.comments+xml"/>
  <Override PartName="/xl/drawings/drawing6.xml" ContentType="application/vnd.openxmlformats-officedocument.drawing+xml"/>
  <Override PartName="/xl/ctrlProps/ctrlProp3.xml" ContentType="application/vnd.ms-excel.controlproperties+xml"/>
  <Override PartName="/xl/comments3.xml" ContentType="application/vnd.openxmlformats-officedocument.spreadsheetml.comments+xml"/>
  <Override PartName="/xl/drawings/drawing7.xml" ContentType="application/vnd.openxmlformats-officedocument.drawing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05" yWindow="120" windowWidth="15405" windowHeight="4470" tabRatio="642"/>
  </bookViews>
  <sheets>
    <sheet name="Gas Average Basis" sheetId="4" r:id="rId1"/>
    <sheet name="Gas Average PhyIdx" sheetId="515" r:id="rId2"/>
    <sheet name="Gas Average FinIdx" sheetId="517" r:id="rId3"/>
    <sheet name="CurveFetch" sheetId="5" r:id="rId4"/>
    <sheet name="BasisCurves" sheetId="6" r:id="rId5"/>
    <sheet name="IndexCurves" sheetId="516" r:id="rId6"/>
    <sheet name="PowerPrices" sheetId="514" r:id="rId7"/>
    <sheet name="Copy Price Macro" sheetId="512" state="veryHidden" r:id=""/>
  </sheets>
  <externalReferences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</externalReferences>
  <definedNames>
    <definedName name="_Order1" hidden="1">0</definedName>
    <definedName name="_Order2" hidden="1">0</definedName>
    <definedName name="ANR_LA">#REF!</definedName>
    <definedName name="ANR_OK">#REF!</definedName>
    <definedName name="ANR_SE_MKT">#REF!</definedName>
    <definedName name="BucketTable">#REF!</definedName>
    <definedName name="CARLTON_IM">#REF!</definedName>
    <definedName name="CHI_GATE">#REF!</definedName>
    <definedName name="CNSMR_POWER">#REF!</definedName>
    <definedName name="Count">#REF!</definedName>
    <definedName name="Count1" localSheetId="3">CurveFetch!$A$4</definedName>
    <definedName name="Count1">#REF!</definedName>
    <definedName name="crvDate">[4]Top!$C$3</definedName>
    <definedName name="CRYSTAL_IM">#REF!</definedName>
    <definedName name="CurveCode" localSheetId="3">CurveFetch!$B$4</definedName>
    <definedName name="CurveCode">#REF!</definedName>
    <definedName name="CurveRange" localSheetId="5">IndexCurves!$C$11</definedName>
    <definedName name="CurveRange">BasisCurves!$C$11</definedName>
    <definedName name="Curves">[2]Curves!$B$11:$X$157</definedName>
    <definedName name="CurveTable">#REF!</definedName>
    <definedName name="CurveTable1" localSheetId="3">CurveFetch!$E$1:$AH$7</definedName>
    <definedName name="CurveTable1">#REF!</definedName>
    <definedName name="CurveType" localSheetId="3">CurveFetch!$B$5</definedName>
    <definedName name="CurveType">#REF!</definedName>
    <definedName name="Dates" localSheetId="5">IndexCurves!$B$16:$B$32</definedName>
    <definedName name="Dates">BasisCurves!$B$16:$B$32</definedName>
    <definedName name="DateTable">#REF!</definedName>
    <definedName name="DayOfTheMonth">#REF!</definedName>
    <definedName name="DaysinMonth">#REF!</definedName>
    <definedName name="Daysofthemonth">#REF!</definedName>
    <definedName name="Dbase" localSheetId="5">IndexCurves!$B$3</definedName>
    <definedName name="Dbase">BasisCurves!$B$3</definedName>
    <definedName name="deals_inc">#REF!</definedName>
    <definedName name="Dump" localSheetId="3">CurveFetch!$B$7</definedName>
    <definedName name="Dump">#REF!</definedName>
    <definedName name="EffDt" localSheetId="5">IndexCurves!$B$5</definedName>
    <definedName name="EffDt">BasisCurves!$B$5</definedName>
    <definedName name="EffectiveDate" localSheetId="3">CurveFetch!$B$2</definedName>
    <definedName name="EffectiveDate">#REF!</definedName>
    <definedName name="EMERSON_US">#REF!</definedName>
    <definedName name="EMERSON_US_IM">#REF!</definedName>
    <definedName name="EMERSON_USA">#REF!</definedName>
    <definedName name="EndLine">#REF!</definedName>
    <definedName name="EndLine2">#REF!</definedName>
    <definedName name="erv10sec1" localSheetId="2">'Gas Average FinIdx'!$B$9:$AI$49</definedName>
    <definedName name="erv10sec1" localSheetId="1">'Gas Average PhyIdx'!$B$9:$AI$49</definedName>
    <definedName name="erv10sec1">'Gas Average Basis'!$B$9:$AI$49</definedName>
    <definedName name="FARWELL_IM">#REF!</definedName>
    <definedName name="FileName">#REF!</definedName>
    <definedName name="FileTable">#REF!</definedName>
    <definedName name="FileType">#REF!</definedName>
    <definedName name="FinishFile">#REF!</definedName>
    <definedName name="FinishFlag">#REF!</definedName>
    <definedName name="FTPConfig">#REF!</definedName>
    <definedName name="Gas_Trading" localSheetId="2">'Gas Average FinIdx'!$C$9:$AH$49</definedName>
    <definedName name="Gas_Trading" localSheetId="1">'Gas Average PhyIdx'!$C$9:$AH$49</definedName>
    <definedName name="Gas_Trading">'Gas Average Basis'!$C$9:$AH$49</definedName>
    <definedName name="Holidays">[5]Holidays!$B$2:$B$61</definedName>
    <definedName name="IF_ANR_LA_MKT">#REF!</definedName>
    <definedName name="IF_MONCHY">#REF!</definedName>
    <definedName name="IF_NGPL_LA_MKT">#REF!</definedName>
    <definedName name="IF_NGPL_OK_NW">#REF!</definedName>
    <definedName name="LocalPath">#REF!</definedName>
    <definedName name="MICH_CONS">#REF!</definedName>
    <definedName name="MICH_ST.CLAI_IM">#REF!</definedName>
    <definedName name="MICH_ST.CLAIR">#REF!</definedName>
    <definedName name="MICH_STCLAI_IM">#REF!</definedName>
    <definedName name="MICHCON">#REF!</definedName>
    <definedName name="MICHCONGD">#REF!</definedName>
    <definedName name="ML3_CG">#REF!</definedName>
    <definedName name="ML7_CG">#REF!</definedName>
    <definedName name="MONCHY_IM">#REF!</definedName>
    <definedName name="Month" localSheetId="3">CurveFetch!$B$3</definedName>
    <definedName name="Month">#REF!</definedName>
    <definedName name="NGPL_AMARILLO">#REF!</definedName>
    <definedName name="NGPL_GCM_L">#REF!</definedName>
    <definedName name="NGPL_IOWA_ILL">#REF!</definedName>
    <definedName name="NGPL_LA">#REF!</definedName>
    <definedName name="NGPL_MIDCON">#REF!</definedName>
    <definedName name="NGPL_OK_NW">#REF!</definedName>
    <definedName name="NGPL_PERMIAN">#REF!</definedName>
    <definedName name="NGPL_TEX_OK">#REF!</definedName>
    <definedName name="NGPL_TEX_OK_E">#REF!</definedName>
    <definedName name="NGPL_TEX_OK_MKT">#REF!</definedName>
    <definedName name="NGPL_TEX_OK_W">#REF!</definedName>
    <definedName name="NGPL_TX">#REF!</definedName>
    <definedName name="NNG_BUSHTON">#REF!</definedName>
    <definedName name="NNG_CG">#REF!</definedName>
    <definedName name="NNG_DEMARC">#REF!</definedName>
    <definedName name="NNG_MID1_6">#REF!</definedName>
    <definedName name="NNG_MID10">#REF!</definedName>
    <definedName name="NNG_MID11">#REF!</definedName>
    <definedName name="NNG_MID13">#REF!</definedName>
    <definedName name="NNG_MID15">#REF!</definedName>
    <definedName name="NNG_TOK">#REF!</definedName>
    <definedName name="NNG_VENT">#REF!</definedName>
    <definedName name="NORAM_EAST">#REF!</definedName>
    <definedName name="NORAM_WEST">#REF!</definedName>
    <definedName name="nr_gas_avg_basis" localSheetId="2">'Gas Average FinIdx'!$C$9:$AI$49</definedName>
    <definedName name="nr_gas_avg_basis" localSheetId="1">'Gas Average PhyIdx'!$C$9:$AI$49</definedName>
    <definedName name="nr_gas_avg_basis">'Gas Average Basis'!$C$9:$AI$49</definedName>
    <definedName name="_NX1">#REF!</definedName>
    <definedName name="_NXB2">#REF!</definedName>
    <definedName name="_NXB3">#REF!</definedName>
    <definedName name="NYMEXPrices" localSheetId="5">IndexCurves!$B$11:$C$32</definedName>
    <definedName name="NYMEXPrices">BasisCurves!$B$11:$C$32</definedName>
    <definedName name="ONG_OKLA">#REF!</definedName>
    <definedName name="PAN_TX_OK">#REF!</definedName>
    <definedName name="password" localSheetId="5">IndexCurves!$B$2</definedName>
    <definedName name="password">BasisCurves!$B$2</definedName>
    <definedName name="PEPL_MKT">#REF!</definedName>
    <definedName name="_xlnm.Print_Area" localSheetId="3">CurveFetch!$I$1:$I$14</definedName>
    <definedName name="_xlnm.Print_Area" localSheetId="0">'Gas Average Basis'!$C$3:$AI$69</definedName>
    <definedName name="_xlnm.Print_Area" localSheetId="2">'Gas Average FinIdx'!$C$3:$AI$63</definedName>
    <definedName name="_xlnm.Print_Area" localSheetId="1">'Gas Average PhyIdx'!$C$3:$AI$63</definedName>
    <definedName name="_xlnm.Print_Titles" localSheetId="3">CurveFetch!$D:$D</definedName>
    <definedName name="PriorPostId">#REF!</definedName>
    <definedName name="PromptMonth">#REF!</definedName>
    <definedName name="PrReportDate">[5]Top!$C$3</definedName>
    <definedName name="PubCdLiquidations">#REF!</definedName>
    <definedName name="PutGet">#REF!</definedName>
    <definedName name="PW">#REF!</definedName>
    <definedName name="RangeName">#REF!</definedName>
    <definedName name="RemotePath">#REF!</definedName>
    <definedName name="RiskType" localSheetId="3">CurveFetch!$B$6</definedName>
    <definedName name="RiskType">#REF!</definedName>
    <definedName name="SkipLines">#REF!</definedName>
    <definedName name="SkipLines2">#REF!</definedName>
    <definedName name="ST.CLAIR_CENT">#REF!</definedName>
    <definedName name="Start_Data">#REF!</definedName>
    <definedName name="StartMonth">#REF!</definedName>
    <definedName name="StartRange">#REF!</definedName>
    <definedName name="SumMonths">#REF!</definedName>
    <definedName name="SumNumber">#REF!</definedName>
    <definedName name="TodaysDate">#REF!</definedName>
    <definedName name="TRANS_OK">#REF!</definedName>
    <definedName name="TRUNKL_ELA">#REF!</definedName>
    <definedName name="TRUNKL_FIELD">#REF!</definedName>
    <definedName name="TRUNKL_LA">#REF!</definedName>
    <definedName name="TRUNKL_NTX">#REF!</definedName>
    <definedName name="TRUNKL_STX">#REF!</definedName>
    <definedName name="TRUNKL_TX">#REF!</definedName>
    <definedName name="TRUNKL_WLA">#REF!</definedName>
    <definedName name="TRUNKL_ZA">#REF!</definedName>
    <definedName name="trv45sec1">'Gas Average Basis'!$C$7:$AI$63</definedName>
    <definedName name="trv46sec1">'Gas Average PhyIdx'!$C$7:$AI$49</definedName>
    <definedName name="trv47sec1">'Gas Average FinIdx'!$C$7:$AI$49</definedName>
    <definedName name="UID">#REF!</definedName>
    <definedName name="UpperLeftofCurveTable" localSheetId="5">IndexCurves!$B$11</definedName>
    <definedName name="UpperLeftofCurveTable">BasisCurves!$B$11</definedName>
    <definedName name="username" localSheetId="5">IndexCurves!$B$1</definedName>
    <definedName name="username">BasisCurves!$B$1</definedName>
    <definedName name="WACOG_CENTRAL">#REF!</definedName>
    <definedName name="WILLIAMS">#REF!</definedName>
  </definedNames>
  <calcPr calcId="152511" fullCalcOnLoad="1"/>
  <webPublishObjects count="4">
    <webPublishObject id="32228" divId="erv10sec1" sourceObject="erv10sec1" destinationFile="c:\erp1.htm"/>
    <webPublishObject id="29358" divId="trv45sec1" sourceObject="trv45sec1" destinationFile="c:\erp1.htm"/>
    <webPublishObject id="29431" divId="trv46sec1" sourceObject="trv46sec1" destinationFile="c:\erp1.htm"/>
    <webPublishObject id="29404" divId="trv47sec1" sourceObject="trv47sec1" destinationFile="c:\erp1.htm"/>
  </webPublishObjects>
</workbook>
</file>

<file path=xl/calcChain.xml><?xml version="1.0" encoding="utf-8"?>
<calcChain xmlns="http://schemas.openxmlformats.org/spreadsheetml/2006/main">
  <c r="B5" i="6" l="1"/>
  <c r="C11" i="6" s="1"/>
  <c r="D11" i="6"/>
  <c r="E11" i="6"/>
  <c r="F11" i="6"/>
  <c r="G11" i="6"/>
  <c r="H11" i="6"/>
  <c r="I11" i="6"/>
  <c r="J11" i="6"/>
  <c r="L11" i="6"/>
  <c r="M11" i="6"/>
  <c r="N11" i="6"/>
  <c r="O11" i="6"/>
  <c r="P11" i="6"/>
  <c r="Q11" i="6"/>
  <c r="D12" i="6"/>
  <c r="E12" i="6" s="1"/>
  <c r="F12" i="6"/>
  <c r="G12" i="6" s="1"/>
  <c r="H12" i="6" s="1"/>
  <c r="I12" i="6" s="1"/>
  <c r="J12" i="6" s="1"/>
  <c r="K12" i="6" s="1"/>
  <c r="L12" i="6" s="1"/>
  <c r="M12" i="6" s="1"/>
  <c r="N12" i="6" s="1"/>
  <c r="O12" i="6" s="1"/>
  <c r="P12" i="6" s="1"/>
  <c r="Q12" i="6" s="1"/>
  <c r="B17" i="6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B50" i="6" s="1"/>
  <c r="B51" i="6" s="1"/>
  <c r="B52" i="6" s="1"/>
  <c r="B53" i="6" s="1"/>
  <c r="B54" i="6" s="1"/>
  <c r="B55" i="6" s="1"/>
  <c r="B56" i="6" s="1"/>
  <c r="B57" i="6" s="1"/>
  <c r="B58" i="6" s="1"/>
  <c r="B59" i="6" s="1"/>
  <c r="B60" i="6" s="1"/>
  <c r="B61" i="6" s="1"/>
  <c r="B62" i="6" s="1"/>
  <c r="B63" i="6" s="1"/>
  <c r="B64" i="6" s="1"/>
  <c r="B65" i="6" s="1"/>
  <c r="B66" i="6" s="1"/>
  <c r="B67" i="6" s="1"/>
  <c r="B68" i="6" s="1"/>
  <c r="B69" i="6" s="1"/>
  <c r="B70" i="6" s="1"/>
  <c r="B71" i="6" s="1"/>
  <c r="B72" i="6" s="1"/>
  <c r="B73" i="6" s="1"/>
  <c r="B74" i="6" s="1"/>
  <c r="B75" i="6" s="1"/>
  <c r="B76" i="6" s="1"/>
  <c r="B77" i="6" s="1"/>
  <c r="B78" i="6" s="1"/>
  <c r="B79" i="6" s="1"/>
  <c r="B80" i="6" s="1"/>
  <c r="B81" i="6" s="1"/>
  <c r="B82" i="6" s="1"/>
  <c r="B83" i="6" s="1"/>
  <c r="B84" i="6" s="1"/>
  <c r="B85" i="6" s="1"/>
  <c r="B86" i="6" s="1"/>
  <c r="B87" i="6" s="1"/>
  <c r="B88" i="6" s="1"/>
  <c r="B89" i="6" s="1"/>
  <c r="B90" i="6" s="1"/>
  <c r="B91" i="6" s="1"/>
  <c r="B92" i="6" s="1"/>
  <c r="B93" i="6" s="1"/>
  <c r="B94" i="6" s="1"/>
  <c r="B95" i="6" s="1"/>
  <c r="B96" i="6" s="1"/>
  <c r="B97" i="6" s="1"/>
  <c r="B98" i="6" s="1"/>
  <c r="B99" i="6" s="1"/>
  <c r="B100" i="6" s="1"/>
  <c r="B101" i="6" s="1"/>
  <c r="B102" i="6" s="1"/>
  <c r="B103" i="6" s="1"/>
  <c r="B104" i="6" s="1"/>
  <c r="B105" i="6" s="1"/>
  <c r="B106" i="6" s="1"/>
  <c r="B107" i="6" s="1"/>
  <c r="F1" i="5"/>
  <c r="G1" i="5"/>
  <c r="H1" i="5"/>
  <c r="F2" i="5"/>
  <c r="G2" i="5"/>
  <c r="H2" i="5"/>
  <c r="I2" i="5" s="1"/>
  <c r="J2" i="5" s="1"/>
  <c r="K2" i="5"/>
  <c r="L2" i="5" s="1"/>
  <c r="M2" i="5" s="1"/>
  <c r="N2" i="5" s="1"/>
  <c r="O2" i="5" s="1"/>
  <c r="P2" i="5" s="1"/>
  <c r="Q2" i="5" s="1"/>
  <c r="R2" i="5" s="1"/>
  <c r="S2" i="5" s="1"/>
  <c r="T2" i="5" s="1"/>
  <c r="U2" i="5" s="1"/>
  <c r="V2" i="5" s="1"/>
  <c r="W2" i="5" s="1"/>
  <c r="X2" i="5" s="1"/>
  <c r="Y2" i="5" s="1"/>
  <c r="Z2" i="5" s="1"/>
  <c r="AA2" i="5" s="1"/>
  <c r="AB2" i="5" s="1"/>
  <c r="AC2" i="5" s="1"/>
  <c r="AD2" i="5" s="1"/>
  <c r="AE2" i="5" s="1"/>
  <c r="F3" i="5"/>
  <c r="G3" i="5"/>
  <c r="H3" i="5" s="1"/>
  <c r="I3" i="5" s="1"/>
  <c r="J3" i="5" s="1"/>
  <c r="K3" i="5" s="1"/>
  <c r="L3" i="5" s="1"/>
  <c r="M3" i="5" s="1"/>
  <c r="N3" i="5" s="1"/>
  <c r="O3" i="5" s="1"/>
  <c r="P3" i="5" s="1"/>
  <c r="Q3" i="5" s="1"/>
  <c r="R3" i="5" s="1"/>
  <c r="S3" i="5" s="1"/>
  <c r="T3" i="5" s="1"/>
  <c r="U3" i="5" s="1"/>
  <c r="V3" i="5" s="1"/>
  <c r="W3" i="5" s="1"/>
  <c r="X3" i="5" s="1"/>
  <c r="Y3" i="5" s="1"/>
  <c r="Z3" i="5" s="1"/>
  <c r="AA3" i="5" s="1"/>
  <c r="AB3" i="5" s="1"/>
  <c r="AC3" i="5" s="1"/>
  <c r="AD3" i="5" s="1"/>
  <c r="AE3" i="5" s="1"/>
  <c r="C10" i="4"/>
  <c r="R12" i="4"/>
  <c r="K15" i="4"/>
  <c r="L34" i="4" s="1"/>
  <c r="R22" i="4"/>
  <c r="T22" i="4"/>
  <c r="V22" i="4"/>
  <c r="X22" i="4"/>
  <c r="Z22" i="4"/>
  <c r="AB22" i="4"/>
  <c r="AD22" i="4"/>
  <c r="AF22" i="4"/>
  <c r="AH22" i="4"/>
  <c r="P25" i="4"/>
  <c r="R26" i="4"/>
  <c r="K28" i="4"/>
  <c r="O30" i="4"/>
  <c r="O31" i="4"/>
  <c r="O35" i="4"/>
  <c r="P35" i="4" s="1"/>
  <c r="Q35" i="4"/>
  <c r="AL37" i="4"/>
  <c r="AJ38" i="4"/>
  <c r="AL38" i="4"/>
  <c r="O41" i="4"/>
  <c r="AL44" i="4"/>
  <c r="AJ45" i="4"/>
  <c r="AL45" i="4"/>
  <c r="AJ46" i="4"/>
  <c r="AL46" i="4"/>
  <c r="AJ47" i="4"/>
  <c r="AL47" i="4"/>
  <c r="AL48" i="4"/>
  <c r="J49" i="4"/>
  <c r="O49" i="4"/>
  <c r="Q49" i="4" s="1"/>
  <c r="P58" i="4"/>
  <c r="Q58" i="4"/>
  <c r="R58" i="4"/>
  <c r="S58" i="4"/>
  <c r="O60" i="4"/>
  <c r="Q60" i="4"/>
  <c r="S60" i="4"/>
  <c r="W60" i="4"/>
  <c r="Z60" i="4"/>
  <c r="AC60" i="4"/>
  <c r="AF60" i="4"/>
  <c r="AI60" i="4"/>
  <c r="O61" i="4"/>
  <c r="Q61" i="4"/>
  <c r="S61" i="4"/>
  <c r="W61" i="4"/>
  <c r="Z61" i="4"/>
  <c r="AC61" i="4"/>
  <c r="AF61" i="4"/>
  <c r="AI61" i="4"/>
  <c r="O62" i="4"/>
  <c r="Q62" i="4"/>
  <c r="S62" i="4"/>
  <c r="W62" i="4"/>
  <c r="Z62" i="4"/>
  <c r="AC62" i="4"/>
  <c r="AF62" i="4"/>
  <c r="AI62" i="4"/>
  <c r="K63" i="4"/>
  <c r="O63" i="4"/>
  <c r="Q63" i="4"/>
  <c r="S63" i="4"/>
  <c r="W63" i="4"/>
  <c r="Z63" i="4"/>
  <c r="AC63" i="4"/>
  <c r="AF63" i="4"/>
  <c r="AI63" i="4"/>
  <c r="C10" i="517"/>
  <c r="K15" i="517"/>
  <c r="T22" i="517"/>
  <c r="V22" i="517"/>
  <c r="X22" i="517"/>
  <c r="AB22" i="517"/>
  <c r="AD22" i="517"/>
  <c r="AF22" i="517"/>
  <c r="AH22" i="517"/>
  <c r="F24" i="517"/>
  <c r="Z22" i="517" s="1"/>
  <c r="F25" i="517"/>
  <c r="P25" i="517"/>
  <c r="R25" i="517"/>
  <c r="V25" i="517"/>
  <c r="AL37" i="517"/>
  <c r="AJ38" i="517"/>
  <c r="AL38" i="517"/>
  <c r="AL44" i="517"/>
  <c r="AJ45" i="517"/>
  <c r="AL45" i="517"/>
  <c r="AJ46" i="517"/>
  <c r="AL46" i="517"/>
  <c r="AJ47" i="517"/>
  <c r="AL47" i="517"/>
  <c r="AL48" i="517"/>
  <c r="J49" i="517"/>
  <c r="C10" i="515"/>
  <c r="R12" i="515"/>
  <c r="K15" i="515"/>
  <c r="X22" i="515"/>
  <c r="Z22" i="515"/>
  <c r="AD22" i="515"/>
  <c r="AF22" i="515"/>
  <c r="F24" i="515"/>
  <c r="AB22" i="515" s="1"/>
  <c r="F25" i="515"/>
  <c r="J49" i="515" s="1"/>
  <c r="R25" i="515"/>
  <c r="V25" i="515"/>
  <c r="V22" i="515" s="1"/>
  <c r="R26" i="515"/>
  <c r="AL37" i="515"/>
  <c r="AJ38" i="515"/>
  <c r="AL38" i="515"/>
  <c r="AL44" i="515"/>
  <c r="AJ45" i="515"/>
  <c r="AL45" i="515"/>
  <c r="AJ46" i="515"/>
  <c r="AL46" i="515"/>
  <c r="AJ47" i="515"/>
  <c r="AL47" i="515"/>
  <c r="AL48" i="515"/>
  <c r="B5" i="516"/>
  <c r="C11" i="516" s="1"/>
  <c r="D11" i="516"/>
  <c r="E11" i="516"/>
  <c r="G11" i="516"/>
  <c r="N11" i="516"/>
  <c r="P11" i="516"/>
  <c r="R11" i="516"/>
  <c r="Z11" i="516"/>
  <c r="AA11" i="516"/>
  <c r="AB11" i="516"/>
  <c r="D12" i="516"/>
  <c r="E12" i="516"/>
  <c r="F12" i="516" s="1"/>
  <c r="G12" i="516" s="1"/>
  <c r="H12" i="516" s="1"/>
  <c r="I12" i="516" s="1"/>
  <c r="J12" i="516" s="1"/>
  <c r="K12" i="516" s="1"/>
  <c r="L12" i="516" s="1"/>
  <c r="M12" i="516" s="1"/>
  <c r="N12" i="516" s="1"/>
  <c r="O12" i="516" s="1"/>
  <c r="P12" i="516" s="1"/>
  <c r="Q12" i="516" s="1"/>
  <c r="R12" i="516" s="1"/>
  <c r="S12" i="516" s="1"/>
  <c r="T12" i="516" s="1"/>
  <c r="U12" i="516" s="1"/>
  <c r="V12" i="516" s="1"/>
  <c r="W12" i="516" s="1"/>
  <c r="X12" i="516" s="1"/>
  <c r="Y12" i="516" s="1"/>
  <c r="Z12" i="516" s="1"/>
  <c r="AA12" i="516" s="1"/>
  <c r="AB12" i="516" s="1"/>
  <c r="AC12" i="516" s="1"/>
  <c r="AD12" i="516" s="1"/>
  <c r="B17" i="516"/>
  <c r="B18" i="516"/>
  <c r="B19" i="516" s="1"/>
  <c r="B20" i="516" s="1"/>
  <c r="B21" i="516" s="1"/>
  <c r="B22" i="516" s="1"/>
  <c r="B23" i="516" s="1"/>
  <c r="B24" i="516" s="1"/>
  <c r="B25" i="516" s="1"/>
  <c r="B26" i="516" s="1"/>
  <c r="B27" i="516" s="1"/>
  <c r="B28" i="516" s="1"/>
  <c r="B29" i="516" s="1"/>
  <c r="B30" i="516" s="1"/>
  <c r="B31" i="516" s="1"/>
  <c r="B32" i="516" s="1"/>
  <c r="B33" i="516" s="1"/>
  <c r="B34" i="516" s="1"/>
  <c r="B35" i="516" s="1"/>
  <c r="B36" i="516" s="1"/>
  <c r="B37" i="516" s="1"/>
  <c r="B38" i="516" s="1"/>
  <c r="B39" i="516" s="1"/>
  <c r="B40" i="516" s="1"/>
  <c r="B41" i="516" s="1"/>
  <c r="B42" i="516" s="1"/>
  <c r="B43" i="516" s="1"/>
  <c r="B44" i="516" s="1"/>
  <c r="B45" i="516" s="1"/>
  <c r="B46" i="516" s="1"/>
  <c r="B47" i="516" s="1"/>
  <c r="B48" i="516" s="1"/>
  <c r="B49" i="516" s="1"/>
  <c r="B50" i="516" s="1"/>
  <c r="B51" i="516" s="1"/>
  <c r="B52" i="516" s="1"/>
  <c r="B53" i="516" s="1"/>
  <c r="B54" i="516" s="1"/>
  <c r="B55" i="516" s="1"/>
  <c r="B56" i="516" s="1"/>
  <c r="B57" i="516" s="1"/>
  <c r="B58" i="516" s="1"/>
  <c r="B59" i="516" s="1"/>
  <c r="B60" i="516" s="1"/>
  <c r="B61" i="516" s="1"/>
  <c r="B62" i="516" s="1"/>
  <c r="B63" i="516" s="1"/>
  <c r="B64" i="516" s="1"/>
  <c r="B65" i="516" s="1"/>
  <c r="B66" i="516" s="1"/>
  <c r="B67" i="516" s="1"/>
  <c r="B68" i="516" s="1"/>
  <c r="B69" i="516" s="1"/>
  <c r="B70" i="516" s="1"/>
  <c r="B71" i="516" s="1"/>
  <c r="B72" i="516" s="1"/>
  <c r="B73" i="516" s="1"/>
  <c r="B74" i="516" s="1"/>
  <c r="B75" i="516" s="1"/>
  <c r="B76" i="516" s="1"/>
  <c r="B77" i="516" s="1"/>
  <c r="B78" i="516" s="1"/>
  <c r="B79" i="516" s="1"/>
  <c r="B80" i="516" s="1"/>
  <c r="B81" i="516" s="1"/>
  <c r="B82" i="516" s="1"/>
  <c r="B83" i="516" s="1"/>
  <c r="B84" i="516" s="1"/>
  <c r="B85" i="516" s="1"/>
  <c r="B86" i="516" s="1"/>
  <c r="B87" i="516" s="1"/>
  <c r="B88" i="516" s="1"/>
  <c r="B89" i="516" s="1"/>
  <c r="B90" i="516" s="1"/>
  <c r="B91" i="516" s="1"/>
  <c r="B92" i="516" s="1"/>
  <c r="B93" i="516" s="1"/>
  <c r="B94" i="516" s="1"/>
  <c r="B95" i="516" s="1"/>
  <c r="B96" i="516" s="1"/>
  <c r="B97" i="516" s="1"/>
  <c r="B98" i="516" s="1"/>
  <c r="B99" i="516" s="1"/>
  <c r="B100" i="516" s="1"/>
  <c r="B101" i="516" s="1"/>
  <c r="B102" i="516" s="1"/>
  <c r="B103" i="516" s="1"/>
  <c r="B104" i="516" s="1"/>
  <c r="B105" i="516" s="1"/>
  <c r="B106" i="516" s="1"/>
  <c r="B107" i="516" s="1"/>
  <c r="AF30" i="4"/>
  <c r="AL31" i="4"/>
  <c r="R33" i="4"/>
  <c r="AH33" i="4"/>
  <c r="X40" i="4"/>
  <c r="AF40" i="4"/>
  <c r="AL41" i="4"/>
  <c r="R42" i="4"/>
  <c r="AH42" i="4"/>
  <c r="AH49" i="4"/>
  <c r="R28" i="4"/>
  <c r="X34" i="4"/>
  <c r="AF34" i="4"/>
  <c r="AL35" i="4"/>
  <c r="R36" i="4"/>
  <c r="AH36" i="4"/>
  <c r="X43" i="4"/>
  <c r="AF43" i="4"/>
  <c r="R23" i="4"/>
  <c r="AH23" i="4"/>
  <c r="AH28" i="4"/>
  <c r="X35" i="4"/>
  <c r="AF35" i="4"/>
  <c r="AL36" i="4"/>
  <c r="AB24" i="4"/>
  <c r="AF28" i="4"/>
  <c r="R29" i="4"/>
  <c r="AF29" i="4"/>
  <c r="R30" i="4"/>
  <c r="AB31" i="4"/>
  <c r="AB33" i="4"/>
  <c r="Z34" i="4"/>
  <c r="R39" i="4"/>
  <c r="AF39" i="4"/>
  <c r="R40" i="4"/>
  <c r="AB41" i="4"/>
  <c r="AB42" i="4"/>
  <c r="Z43" i="4"/>
  <c r="X23" i="4"/>
  <c r="AF24" i="4"/>
  <c r="R31" i="4"/>
  <c r="AB34" i="4"/>
  <c r="Z35" i="4"/>
  <c r="X36" i="4"/>
  <c r="R41" i="4"/>
  <c r="AB43" i="4"/>
  <c r="AL30" i="4"/>
  <c r="R35" i="4"/>
  <c r="AL40" i="4"/>
  <c r="AL49" i="4"/>
  <c r="AH24" i="517"/>
  <c r="AH28" i="517"/>
  <c r="AL30" i="517"/>
  <c r="AL33" i="517"/>
  <c r="AL35" i="517"/>
  <c r="AH39" i="517"/>
  <c r="AH41" i="517"/>
  <c r="AH43" i="517"/>
  <c r="AH49" i="517"/>
  <c r="AF23" i="4"/>
  <c r="AL28" i="4"/>
  <c r="AD29" i="4"/>
  <c r="Z30" i="4"/>
  <c r="AF33" i="4"/>
  <c r="AF36" i="4"/>
  <c r="T24" i="517"/>
  <c r="X29" i="517"/>
  <c r="X30" i="517"/>
  <c r="V31" i="517"/>
  <c r="T33" i="517"/>
  <c r="AD33" i="517"/>
  <c r="AL34" i="517"/>
  <c r="X36" i="517"/>
  <c r="AH36" i="517"/>
  <c r="T39" i="517"/>
  <c r="X42" i="517"/>
  <c r="V43" i="517"/>
  <c r="AL39" i="515"/>
  <c r="AL41" i="515"/>
  <c r="AL43" i="515"/>
  <c r="R24" i="4"/>
  <c r="AH29" i="4"/>
  <c r="T31" i="4"/>
  <c r="X39" i="4"/>
  <c r="AF41" i="4"/>
  <c r="X42" i="4"/>
  <c r="R43" i="4"/>
  <c r="AL43" i="4"/>
  <c r="AF49" i="4"/>
  <c r="X23" i="517"/>
  <c r="V24" i="517"/>
  <c r="AH30" i="517"/>
  <c r="V33" i="517"/>
  <c r="T34" i="517"/>
  <c r="AD39" i="517"/>
  <c r="AL40" i="517"/>
  <c r="AH42" i="517"/>
  <c r="T49" i="517"/>
  <c r="AL29" i="515"/>
  <c r="AL31" i="515"/>
  <c r="AL34" i="515"/>
  <c r="AL36" i="515"/>
  <c r="AH24" i="4"/>
  <c r="X28" i="4"/>
  <c r="Z40" i="4"/>
  <c r="AF42" i="4"/>
  <c r="R49" i="4"/>
  <c r="AD23" i="517"/>
  <c r="AH33" i="517"/>
  <c r="X39" i="517"/>
  <c r="AD41" i="517"/>
  <c r="AL42" i="517"/>
  <c r="AL40" i="515"/>
  <c r="AL42" i="515"/>
  <c r="AL49" i="515"/>
  <c r="Z29" i="4"/>
  <c r="AH30" i="4"/>
  <c r="R34" i="4"/>
  <c r="AB36" i="4"/>
  <c r="Z39" i="4"/>
  <c r="T23" i="4"/>
  <c r="T28" i="4"/>
  <c r="AH40" i="4"/>
  <c r="X49" i="4"/>
  <c r="X24" i="517"/>
  <c r="X28" i="517"/>
  <c r="V30" i="517"/>
  <c r="AD31" i="517"/>
  <c r="AD35" i="517"/>
  <c r="X40" i="517"/>
  <c r="AF41" i="517"/>
  <c r="AL43" i="517"/>
  <c r="AD30" i="515"/>
  <c r="AD49" i="515"/>
  <c r="X30" i="4"/>
  <c r="AD23" i="4"/>
  <c r="Z28" i="4"/>
  <c r="AL29" i="4"/>
  <c r="T33" i="4"/>
  <c r="V34" i="4"/>
  <c r="AH39" i="4"/>
  <c r="AH35" i="4"/>
  <c r="AD28" i="517"/>
  <c r="AD30" i="517"/>
  <c r="AD36" i="517"/>
  <c r="X43" i="517"/>
  <c r="Z34" i="515"/>
  <c r="AD36" i="515"/>
  <c r="AD40" i="515"/>
  <c r="AD42" i="515"/>
  <c r="AB41" i="515"/>
  <c r="T42" i="4"/>
  <c r="AH23" i="517"/>
  <c r="V29" i="517"/>
  <c r="T31" i="517"/>
  <c r="AD34" i="517"/>
  <c r="AL30" i="515"/>
  <c r="AD43" i="515"/>
  <c r="X33" i="4"/>
  <c r="V28" i="517"/>
  <c r="Z36" i="515"/>
  <c r="Z49" i="515"/>
  <c r="V30" i="4"/>
  <c r="Z28" i="517"/>
  <c r="X31" i="517"/>
  <c r="AB36" i="517"/>
  <c r="AB41" i="517"/>
  <c r="AL33" i="4"/>
  <c r="T41" i="4"/>
  <c r="AL42" i="4"/>
  <c r="T49" i="4"/>
  <c r="AH29" i="517"/>
  <c r="X33" i="517"/>
  <c r="V34" i="517"/>
  <c r="AH35" i="517"/>
  <c r="V39" i="517"/>
  <c r="AL39" i="517"/>
  <c r="AH40" i="517"/>
  <c r="Z24" i="515"/>
  <c r="AL35" i="515"/>
  <c r="Z41" i="515"/>
  <c r="Z35" i="515"/>
  <c r="AH31" i="4"/>
  <c r="AL34" i="4"/>
  <c r="AD43" i="4"/>
  <c r="AL31" i="517"/>
  <c r="V36" i="517"/>
  <c r="T42" i="517"/>
  <c r="AD49" i="517"/>
  <c r="Z33" i="515"/>
  <c r="AB39" i="515"/>
  <c r="Z42" i="515"/>
  <c r="X49" i="515"/>
  <c r="AH43" i="4"/>
  <c r="X41" i="517"/>
  <c r="AH34" i="517"/>
  <c r="T43" i="517"/>
  <c r="AL28" i="515"/>
  <c r="AF39" i="515"/>
  <c r="AB49" i="515"/>
  <c r="T24" i="4"/>
  <c r="X31" i="4"/>
  <c r="X41" i="4"/>
  <c r="Z49" i="4"/>
  <c r="AL28" i="517"/>
  <c r="AL29" i="517"/>
  <c r="AF30" i="517"/>
  <c r="X34" i="517"/>
  <c r="T35" i="517"/>
  <c r="AF36" i="517"/>
  <c r="T40" i="517"/>
  <c r="X49" i="517"/>
  <c r="AB24" i="515"/>
  <c r="AD34" i="515"/>
  <c r="Z24" i="4"/>
  <c r="X29" i="4"/>
  <c r="Z31" i="4"/>
  <c r="AD34" i="4"/>
  <c r="T36" i="4"/>
  <c r="AL39" i="4"/>
  <c r="Z41" i="4"/>
  <c r="V43" i="4"/>
  <c r="T36" i="517"/>
  <c r="T29" i="517"/>
  <c r="AH31" i="517"/>
  <c r="T41" i="517"/>
  <c r="AL41" i="517"/>
  <c r="AF42" i="517"/>
  <c r="AD23" i="515"/>
  <c r="Z28" i="515"/>
  <c r="AL33" i="515"/>
  <c r="Z39" i="515"/>
  <c r="AD35" i="515"/>
  <c r="AB29" i="517"/>
  <c r="AB35" i="517"/>
  <c r="AL49" i="517"/>
  <c r="X40" i="515"/>
  <c r="AD35" i="4"/>
  <c r="AD28" i="4"/>
  <c r="AD29" i="517"/>
  <c r="AF35" i="517"/>
  <c r="AD33" i="515"/>
  <c r="AB42" i="515"/>
  <c r="AF43" i="515"/>
  <c r="AF31" i="4"/>
  <c r="AH34" i="4"/>
  <c r="AH41" i="4"/>
  <c r="V35" i="517"/>
  <c r="T30" i="517"/>
  <c r="AF33" i="517"/>
  <c r="X35" i="517"/>
  <c r="AL36" i="517"/>
  <c r="V41" i="517"/>
  <c r="AD43" i="517"/>
  <c r="Z40" i="515"/>
  <c r="AB28" i="515"/>
  <c r="Z29" i="515"/>
  <c r="AD31" i="515"/>
  <c r="AB43" i="515"/>
  <c r="V40" i="4"/>
  <c r="Z30" i="517"/>
  <c r="AF39" i="517"/>
  <c r="AD29" i="515"/>
  <c r="Z30" i="515"/>
  <c r="AB40" i="515"/>
  <c r="V23" i="515"/>
  <c r="AB23" i="517"/>
  <c r="X42" i="515"/>
  <c r="Y42" i="515" l="1"/>
  <c r="AC40" i="515"/>
  <c r="AA30" i="515"/>
  <c r="AE29" i="515"/>
  <c r="AG39" i="517"/>
  <c r="AA30" i="517"/>
  <c r="W40" i="4"/>
  <c r="AC43" i="515"/>
  <c r="AE31" i="515"/>
  <c r="AA29" i="515"/>
  <c r="AC28" i="515"/>
  <c r="AA40" i="515"/>
  <c r="AE43" i="517"/>
  <c r="W41" i="517"/>
  <c r="Y35" i="517"/>
  <c r="AG33" i="517"/>
  <c r="U30" i="517"/>
  <c r="W35" i="517"/>
  <c r="AI41" i="4"/>
  <c r="AI34" i="4"/>
  <c r="AG31" i="4"/>
  <c r="AG43" i="515"/>
  <c r="AC42" i="515"/>
  <c r="AE33" i="515"/>
  <c r="AG35" i="517"/>
  <c r="AE29" i="517"/>
  <c r="AE35" i="4"/>
  <c r="Y40" i="515"/>
  <c r="AC35" i="517"/>
  <c r="AC29" i="517"/>
  <c r="AE35" i="515"/>
  <c r="AA39" i="515"/>
  <c r="AG42" i="517"/>
  <c r="U41" i="517"/>
  <c r="AI31" i="517"/>
  <c r="U29" i="517"/>
  <c r="U36" i="517"/>
  <c r="W43" i="4"/>
  <c r="AA41" i="4"/>
  <c r="U36" i="4"/>
  <c r="AE34" i="4"/>
  <c r="AA31" i="4"/>
  <c r="Y29" i="4"/>
  <c r="AE34" i="515"/>
  <c r="U40" i="517"/>
  <c r="AG36" i="517"/>
  <c r="U35" i="517"/>
  <c r="Y34" i="517"/>
  <c r="AG30" i="517"/>
  <c r="X63" i="4"/>
  <c r="X61" i="4"/>
  <c r="X62" i="4"/>
  <c r="X60" i="4"/>
  <c r="Y41" i="4"/>
  <c r="Y31" i="4"/>
  <c r="AG39" i="515"/>
  <c r="U43" i="517"/>
  <c r="AI34" i="517"/>
  <c r="Y41" i="517"/>
  <c r="AI43" i="4"/>
  <c r="AA42" i="515"/>
  <c r="AC39" i="515"/>
  <c r="AA33" i="515"/>
  <c r="U42" i="517"/>
  <c r="W36" i="517"/>
  <c r="AE43" i="4"/>
  <c r="AI31" i="4"/>
  <c r="AA35" i="515"/>
  <c r="AA41" i="515"/>
  <c r="AI40" i="517"/>
  <c r="W39" i="517"/>
  <c r="AI35" i="517"/>
  <c r="W34" i="517"/>
  <c r="Y33" i="517"/>
  <c r="AI29" i="517"/>
  <c r="U41" i="4"/>
  <c r="AC41" i="517"/>
  <c r="AC36" i="517"/>
  <c r="Y31" i="517"/>
  <c r="W30" i="4"/>
  <c r="AA36" i="515"/>
  <c r="W28" i="517"/>
  <c r="Y33" i="4"/>
  <c r="AE43" i="515"/>
  <c r="AE34" i="517"/>
  <c r="U31" i="517"/>
  <c r="W29" i="517"/>
  <c r="U42" i="4"/>
  <c r="AC41" i="515"/>
  <c r="AE42" i="515"/>
  <c r="AE40" i="515"/>
  <c r="AE36" i="515"/>
  <c r="AA34" i="515"/>
  <c r="Y43" i="517"/>
  <c r="AE36" i="517"/>
  <c r="AE30" i="517"/>
  <c r="AI35" i="4"/>
  <c r="AI39" i="4"/>
  <c r="W34" i="4"/>
  <c r="U33" i="4"/>
  <c r="Y30" i="4"/>
  <c r="AE30" i="515"/>
  <c r="AG41" i="517"/>
  <c r="Y40" i="517"/>
  <c r="AE35" i="517"/>
  <c r="AE31" i="517"/>
  <c r="W30" i="517"/>
  <c r="V60" i="4"/>
  <c r="V62" i="4"/>
  <c r="V63" i="4"/>
  <c r="V61" i="4"/>
  <c r="AI40" i="4"/>
  <c r="AA39" i="4"/>
  <c r="AC36" i="4"/>
  <c r="S34" i="4"/>
  <c r="AI30" i="4"/>
  <c r="AA29" i="4"/>
  <c r="AE41" i="517"/>
  <c r="Y39" i="517"/>
  <c r="AI33" i="517"/>
  <c r="P62" i="4"/>
  <c r="P60" i="4"/>
  <c r="S49" i="4"/>
  <c r="P61" i="4"/>
  <c r="P63" i="4"/>
  <c r="AG42" i="4"/>
  <c r="AA40" i="4"/>
  <c r="AI42" i="517"/>
  <c r="AE39" i="517"/>
  <c r="U34" i="517"/>
  <c r="W33" i="517"/>
  <c r="AI30" i="517"/>
  <c r="AH60" i="4"/>
  <c r="AH62" i="4"/>
  <c r="AH61" i="4"/>
  <c r="AH63" i="4"/>
  <c r="S43" i="4"/>
  <c r="Y42" i="4"/>
  <c r="AG41" i="4"/>
  <c r="Y39" i="4"/>
  <c r="U31" i="4"/>
  <c r="AI29" i="4"/>
  <c r="W43" i="517"/>
  <c r="Y42" i="517"/>
  <c r="U39" i="517"/>
  <c r="AI36" i="517"/>
  <c r="Y36" i="517"/>
  <c r="AE33" i="517"/>
  <c r="U33" i="517"/>
  <c r="W31" i="517"/>
  <c r="Y30" i="517"/>
  <c r="Y29" i="517"/>
  <c r="AG36" i="4"/>
  <c r="AG33" i="4"/>
  <c r="AA30" i="4"/>
  <c r="AE29" i="4"/>
  <c r="AI49" i="517"/>
  <c r="AI43" i="517"/>
  <c r="AI41" i="517"/>
  <c r="AI39" i="517"/>
  <c r="AI28" i="517"/>
  <c r="S35" i="4"/>
  <c r="AC43" i="4"/>
  <c r="S41" i="4"/>
  <c r="Y36" i="4"/>
  <c r="AA35" i="4"/>
  <c r="AC34" i="4"/>
  <c r="S31" i="4"/>
  <c r="AA43" i="4"/>
  <c r="AC42" i="4"/>
  <c r="AC41" i="4"/>
  <c r="S40" i="4"/>
  <c r="AG39" i="4"/>
  <c r="S39" i="4"/>
  <c r="AA34" i="4"/>
  <c r="AC33" i="4"/>
  <c r="AC31" i="4"/>
  <c r="S30" i="4"/>
  <c r="AG29" i="4"/>
  <c r="S29" i="4"/>
  <c r="AG35" i="4"/>
  <c r="Y35" i="4"/>
  <c r="AI28" i="4"/>
  <c r="AG43" i="4"/>
  <c r="Y43" i="4"/>
  <c r="AI36" i="4"/>
  <c r="S36" i="4"/>
  <c r="AG34" i="4"/>
  <c r="Y34" i="4"/>
  <c r="S28" i="4"/>
  <c r="AI49" i="4"/>
  <c r="AI42" i="4"/>
  <c r="S42" i="4"/>
  <c r="AG40" i="4"/>
  <c r="Y40" i="4"/>
  <c r="AI33" i="4"/>
  <c r="S33" i="4"/>
  <c r="AG30" i="4"/>
  <c r="M34" i="4"/>
  <c r="N34" i="4" s="1"/>
  <c r="L63" i="4"/>
  <c r="AG2" i="5"/>
  <c r="AF2" i="5"/>
  <c r="AH2" i="5" s="1"/>
  <c r="AI2" i="5" s="1"/>
  <c r="AF3" i="5"/>
  <c r="AH3" i="5" s="1"/>
  <c r="AG3" i="5"/>
  <c r="I1" i="5"/>
  <c r="J1" i="5" s="1"/>
  <c r="K1" i="5" s="1"/>
  <c r="L1" i="5" s="1"/>
  <c r="M1" i="5" s="1"/>
  <c r="N1" i="5" s="1"/>
  <c r="O1" i="5" s="1"/>
  <c r="P1" i="5" s="1"/>
  <c r="W11" i="516"/>
  <c r="M11" i="516"/>
  <c r="P22" i="4"/>
  <c r="P26" i="4"/>
  <c r="P30" i="4"/>
  <c r="Q30" i="4" s="1"/>
  <c r="N60" i="4"/>
  <c r="I11" i="516"/>
  <c r="Q11" i="516"/>
  <c r="Y11" i="516"/>
  <c r="F11" i="516"/>
  <c r="O11" i="516"/>
  <c r="X11" i="516"/>
  <c r="R26" i="517"/>
  <c r="R22" i="517"/>
  <c r="U11" i="516"/>
  <c r="K11" i="516"/>
  <c r="P22" i="517"/>
  <c r="P26" i="517"/>
  <c r="L43" i="4"/>
  <c r="M43" i="4" s="1"/>
  <c r="N43" i="4" s="1"/>
  <c r="V11" i="516"/>
  <c r="T11" i="516"/>
  <c r="R12" i="517"/>
  <c r="P31" i="4"/>
  <c r="Q31" i="4" s="1"/>
  <c r="N62" i="4"/>
  <c r="L11" i="516"/>
  <c r="AD11" i="516"/>
  <c r="J11" i="516"/>
  <c r="AC11" i="516"/>
  <c r="S11" i="516"/>
  <c r="H11" i="516"/>
  <c r="P41" i="4"/>
  <c r="Q41" i="4" s="1"/>
  <c r="K29" i="4"/>
  <c r="O34" i="4"/>
  <c r="L35" i="4"/>
  <c r="M35" i="4" s="1"/>
  <c r="N35" i="4" s="1"/>
  <c r="K39" i="4"/>
  <c r="O43" i="4"/>
  <c r="P43" i="4" s="1"/>
  <c r="Q43" i="4" s="1"/>
  <c r="K49" i="4"/>
  <c r="K60" i="4"/>
  <c r="L29" i="4"/>
  <c r="K33" i="4"/>
  <c r="L39" i="4"/>
  <c r="M39" i="4" s="1"/>
  <c r="N39" i="4" s="1"/>
  <c r="K42" i="4"/>
  <c r="L49" i="4"/>
  <c r="N49" i="4" s="1"/>
  <c r="O29" i="4"/>
  <c r="P29" i="4" s="1"/>
  <c r="Q29" i="4" s="1"/>
  <c r="L30" i="4"/>
  <c r="K34" i="4"/>
  <c r="O39" i="4"/>
  <c r="P39" i="4" s="1"/>
  <c r="Q39" i="4" s="1"/>
  <c r="L40" i="4"/>
  <c r="M40" i="4" s="1"/>
  <c r="N40" i="4" s="1"/>
  <c r="K43" i="4"/>
  <c r="K62" i="4"/>
  <c r="O28" i="4"/>
  <c r="O33" i="4"/>
  <c r="P33" i="4" s="1"/>
  <c r="Q33" i="4" s="1"/>
  <c r="K35" i="4"/>
  <c r="K36" i="4"/>
  <c r="O42" i="4"/>
  <c r="P42" i="4" s="1"/>
  <c r="Q42" i="4" s="1"/>
  <c r="L36" i="4"/>
  <c r="M36" i="4" s="1"/>
  <c r="N36" i="4" s="1"/>
  <c r="K30" i="4"/>
  <c r="K40" i="4"/>
  <c r="L28" i="4"/>
  <c r="L33" i="4"/>
  <c r="M33" i="4" s="1"/>
  <c r="N33" i="4" s="1"/>
  <c r="O36" i="4"/>
  <c r="P36" i="4" s="1"/>
  <c r="Q36" i="4" s="1"/>
  <c r="O40" i="4"/>
  <c r="P40" i="4" s="1"/>
  <c r="Q40" i="4" s="1"/>
  <c r="K41" i="4"/>
  <c r="K61" i="4"/>
  <c r="L42" i="4"/>
  <c r="M42" i="4" s="1"/>
  <c r="N42" i="4" s="1"/>
  <c r="K31" i="4"/>
  <c r="L31" i="4"/>
  <c r="L41" i="4"/>
  <c r="M41" i="4" s="1"/>
  <c r="N41" i="4" s="1"/>
  <c r="R22" i="515"/>
  <c r="AH22" i="515"/>
  <c r="P25" i="515"/>
  <c r="T22" i="515"/>
  <c r="K11" i="6"/>
  <c r="AF28" i="515"/>
  <c r="Z39" i="517"/>
  <c r="AB28" i="517"/>
  <c r="X33" i="515"/>
  <c r="X43" i="515"/>
  <c r="AB43" i="517"/>
  <c r="V35" i="515"/>
  <c r="V41" i="515"/>
  <c r="X24" i="515"/>
  <c r="AB33" i="515"/>
  <c r="AF28" i="517"/>
  <c r="V49" i="4"/>
  <c r="V35" i="4"/>
  <c r="T35" i="4"/>
  <c r="AD33" i="4"/>
  <c r="T28" i="517"/>
  <c r="AB49" i="4"/>
  <c r="X24" i="4"/>
  <c r="Z43" i="517"/>
  <c r="AB40" i="517"/>
  <c r="X23" i="515"/>
  <c r="AF42" i="515"/>
  <c r="V34" i="515"/>
  <c r="AB23" i="515"/>
  <c r="AD24" i="515"/>
  <c r="V41" i="4"/>
  <c r="T39" i="4"/>
  <c r="AD30" i="4"/>
  <c r="Z35" i="517"/>
  <c r="AB30" i="517"/>
  <c r="AB33" i="517"/>
  <c r="T30" i="4"/>
  <c r="AB23" i="4"/>
  <c r="AB36" i="515"/>
  <c r="AF40" i="517"/>
  <c r="V23" i="4"/>
  <c r="T43" i="4"/>
  <c r="AF24" i="515"/>
  <c r="X36" i="515"/>
  <c r="Z23" i="515"/>
  <c r="V39" i="4"/>
  <c r="T23" i="517"/>
  <c r="AF29" i="515"/>
  <c r="Z41" i="517"/>
  <c r="AB34" i="517"/>
  <c r="X35" i="515"/>
  <c r="AB49" i="517"/>
  <c r="Z43" i="515"/>
  <c r="AB31" i="517"/>
  <c r="V49" i="515"/>
  <c r="Z42" i="517"/>
  <c r="AB35" i="515"/>
  <c r="AF49" i="517"/>
  <c r="V31" i="4"/>
  <c r="V29" i="4"/>
  <c r="T29" i="4"/>
  <c r="V23" i="517"/>
  <c r="AD42" i="4"/>
  <c r="AB28" i="4"/>
  <c r="AF31" i="515"/>
  <c r="Z34" i="517"/>
  <c r="Z31" i="517"/>
  <c r="AF31" i="517"/>
  <c r="V36" i="4"/>
  <c r="V40" i="517"/>
  <c r="AB35" i="4"/>
  <c r="AF34" i="515"/>
  <c r="X28" i="515"/>
  <c r="AF40" i="515"/>
  <c r="Z40" i="517"/>
  <c r="AB24" i="517"/>
  <c r="AB29" i="515"/>
  <c r="AD28" i="515"/>
  <c r="AF43" i="517"/>
  <c r="V28" i="4"/>
  <c r="V42" i="517"/>
  <c r="AD40" i="4"/>
  <c r="AF23" i="517"/>
  <c r="AD42" i="517"/>
  <c r="AD41" i="4"/>
  <c r="AB30" i="4"/>
  <c r="Z42" i="4"/>
  <c r="Z24" i="517"/>
  <c r="X30" i="515"/>
  <c r="V31" i="515"/>
  <c r="Z36" i="4"/>
  <c r="AF30" i="515"/>
  <c r="AF36" i="515"/>
  <c r="Z36" i="517"/>
  <c r="V40" i="515"/>
  <c r="AB42" i="517"/>
  <c r="X29" i="515"/>
  <c r="X39" i="515"/>
  <c r="V30" i="515"/>
  <c r="AF49" i="515"/>
  <c r="AB31" i="515"/>
  <c r="AD39" i="515"/>
  <c r="AF24" i="517"/>
  <c r="V33" i="4"/>
  <c r="AD24" i="517"/>
  <c r="T40" i="4"/>
  <c r="V49" i="517"/>
  <c r="AD49" i="4"/>
  <c r="AB29" i="4"/>
  <c r="Z23" i="4"/>
  <c r="AF33" i="515"/>
  <c r="AF41" i="515"/>
  <c r="Z49" i="517"/>
  <c r="AF23" i="515"/>
  <c r="AB39" i="517"/>
  <c r="X31" i="515"/>
  <c r="Z31" i="515"/>
  <c r="V24" i="515"/>
  <c r="V43" i="515"/>
  <c r="AB34" i="515"/>
  <c r="AD41" i="515"/>
  <c r="AF34" i="517"/>
  <c r="V42" i="4"/>
  <c r="AD40" i="517"/>
  <c r="T34" i="4"/>
  <c r="AD31" i="4"/>
  <c r="AD36" i="4"/>
  <c r="AB39" i="4"/>
  <c r="Z33" i="4"/>
  <c r="AF35" i="515"/>
  <c r="Z29" i="517"/>
  <c r="Z33" i="517"/>
  <c r="V33" i="515"/>
  <c r="X34" i="515"/>
  <c r="Z23" i="517"/>
  <c r="V29" i="515"/>
  <c r="V42" i="515"/>
  <c r="V28" i="515"/>
  <c r="V36" i="515"/>
  <c r="X41" i="515"/>
  <c r="V39" i="515"/>
  <c r="AB30" i="515"/>
  <c r="AF29" i="517"/>
  <c r="V24" i="4"/>
  <c r="AD39" i="4"/>
  <c r="AD24" i="4"/>
  <c r="AB40" i="4"/>
  <c r="AC40" i="4" l="1"/>
  <c r="AE39" i="4"/>
  <c r="AG29" i="517"/>
  <c r="AC30" i="515"/>
  <c r="W39" i="515"/>
  <c r="Y41" i="515"/>
  <c r="W36" i="515"/>
  <c r="W28" i="515"/>
  <c r="W42" i="515"/>
  <c r="W29" i="515"/>
  <c r="Y34" i="515"/>
  <c r="W33" i="515"/>
  <c r="AA33" i="517"/>
  <c r="AA29" i="517"/>
  <c r="AG35" i="515"/>
  <c r="AA33" i="4"/>
  <c r="AC39" i="4"/>
  <c r="AE36" i="4"/>
  <c r="AE31" i="4"/>
  <c r="U34" i="4"/>
  <c r="AE40" i="517"/>
  <c r="W42" i="4"/>
  <c r="AG34" i="517"/>
  <c r="AE41" i="515"/>
  <c r="AC34" i="515"/>
  <c r="W43" i="515"/>
  <c r="AA31" i="515"/>
  <c r="Y31" i="515"/>
  <c r="AC39" i="517"/>
  <c r="AG41" i="515"/>
  <c r="AG33" i="515"/>
  <c r="AC29" i="4"/>
  <c r="AD61" i="4"/>
  <c r="AD63" i="4"/>
  <c r="AD62" i="4"/>
  <c r="AD60" i="4"/>
  <c r="W49" i="517"/>
  <c r="U40" i="4"/>
  <c r="W33" i="4"/>
  <c r="AE39" i="515"/>
  <c r="AC31" i="515"/>
  <c r="W30" i="515"/>
  <c r="Y39" i="515"/>
  <c r="Y29" i="515"/>
  <c r="AC42" i="517"/>
  <c r="W40" i="515"/>
  <c r="AA36" i="517"/>
  <c r="AG36" i="515"/>
  <c r="AG30" i="515"/>
  <c r="AA36" i="4"/>
  <c r="W31" i="515"/>
  <c r="Y30" i="515"/>
  <c r="AA42" i="4"/>
  <c r="AC30" i="4"/>
  <c r="AE41" i="4"/>
  <c r="AE42" i="517"/>
  <c r="AE40" i="4"/>
  <c r="W42" i="517"/>
  <c r="W28" i="4"/>
  <c r="AG43" i="517"/>
  <c r="AC29" i="515"/>
  <c r="AA40" i="517"/>
  <c r="AG40" i="515"/>
  <c r="AG34" i="515"/>
  <c r="AC35" i="4"/>
  <c r="W40" i="517"/>
  <c r="W36" i="4"/>
  <c r="AG31" i="517"/>
  <c r="AA31" i="517"/>
  <c r="AA34" i="517"/>
  <c r="AG31" i="515"/>
  <c r="AC28" i="4"/>
  <c r="AE42" i="4"/>
  <c r="U29" i="4"/>
  <c r="W29" i="4"/>
  <c r="W31" i="4"/>
  <c r="AC35" i="515"/>
  <c r="AA42" i="517"/>
  <c r="AC31" i="517"/>
  <c r="AA43" i="515"/>
  <c r="AC49" i="517"/>
  <c r="Y35" i="515"/>
  <c r="AC34" i="517"/>
  <c r="AA41" i="517"/>
  <c r="AG29" i="515"/>
  <c r="W39" i="4"/>
  <c r="Y36" i="515"/>
  <c r="U43" i="4"/>
  <c r="AG40" i="517"/>
  <c r="AC36" i="515"/>
  <c r="U30" i="4"/>
  <c r="AC33" i="517"/>
  <c r="AC30" i="517"/>
  <c r="AA35" i="517"/>
  <c r="AE30" i="4"/>
  <c r="U39" i="4"/>
  <c r="W41" i="4"/>
  <c r="W34" i="515"/>
  <c r="AG42" i="515"/>
  <c r="AC40" i="517"/>
  <c r="AA43" i="517"/>
  <c r="AB62" i="4"/>
  <c r="AB60" i="4"/>
  <c r="AB63" i="4"/>
  <c r="AC49" i="4"/>
  <c r="AB61" i="4"/>
  <c r="AE33" i="4"/>
  <c r="U35" i="4"/>
  <c r="W35" i="4"/>
  <c r="R61" i="4"/>
  <c r="W49" i="4"/>
  <c r="R63" i="4"/>
  <c r="R60" i="4"/>
  <c r="R62" i="4"/>
  <c r="AC33" i="515"/>
  <c r="W41" i="515"/>
  <c r="W35" i="515"/>
  <c r="AC43" i="517"/>
  <c r="Y43" i="515"/>
  <c r="Y33" i="515"/>
  <c r="AC28" i="517"/>
  <c r="AA39" i="517"/>
  <c r="N63" i="4"/>
  <c r="P34" i="4"/>
  <c r="Q34" i="4" s="1"/>
  <c r="M29" i="4"/>
  <c r="N29" i="4" s="1"/>
  <c r="B5" i="5"/>
  <c r="B7" i="5"/>
  <c r="L60" i="4"/>
  <c r="M30" i="4"/>
  <c r="N30" i="4" s="1"/>
  <c r="B3" i="5"/>
  <c r="B2" i="5"/>
  <c r="B4" i="5"/>
  <c r="P22" i="515"/>
  <c r="P26" i="515"/>
  <c r="M31" i="4"/>
  <c r="N31" i="4" s="1"/>
  <c r="L62" i="4"/>
  <c r="M28" i="4"/>
  <c r="N28" i="4" s="1"/>
  <c r="L61" i="4"/>
  <c r="N61" i="4"/>
  <c r="P28" i="4"/>
  <c r="Q28" i="4" s="1"/>
  <c r="B6" i="5"/>
  <c r="R41" i="517"/>
  <c r="R49" i="517"/>
  <c r="AH23" i="515"/>
  <c r="AH29" i="515"/>
  <c r="R49" i="515"/>
  <c r="R39" i="515"/>
  <c r="T34" i="515"/>
  <c r="T40" i="515"/>
  <c r="R40" i="515"/>
  <c r="T42" i="515"/>
  <c r="R29" i="517"/>
  <c r="R31" i="517"/>
  <c r="AH31" i="515"/>
  <c r="R33" i="515"/>
  <c r="T39" i="515"/>
  <c r="R34" i="517"/>
  <c r="AH28" i="515"/>
  <c r="R42" i="515"/>
  <c r="T31" i="515"/>
  <c r="AJ41" i="515"/>
  <c r="AJ33" i="517"/>
  <c r="AJ42" i="515"/>
  <c r="AJ40" i="515"/>
  <c r="G23" i="515"/>
  <c r="AJ36" i="517"/>
  <c r="AJ49" i="4"/>
  <c r="AJ49" i="515"/>
  <c r="AJ43" i="515"/>
  <c r="AJ39" i="515"/>
  <c r="AJ28" i="517"/>
  <c r="AJ42" i="517"/>
  <c r="AJ39" i="517"/>
  <c r="AJ34" i="517"/>
  <c r="AJ42" i="4"/>
  <c r="AJ28" i="4"/>
  <c r="AJ49" i="517"/>
  <c r="AJ30" i="517"/>
  <c r="AJ41" i="4"/>
  <c r="AJ31" i="4"/>
  <c r="AJ35" i="515"/>
  <c r="AJ33" i="515"/>
  <c r="AJ30" i="515"/>
  <c r="AJ28" i="515"/>
  <c r="AJ43" i="517"/>
  <c r="AJ31" i="517"/>
  <c r="AJ34" i="4"/>
  <c r="G23" i="4"/>
  <c r="AJ41" i="517"/>
  <c r="AJ35" i="517"/>
  <c r="AJ29" i="517"/>
  <c r="AJ33" i="4"/>
  <c r="AJ36" i="515"/>
  <c r="AJ34" i="515"/>
  <c r="AJ31" i="515"/>
  <c r="AJ29" i="515"/>
  <c r="AJ40" i="517"/>
  <c r="AJ43" i="4"/>
  <c r="G23" i="517"/>
  <c r="AJ36" i="4"/>
  <c r="AJ40" i="4"/>
  <c r="AJ30" i="4"/>
  <c r="AJ39" i="4"/>
  <c r="AJ29" i="4"/>
  <c r="AJ35" i="4"/>
  <c r="R43" i="517"/>
  <c r="R24" i="517"/>
  <c r="AH40" i="515"/>
  <c r="AH33" i="515"/>
  <c r="R28" i="515"/>
  <c r="R41" i="515"/>
  <c r="T36" i="515"/>
  <c r="T28" i="515"/>
  <c r="R30" i="517"/>
  <c r="AH36" i="515"/>
  <c r="P24" i="517"/>
  <c r="R39" i="517"/>
  <c r="R23" i="517"/>
  <c r="R36" i="517"/>
  <c r="AH34" i="515"/>
  <c r="AH49" i="515"/>
  <c r="R23" i="515"/>
  <c r="R24" i="515"/>
  <c r="T24" i="515"/>
  <c r="T43" i="515"/>
  <c r="R40" i="517"/>
  <c r="AH39" i="515"/>
  <c r="R36" i="515"/>
  <c r="T30" i="515"/>
  <c r="R35" i="515"/>
  <c r="R34" i="515"/>
  <c r="P24" i="4"/>
  <c r="R28" i="517"/>
  <c r="R42" i="517"/>
  <c r="AH42" i="515"/>
  <c r="AH24" i="515"/>
  <c r="R30" i="515"/>
  <c r="R43" i="515"/>
  <c r="P23" i="517"/>
  <c r="T33" i="515"/>
  <c r="T49" i="515"/>
  <c r="P23" i="4"/>
  <c r="R35" i="517"/>
  <c r="R33" i="517"/>
  <c r="AH43" i="515"/>
  <c r="AH41" i="515"/>
  <c r="R29" i="515"/>
  <c r="R31" i="515"/>
  <c r="T35" i="515"/>
  <c r="T41" i="515"/>
  <c r="AH30" i="515"/>
  <c r="T29" i="515"/>
  <c r="AH35" i="515"/>
  <c r="T23" i="515"/>
  <c r="AI35" i="515" l="1"/>
  <c r="U29" i="515"/>
  <c r="AI30" i="515"/>
  <c r="U41" i="515"/>
  <c r="U35" i="515"/>
  <c r="S31" i="515"/>
  <c r="S29" i="515"/>
  <c r="AI41" i="515"/>
  <c r="AI43" i="515"/>
  <c r="S33" i="517"/>
  <c r="S35" i="517"/>
  <c r="U33" i="515"/>
  <c r="S43" i="515"/>
  <c r="S30" i="515"/>
  <c r="AI42" i="515"/>
  <c r="S42" i="517"/>
  <c r="S28" i="517"/>
  <c r="S34" i="515"/>
  <c r="S35" i="515"/>
  <c r="U30" i="515"/>
  <c r="S36" i="515"/>
  <c r="AI39" i="515"/>
  <c r="S40" i="517"/>
  <c r="U43" i="515"/>
  <c r="AI34" i="515"/>
  <c r="S36" i="517"/>
  <c r="S39" i="517"/>
  <c r="AI36" i="515"/>
  <c r="S30" i="517"/>
  <c r="U36" i="515"/>
  <c r="S41" i="515"/>
  <c r="S28" i="515"/>
  <c r="AI33" i="515"/>
  <c r="AI40" i="515"/>
  <c r="S43" i="517"/>
  <c r="U31" i="515"/>
  <c r="S42" i="515"/>
  <c r="AI28" i="515"/>
  <c r="S34" i="517"/>
  <c r="U39" i="515"/>
  <c r="S33" i="515"/>
  <c r="AI31" i="515"/>
  <c r="S31" i="517"/>
  <c r="S29" i="517"/>
  <c r="U42" i="515"/>
  <c r="S40" i="515"/>
  <c r="U40" i="515"/>
  <c r="U34" i="515"/>
  <c r="S39" i="515"/>
  <c r="AI29" i="515"/>
  <c r="S49" i="517"/>
  <c r="S41" i="517"/>
  <c r="P23" i="515"/>
  <c r="P24" i="515"/>
</calcChain>
</file>

<file path=xl/comments1.xml><?xml version="1.0" encoding="utf-8"?>
<comments xmlns="http://schemas.openxmlformats.org/spreadsheetml/2006/main">
  <authors>
    <author>gmonroy</author>
  </authors>
  <commentList>
    <comment ref="E2" authorId="0" shapeId="0">
      <text>
        <r>
          <rPr>
            <b/>
            <sz val="8"/>
            <color indexed="81"/>
            <rFont val="Tahoma"/>
          </rPr>
          <t>gmonroy:</t>
        </r>
        <r>
          <rPr>
            <sz val="8"/>
            <color indexed="81"/>
            <rFont val="Tahoma"/>
          </rPr>
          <t xml:space="preserve">
Change this everyday</t>
        </r>
      </text>
    </comment>
  </commentList>
</comments>
</file>

<file path=xl/comments2.xml><?xml version="1.0" encoding="utf-8"?>
<comments xmlns="http://schemas.openxmlformats.org/spreadsheetml/2006/main">
  <authors>
    <author>gmonroy</author>
  </authors>
  <commentList>
    <comment ref="B5" authorId="0" shapeId="0">
      <text>
        <r>
          <rPr>
            <b/>
            <sz val="8"/>
            <color indexed="81"/>
            <rFont val="Tahoma"/>
          </rPr>
          <t>gmonroy:</t>
        </r>
        <r>
          <rPr>
            <sz val="8"/>
            <color indexed="81"/>
            <rFont val="Tahoma"/>
          </rPr>
          <t xml:space="preserve">
Change this everyday</t>
        </r>
      </text>
    </comment>
  </commentList>
</comments>
</file>

<file path=xl/comments3.xml><?xml version="1.0" encoding="utf-8"?>
<comments xmlns="http://schemas.openxmlformats.org/spreadsheetml/2006/main">
  <authors>
    <author>gmonroy</author>
  </authors>
  <commentList>
    <comment ref="B5" authorId="0" shapeId="0">
      <text>
        <r>
          <rPr>
            <b/>
            <sz val="8"/>
            <color indexed="81"/>
            <rFont val="Tahoma"/>
          </rPr>
          <t>gmonroy:</t>
        </r>
        <r>
          <rPr>
            <sz val="8"/>
            <color indexed="81"/>
            <rFont val="Tahoma"/>
          </rPr>
          <t xml:space="preserve">
Change this everyday</t>
        </r>
      </text>
    </comment>
  </commentList>
</comments>
</file>

<file path=xl/sharedStrings.xml><?xml version="1.0" encoding="utf-8"?>
<sst xmlns="http://schemas.openxmlformats.org/spreadsheetml/2006/main" count="756" uniqueCount="191">
  <si>
    <t>IF-NGPL/MIDCON</t>
  </si>
  <si>
    <t>Basis</t>
  </si>
  <si>
    <t>Effective Date</t>
  </si>
  <si>
    <t>Prompt Month</t>
  </si>
  <si>
    <t>Curve Code</t>
  </si>
  <si>
    <t>Curve Type</t>
  </si>
  <si>
    <t>PR</t>
  </si>
  <si>
    <t>Book Code 1</t>
  </si>
  <si>
    <t>M</t>
  </si>
  <si>
    <t>D</t>
  </si>
  <si>
    <t>Cell Location</t>
  </si>
  <si>
    <t>d8</t>
  </si>
  <si>
    <t>f8</t>
  </si>
  <si>
    <t>g8</t>
  </si>
  <si>
    <t>h8</t>
  </si>
  <si>
    <t>i8</t>
  </si>
  <si>
    <t>j8</t>
  </si>
  <si>
    <t>k8</t>
  </si>
  <si>
    <t>l8</t>
  </si>
  <si>
    <t>m8</t>
  </si>
  <si>
    <t>n8</t>
  </si>
  <si>
    <t>o8</t>
  </si>
  <si>
    <t>p8</t>
  </si>
  <si>
    <t>q8</t>
  </si>
  <si>
    <t>r8</t>
  </si>
  <si>
    <t>s8</t>
  </si>
  <si>
    <t>t8</t>
  </si>
  <si>
    <t>u8</t>
  </si>
  <si>
    <t>v8</t>
  </si>
  <si>
    <t>w8</t>
  </si>
  <si>
    <t>x8</t>
  </si>
  <si>
    <t>y8</t>
  </si>
  <si>
    <t>User ID:</t>
  </si>
  <si>
    <t>mbennet_pc</t>
  </si>
  <si>
    <t>Please enter a valid User ID for ERMS/RUNM</t>
  </si>
  <si>
    <t>Password:</t>
  </si>
  <si>
    <t>Please enter the Password for the User ID</t>
  </si>
  <si>
    <t>Database:</t>
  </si>
  <si>
    <t>egsprod</t>
  </si>
  <si>
    <t>Database into which the curves will be loaded (ex: egsprod = ERMS Prod, egstest = ERMS Test, etc.)</t>
  </si>
  <si>
    <t>Effective Dt:</t>
  </si>
  <si>
    <t>Enter today's Effective Dt</t>
  </si>
  <si>
    <t>NG</t>
  </si>
  <si>
    <t>P</t>
  </si>
  <si>
    <t>NGI-PGE/CG</t>
  </si>
  <si>
    <t>NGI-MALIN</t>
  </si>
  <si>
    <t>NGI-SOCAL</t>
  </si>
  <si>
    <t>IF-ELPO/SJ</t>
  </si>
  <si>
    <t>IF-HEHUB</t>
  </si>
  <si>
    <t>Intra-Month</t>
  </si>
  <si>
    <t>SAN JUAN</t>
  </si>
  <si>
    <t>SUMAS</t>
  </si>
  <si>
    <t>z8</t>
  </si>
  <si>
    <t>aa8</t>
  </si>
  <si>
    <t>CGPR-AECO/BASIS</t>
  </si>
  <si>
    <t>IF-NWPL_ROCKY_M</t>
  </si>
  <si>
    <t>IF-NTHWST/CANBR</t>
  </si>
  <si>
    <t>Date Start</t>
  </si>
  <si>
    <t>Date End</t>
  </si>
  <si>
    <t>BasisCurves</t>
  </si>
  <si>
    <t>CurveFetch</t>
  </si>
  <si>
    <t>IntraMonth Month</t>
  </si>
  <si>
    <t>Sheet Name</t>
  </si>
  <si>
    <t>B</t>
  </si>
  <si>
    <t>IntraMonth</t>
  </si>
  <si>
    <t>Row Num for CurveName</t>
  </si>
  <si>
    <t>Column Letter for Date</t>
  </si>
  <si>
    <t>IntraMonth Match</t>
  </si>
  <si>
    <t>Basis Match</t>
  </si>
  <si>
    <t>IntraMonth Hub Curve</t>
  </si>
  <si>
    <t>WEST REGION BASIS NOTIONAL</t>
  </si>
  <si>
    <t>ab8</t>
  </si>
  <si>
    <t>ac8</t>
  </si>
  <si>
    <t>ad8</t>
  </si>
  <si>
    <t>ae8</t>
  </si>
  <si>
    <t>Gas Trading</t>
  </si>
  <si>
    <t>Ontario Region Notional</t>
  </si>
  <si>
    <t>Central Region Notional</t>
  </si>
  <si>
    <t>East &amp; Texas Region Notional</t>
  </si>
  <si>
    <t>Basis Curves</t>
  </si>
  <si>
    <t>AECO</t>
  </si>
  <si>
    <t>Nymex</t>
  </si>
  <si>
    <t>AS OF</t>
  </si>
  <si>
    <t>Spread</t>
  </si>
  <si>
    <t>Last-Day</t>
  </si>
  <si>
    <t>Cash Settle</t>
  </si>
  <si>
    <t>Cash</t>
  </si>
  <si>
    <t>Nov-01/Mar-02</t>
  </si>
  <si>
    <t>Change</t>
  </si>
  <si>
    <t>WAHA</t>
  </si>
  <si>
    <t>IF-WAHA-TX</t>
  </si>
  <si>
    <t>aF8</t>
  </si>
  <si>
    <t>aG8</t>
  </si>
  <si>
    <t>Summer 2002</t>
  </si>
  <si>
    <t>Apr-02/Oct-02</t>
  </si>
  <si>
    <t>aH8</t>
  </si>
  <si>
    <t>F</t>
  </si>
  <si>
    <t>FX</t>
  </si>
  <si>
    <t>aI8</t>
  </si>
  <si>
    <t>NGPL/MIDCON</t>
  </si>
  <si>
    <t>CIG</t>
  </si>
  <si>
    <t>OPAL</t>
  </si>
  <si>
    <t>STANFIELD</t>
  </si>
  <si>
    <t>NW-STANFIELD</t>
  </si>
  <si>
    <t>IF-NWPL/CNBR-US</t>
  </si>
  <si>
    <t>NGI-PGE/TOPOCK</t>
  </si>
  <si>
    <t>ELPO/PERMIAN</t>
  </si>
  <si>
    <t>IF-ELPO/PERMIAN</t>
  </si>
  <si>
    <t>CGPR-AECO/USIM</t>
  </si>
  <si>
    <t>Northwest Region Notional</t>
  </si>
  <si>
    <t>Southwest Region Notional</t>
  </si>
  <si>
    <t>Winter 2001-02</t>
  </si>
  <si>
    <t>Nov-02/Mar-03</t>
  </si>
  <si>
    <t>Winter 2002-03</t>
  </si>
  <si>
    <t>Price</t>
  </si>
  <si>
    <t>BOM</t>
  </si>
  <si>
    <t>Q4</t>
  </si>
  <si>
    <t>Q1</t>
  </si>
  <si>
    <t>Q2</t>
  </si>
  <si>
    <t>Q3</t>
  </si>
  <si>
    <t>MID-COLUMBIA</t>
  </si>
  <si>
    <t>COB</t>
  </si>
  <si>
    <t>NP15</t>
  </si>
  <si>
    <t>ZP26</t>
  </si>
  <si>
    <t>SP15</t>
  </si>
  <si>
    <t>Palo Verde</t>
  </si>
  <si>
    <t>Mead</t>
  </si>
  <si>
    <t>PALO VERDE</t>
  </si>
  <si>
    <t>California Region Notional</t>
  </si>
  <si>
    <t>IF-CIG/RKYMTN</t>
  </si>
  <si>
    <t>Report Date</t>
  </si>
  <si>
    <t>Nov 01</t>
  </si>
  <si>
    <t>Dec 01</t>
  </si>
  <si>
    <t>2001 Total</t>
  </si>
  <si>
    <t>Jan-Feb '02</t>
  </si>
  <si>
    <t>Mar-Apr '02</t>
  </si>
  <si>
    <t>2002</t>
  </si>
  <si>
    <t>2003</t>
  </si>
  <si>
    <t>2004</t>
  </si>
  <si>
    <t>2005</t>
  </si>
  <si>
    <t>2006-2009</t>
  </si>
  <si>
    <t>&gt; =2010</t>
  </si>
  <si>
    <t>TenMinSpin</t>
  </si>
  <si>
    <t>OpRes</t>
  </si>
  <si>
    <t>NEPOOLU</t>
  </si>
  <si>
    <t>NEPOOL</t>
  </si>
  <si>
    <t>ALBERTA</t>
  </si>
  <si>
    <t>NYPP</t>
  </si>
  <si>
    <t xml:space="preserve"> </t>
  </si>
  <si>
    <t>* Calculated according to power prices from 'PowerPrices' tab (usually only as current as prior day) less O &amp; M expense of $2.00.  Gas prices are as follows:</t>
  </si>
  <si>
    <t>SP= Socal plus .33</t>
  </si>
  <si>
    <t>PV= Permian plus .12</t>
  </si>
  <si>
    <t>NP= PGE plus .20</t>
  </si>
  <si>
    <t>Mid-C= Malin</t>
  </si>
  <si>
    <t>SS</t>
  </si>
  <si>
    <t>Power</t>
  </si>
  <si>
    <t>POWER PRICES &amp; SPARK SPREADS*</t>
  </si>
  <si>
    <t>I</t>
  </si>
  <si>
    <t>Y</t>
  </si>
  <si>
    <t>GDP-HEHUB</t>
  </si>
  <si>
    <t>GD-PG&amp;E/CITIGAT</t>
  </si>
  <si>
    <t>GDP-CAL BORDER</t>
  </si>
  <si>
    <t>GDP-KERN/OPAL</t>
  </si>
  <si>
    <t>GD-NW STANFIELD</t>
  </si>
  <si>
    <t>GDP-ELPO/SANJUA</t>
  </si>
  <si>
    <t>GDP-WAHA</t>
  </si>
  <si>
    <t>GDP-NTHWST/CANB</t>
  </si>
  <si>
    <t>GD-AECOUSD-DAIL</t>
  </si>
  <si>
    <t>GDP-CIG/RKYMTN</t>
  </si>
  <si>
    <t>GDP-NGPL/OK</t>
  </si>
  <si>
    <t>GDP-PGE/TOPOCK</t>
  </si>
  <si>
    <t>GDP-ELPO/PERM2</t>
  </si>
  <si>
    <t>GDP-MALIN-CTYGA</t>
  </si>
  <si>
    <t>IndexCurves</t>
  </si>
  <si>
    <t>FinIdx Curves</t>
  </si>
  <si>
    <t>PhyIdx Curves</t>
  </si>
  <si>
    <t>WEST NATURAL GAS PRICES- IntraMonth &amp; Basis</t>
  </si>
  <si>
    <t>WEST NATURAL GAS PRICES- Phy Idx</t>
  </si>
  <si>
    <t>WEST NATURAL GAS PRICES- Fin Idx</t>
  </si>
  <si>
    <t>NW STANF/1ST-GD</t>
  </si>
  <si>
    <t>Dec-01/Mar-02</t>
  </si>
  <si>
    <t>Q2-02</t>
  </si>
  <si>
    <t>Q3-02</t>
  </si>
  <si>
    <t>Q4-02</t>
  </si>
  <si>
    <t>Peak Prices</t>
  </si>
  <si>
    <t>M:\Genco\Position\spread position 16 hr.xls</t>
  </si>
  <si>
    <t>M:\common\power\riskmgmt\lcra\lcra_newexotica.xls</t>
  </si>
  <si>
    <t>West Peak Prices</t>
  </si>
  <si>
    <t>Total Avg Peak</t>
  </si>
  <si>
    <t>Alberta Peak Prices</t>
  </si>
  <si>
    <t>West Heat Rates - Peak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</si>
</sst>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4">
    <numFmt numFmtId="43" formatCode="_(* #,##0.00_);_(* \(#,##0.00\);_(* &quot;-&quot;??_);_(@_)"/>
    <numFmt numFmtId="164" formatCode="0.000"/>
    <numFmt numFmtId="165" formatCode="m/d/yyyy\ h:mm:ss"/>
    <numFmt numFmtId="166" formatCode="0.0000"/>
    <numFmt numFmtId="167" formatCode="mmm\-dd\-yy"/>
    <numFmt numFmtId="168" formatCode="0.0000_);[Red]\(0.0000\)"/>
    <numFmt numFmtId="169" formatCode="mm\-dd\-yyyy"/>
    <numFmt numFmtId="170" formatCode="#,##0.0000_);[Red]\(#,##0.0000\)"/>
    <numFmt numFmtId="171" formatCode="&quot;$&quot;#,##0.0000;[Red]\-&quot;$&quot;#,##0.0000"/>
    <numFmt numFmtId="172" formatCode="#,##0.00000000000000000000_);[Red]\(#,##0.00000000000000000000\)"/>
    <numFmt numFmtId="178" formatCode="#,##0.0000"/>
    <numFmt numFmtId="179" formatCode="dd\-mmm\-yyyy"/>
    <numFmt numFmtId="180" formatCode="&quot;Effective Date: &quot;\ dd\-mmm\-yyyy"/>
    <numFmt numFmtId="181" formatCode="_(* #,##0_);_(* \(#,##0\);_(* &quot;-&quot;??_);_(@_)"/>
  </numFmts>
  <fonts count="24" x14ac:knownFonts="1">
    <font>
      <sz val="10"/>
      <name val="Arial"/>
    </font>
    <font>
      <sz val="10"/>
      <name val="Arial"/>
    </font>
    <font>
      <sz val="10"/>
      <name val="MS Sans Serif"/>
    </font>
    <font>
      <sz val="10"/>
      <name val="Arial"/>
    </font>
    <font>
      <sz val="10"/>
      <name val="Arial"/>
    </font>
    <font>
      <sz val="9"/>
      <name val="Times New Roman"/>
      <family val="1"/>
    </font>
    <font>
      <b/>
      <sz val="9"/>
      <name val="Times New Roman"/>
      <family val="1"/>
    </font>
    <font>
      <sz val="10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sz val="8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8"/>
      <name val="Lucida Console"/>
    </font>
    <font>
      <sz val="8"/>
      <name val="Times New Roman"/>
      <family val="1"/>
    </font>
    <font>
      <sz val="8"/>
      <color indexed="55"/>
      <name val="Times New Roman"/>
      <family val="1"/>
    </font>
    <font>
      <b/>
      <sz val="14"/>
      <name val="Times New Roman"/>
      <family val="1"/>
    </font>
    <font>
      <b/>
      <i/>
      <sz val="14"/>
      <name val="Times New Roman"/>
      <family val="1"/>
    </font>
    <font>
      <b/>
      <sz val="8"/>
      <name val="Times New Roman"/>
      <family val="1"/>
    </font>
    <font>
      <sz val="8"/>
      <color indexed="12"/>
      <name val="Times New Roman"/>
      <family val="1"/>
    </font>
    <font>
      <b/>
      <sz val="8"/>
      <color indexed="55"/>
      <name val="Times New Roman"/>
      <family val="1"/>
    </font>
    <font>
      <sz val="8"/>
      <color indexed="22"/>
      <name val="Times New Roman"/>
      <family val="1"/>
    </font>
    <font>
      <sz val="10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mediumGray">
        <fgColor indexed="13"/>
      </patternFill>
    </fill>
    <fill>
      <patternFill patternType="solid">
        <fgColor indexed="26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47"/>
        <bgColor indexed="48"/>
      </patternFill>
    </fill>
    <fill>
      <patternFill patternType="lightTrellis">
        <fgColor indexed="42"/>
        <bgColor indexed="42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48"/>
      </patternFill>
    </fill>
    <fill>
      <patternFill patternType="solid">
        <fgColor indexed="9"/>
        <bgColor indexed="42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2" borderId="0" applyNumberFormat="0" applyFont="0" applyAlignment="0" applyProtection="0"/>
    <xf numFmtId="0" fontId="1" fillId="0" borderId="0"/>
  </cellStyleXfs>
  <cellXfs count="245">
    <xf numFmtId="0" fontId="0" fillId="0" borderId="0" xfId="0"/>
    <xf numFmtId="0" fontId="3" fillId="0" borderId="0" xfId="3" applyFont="1"/>
    <xf numFmtId="0" fontId="3" fillId="0" borderId="0" xfId="0" applyFont="1"/>
    <xf numFmtId="3" fontId="3" fillId="0" borderId="0" xfId="3" applyNumberFormat="1" applyFont="1"/>
    <xf numFmtId="14" fontId="3" fillId="0" borderId="1" xfId="3" applyNumberFormat="1" applyFont="1" applyBorder="1" applyAlignment="1" applyProtection="1">
      <alignment horizontal="right"/>
    </xf>
    <xf numFmtId="165" fontId="4" fillId="3" borderId="1" xfId="3" applyNumberFormat="1" applyFont="1" applyFill="1" applyBorder="1" applyAlignment="1">
      <alignment horizontal="right"/>
    </xf>
    <xf numFmtId="14" fontId="3" fillId="0" borderId="1" xfId="3" applyNumberFormat="1" applyFont="1" applyBorder="1" applyAlignment="1">
      <alignment horizontal="right"/>
    </xf>
    <xf numFmtId="17" fontId="3" fillId="0" borderId="1" xfId="3" applyNumberFormat="1" applyFont="1" applyBorder="1" applyAlignment="1" applyProtection="1">
      <alignment horizontal="right"/>
    </xf>
    <xf numFmtId="0" fontId="3" fillId="0" borderId="1" xfId="3" applyFont="1" applyBorder="1" applyAlignment="1">
      <alignment horizontal="right"/>
    </xf>
    <xf numFmtId="167" fontId="3" fillId="0" borderId="0" xfId="0" applyNumberFormat="1" applyFont="1"/>
    <xf numFmtId="164" fontId="3" fillId="0" borderId="0" xfId="0" applyNumberFormat="1" applyFont="1"/>
    <xf numFmtId="14" fontId="3" fillId="0" borderId="0" xfId="3" applyNumberFormat="1" applyFont="1"/>
    <xf numFmtId="0" fontId="5" fillId="0" borderId="0" xfId="0" applyFont="1" applyAlignment="1">
      <alignment horizontal="center"/>
    </xf>
    <xf numFmtId="17" fontId="5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14" fontId="5" fillId="0" borderId="0" xfId="0" applyNumberFormat="1" applyFont="1" applyAlignment="1">
      <alignment horizontal="center"/>
    </xf>
    <xf numFmtId="2" fontId="5" fillId="0" borderId="0" xfId="0" applyNumberFormat="1" applyFont="1" applyAlignment="1">
      <alignment horizontal="center"/>
    </xf>
    <xf numFmtId="0" fontId="6" fillId="0" borderId="0" xfId="0" applyFont="1" applyAlignment="1">
      <alignment horizontal="left"/>
    </xf>
    <xf numFmtId="17" fontId="3" fillId="0" borderId="2" xfId="3" applyNumberFormat="1" applyFont="1" applyBorder="1" applyAlignment="1" applyProtection="1">
      <alignment horizontal="right"/>
    </xf>
    <xf numFmtId="0" fontId="7" fillId="0" borderId="1" xfId="0" applyFont="1" applyFill="1" applyBorder="1" applyAlignment="1">
      <alignment horizontal="centerContinuous"/>
    </xf>
    <xf numFmtId="0" fontId="5" fillId="0" borderId="0" xfId="0" applyFont="1" applyFill="1" applyAlignment="1">
      <alignment horizontal="center"/>
    </xf>
    <xf numFmtId="14" fontId="5" fillId="0" borderId="0" xfId="0" applyNumberFormat="1" applyFont="1" applyFill="1" applyAlignment="1">
      <alignment horizontal="center"/>
    </xf>
    <xf numFmtId="3" fontId="3" fillId="0" borderId="0" xfId="3" applyNumberFormat="1" applyFont="1" applyFill="1"/>
    <xf numFmtId="14" fontId="3" fillId="0" borderId="1" xfId="3" applyNumberFormat="1" applyFont="1" applyFill="1" applyBorder="1" applyAlignment="1">
      <alignment horizontal="right"/>
    </xf>
    <xf numFmtId="17" fontId="3" fillId="0" borderId="1" xfId="3" applyNumberFormat="1" applyFont="1" applyFill="1" applyBorder="1" applyAlignment="1" applyProtection="1">
      <alignment horizontal="right"/>
    </xf>
    <xf numFmtId="0" fontId="3" fillId="0" borderId="1" xfId="3" applyFont="1" applyFill="1" applyBorder="1" applyAlignment="1">
      <alignment horizontal="right"/>
    </xf>
    <xf numFmtId="164" fontId="3" fillId="0" borderId="0" xfId="0" applyNumberFormat="1" applyFont="1" applyFill="1"/>
    <xf numFmtId="0" fontId="3" fillId="0" borderId="0" xfId="0" applyFont="1" applyFill="1"/>
    <xf numFmtId="172" fontId="5" fillId="0" borderId="0" xfId="0" applyNumberFormat="1" applyFont="1" applyAlignment="1">
      <alignment horizontal="center"/>
    </xf>
    <xf numFmtId="169" fontId="5" fillId="4" borderId="0" xfId="0" applyNumberFormat="1" applyFont="1" applyFill="1" applyAlignment="1">
      <alignment horizontal="center"/>
    </xf>
    <xf numFmtId="14" fontId="3" fillId="4" borderId="1" xfId="3" applyNumberFormat="1" applyFont="1" applyFill="1" applyBorder="1" applyAlignment="1">
      <alignment horizontal="right"/>
    </xf>
    <xf numFmtId="0" fontId="1" fillId="0" borderId="1" xfId="3" applyFont="1" applyFill="1" applyBorder="1"/>
    <xf numFmtId="17" fontId="1" fillId="0" borderId="1" xfId="3" applyNumberFormat="1" applyFont="1" applyBorder="1" applyAlignment="1" applyProtection="1">
      <alignment horizontal="right"/>
    </xf>
    <xf numFmtId="0" fontId="1" fillId="0" borderId="0" xfId="3" applyFont="1"/>
    <xf numFmtId="17" fontId="1" fillId="0" borderId="1" xfId="3" applyNumberFormat="1" applyFont="1" applyFill="1" applyBorder="1" applyAlignment="1" applyProtection="1">
      <alignment horizontal="right"/>
    </xf>
    <xf numFmtId="0" fontId="7" fillId="0" borderId="1" xfId="0" applyFont="1" applyFill="1" applyBorder="1" applyAlignment="1">
      <alignment horizontal="right"/>
    </xf>
    <xf numFmtId="0" fontId="10" fillId="0" borderId="0" xfId="0" applyFont="1" applyFill="1"/>
    <xf numFmtId="43" fontId="10" fillId="0" borderId="0" xfId="1" applyFont="1" applyFill="1" applyBorder="1"/>
    <xf numFmtId="43" fontId="10" fillId="0" borderId="3" xfId="1" applyFont="1" applyFill="1" applyBorder="1"/>
    <xf numFmtId="43" fontId="10" fillId="0" borderId="4" xfId="1" applyFont="1" applyFill="1" applyBorder="1"/>
    <xf numFmtId="0" fontId="13" fillId="0" borderId="0" xfId="0" applyFont="1" applyFill="1"/>
    <xf numFmtId="0" fontId="11" fillId="0" borderId="0" xfId="0" applyFont="1" applyFill="1" applyAlignment="1">
      <alignment horizontal="right"/>
    </xf>
    <xf numFmtId="15" fontId="10" fillId="0" borderId="0" xfId="0" applyNumberFormat="1" applyFont="1" applyFill="1"/>
    <xf numFmtId="0" fontId="10" fillId="0" borderId="0" xfId="0" applyFont="1" applyFill="1" applyBorder="1"/>
    <xf numFmtId="179" fontId="11" fillId="0" borderId="0" xfId="0" applyNumberFormat="1" applyFont="1" applyFill="1" applyAlignment="1">
      <alignment horizontal="right"/>
    </xf>
    <xf numFmtId="179" fontId="10" fillId="0" borderId="0" xfId="0" applyNumberFormat="1" applyFont="1" applyFill="1" applyAlignment="1">
      <alignment horizontal="right"/>
    </xf>
    <xf numFmtId="14" fontId="10" fillId="0" borderId="0" xfId="0" applyNumberFormat="1" applyFont="1" applyFill="1" applyProtection="1">
      <protection locked="0" hidden="1"/>
    </xf>
    <xf numFmtId="14" fontId="10" fillId="0" borderId="0" xfId="0" applyNumberFormat="1" applyFont="1" applyFill="1"/>
    <xf numFmtId="180" fontId="12" fillId="0" borderId="0" xfId="0" applyNumberFormat="1" applyFont="1" applyFill="1" applyAlignment="1">
      <alignment horizontal="left"/>
    </xf>
    <xf numFmtId="17" fontId="10" fillId="0" borderId="0" xfId="0" applyNumberFormat="1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17" fontId="10" fillId="0" borderId="0" xfId="0" applyNumberFormat="1" applyFont="1" applyFill="1"/>
    <xf numFmtId="0" fontId="10" fillId="0" borderId="0" xfId="0" applyFont="1" applyFill="1" applyAlignment="1">
      <alignment vertical="center"/>
    </xf>
    <xf numFmtId="0" fontId="11" fillId="0" borderId="5" xfId="0" applyFont="1" applyFill="1" applyBorder="1"/>
    <xf numFmtId="43" fontId="10" fillId="0" borderId="6" xfId="1" applyFont="1" applyFill="1" applyBorder="1"/>
    <xf numFmtId="38" fontId="10" fillId="0" borderId="0" xfId="0" applyNumberFormat="1" applyFont="1" applyFill="1" applyBorder="1"/>
    <xf numFmtId="38" fontId="10" fillId="0" borderId="0" xfId="0" applyNumberFormat="1" applyFont="1" applyFill="1"/>
    <xf numFmtId="0" fontId="11" fillId="0" borderId="7" xfId="0" applyFont="1" applyFill="1" applyBorder="1"/>
    <xf numFmtId="0" fontId="10" fillId="0" borderId="8" xfId="0" applyFont="1" applyFill="1" applyBorder="1"/>
    <xf numFmtId="43" fontId="10" fillId="0" borderId="9" xfId="1" applyFont="1" applyFill="1" applyBorder="1"/>
    <xf numFmtId="43" fontId="10" fillId="0" borderId="7" xfId="1" applyFont="1" applyFill="1" applyBorder="1"/>
    <xf numFmtId="43" fontId="10" fillId="0" borderId="8" xfId="1" applyFont="1" applyFill="1" applyBorder="1"/>
    <xf numFmtId="0" fontId="11" fillId="0" borderId="10" xfId="0" applyFont="1" applyFill="1" applyBorder="1"/>
    <xf numFmtId="0" fontId="10" fillId="0" borderId="4" xfId="0" applyFont="1" applyFill="1" applyBorder="1"/>
    <xf numFmtId="43" fontId="10" fillId="0" borderId="11" xfId="1" applyFont="1" applyFill="1" applyBorder="1"/>
    <xf numFmtId="43" fontId="10" fillId="0" borderId="10" xfId="1" applyFont="1" applyFill="1" applyBorder="1"/>
    <xf numFmtId="0" fontId="11" fillId="0" borderId="3" xfId="0" applyFont="1" applyFill="1" applyBorder="1"/>
    <xf numFmtId="0" fontId="10" fillId="0" borderId="3" xfId="0" applyFont="1" applyFill="1" applyBorder="1"/>
    <xf numFmtId="0" fontId="13" fillId="0" borderId="4" xfId="0" applyFont="1" applyFill="1" applyBorder="1"/>
    <xf numFmtId="0" fontId="10" fillId="0" borderId="12" xfId="0" applyFont="1" applyFill="1" applyBorder="1"/>
    <xf numFmtId="43" fontId="10" fillId="0" borderId="12" xfId="1" applyFont="1" applyFill="1" applyBorder="1"/>
    <xf numFmtId="43" fontId="10" fillId="0" borderId="13" xfId="1" applyFont="1" applyFill="1" applyBorder="1"/>
    <xf numFmtId="0" fontId="11" fillId="0" borderId="4" xfId="0" applyFont="1" applyFill="1" applyBorder="1"/>
    <xf numFmtId="38" fontId="11" fillId="0" borderId="0" xfId="0" applyNumberFormat="1" applyFont="1" applyFill="1" applyBorder="1"/>
    <xf numFmtId="0" fontId="13" fillId="0" borderId="0" xfId="0" applyFont="1" applyFill="1" applyBorder="1"/>
    <xf numFmtId="0" fontId="11" fillId="0" borderId="0" xfId="0" applyFont="1" applyFill="1" applyBorder="1"/>
    <xf numFmtId="181" fontId="11" fillId="0" borderId="0" xfId="1" applyNumberFormat="1" applyFont="1" applyFill="1" applyBorder="1"/>
    <xf numFmtId="0" fontId="11" fillId="0" borderId="14" xfId="0" applyFont="1" applyFill="1" applyBorder="1"/>
    <xf numFmtId="180" fontId="11" fillId="0" borderId="4" xfId="0" applyNumberFormat="1" applyFont="1" applyFill="1" applyBorder="1" applyAlignment="1">
      <alignment horizontal="left" vertical="center"/>
    </xf>
    <xf numFmtId="0" fontId="11" fillId="0" borderId="4" xfId="0" applyFont="1" applyFill="1" applyBorder="1" applyAlignment="1">
      <alignment vertical="center"/>
    </xf>
    <xf numFmtId="17" fontId="11" fillId="0" borderId="4" xfId="0" quotePrefix="1" applyNumberFormat="1" applyFont="1" applyFill="1" applyBorder="1" applyAlignment="1">
      <alignment horizontal="center" vertical="center"/>
    </xf>
    <xf numFmtId="17" fontId="11" fillId="0" borderId="4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vertical="center"/>
    </xf>
    <xf numFmtId="181" fontId="10" fillId="0" borderId="0" xfId="1" applyNumberFormat="1" applyFont="1" applyFill="1" applyBorder="1"/>
    <xf numFmtId="181" fontId="10" fillId="0" borderId="7" xfId="1" applyNumberFormat="1" applyFont="1" applyFill="1" applyBorder="1"/>
    <xf numFmtId="181" fontId="10" fillId="0" borderId="9" xfId="1" applyNumberFormat="1" applyFont="1" applyFill="1" applyBorder="1"/>
    <xf numFmtId="181" fontId="10" fillId="0" borderId="4" xfId="1" applyNumberFormat="1" applyFont="1" applyFill="1" applyBorder="1"/>
    <xf numFmtId="181" fontId="10" fillId="0" borderId="11" xfId="1" applyNumberFormat="1" applyFont="1" applyFill="1" applyBorder="1"/>
    <xf numFmtId="181" fontId="10" fillId="0" borderId="10" xfId="1" applyNumberFormat="1" applyFont="1" applyFill="1" applyBorder="1"/>
    <xf numFmtId="181" fontId="10" fillId="0" borderId="3" xfId="1" applyNumberFormat="1" applyFont="1" applyFill="1" applyBorder="1"/>
    <xf numFmtId="181" fontId="10" fillId="0" borderId="0" xfId="0" applyNumberFormat="1" applyFont="1" applyFill="1" applyBorder="1"/>
    <xf numFmtId="181" fontId="10" fillId="0" borderId="0" xfId="0" applyNumberFormat="1" applyFont="1" applyFill="1"/>
    <xf numFmtId="181" fontId="11" fillId="0" borderId="4" xfId="1" applyNumberFormat="1" applyFont="1" applyFill="1" applyBorder="1"/>
    <xf numFmtId="181" fontId="10" fillId="0" borderId="5" xfId="1" applyNumberFormat="1" applyFont="1" applyFill="1" applyBorder="1"/>
    <xf numFmtId="180" fontId="11" fillId="0" borderId="0" xfId="0" applyNumberFormat="1" applyFont="1" applyFill="1" applyBorder="1" applyAlignment="1">
      <alignment horizontal="left"/>
    </xf>
    <xf numFmtId="0" fontId="10" fillId="0" borderId="5" xfId="0" applyFont="1" applyFill="1" applyBorder="1"/>
    <xf numFmtId="0" fontId="10" fillId="0" borderId="7" xfId="0" applyFont="1" applyFill="1" applyBorder="1"/>
    <xf numFmtId="0" fontId="10" fillId="0" borderId="10" xfId="0" applyFont="1" applyFill="1" applyBorder="1"/>
    <xf numFmtId="181" fontId="10" fillId="0" borderId="15" xfId="1" applyNumberFormat="1" applyFont="1" applyFill="1" applyBorder="1"/>
    <xf numFmtId="14" fontId="10" fillId="0" borderId="0" xfId="0" applyNumberFormat="1" applyFont="1" applyFill="1" applyAlignment="1">
      <alignment horizontal="center"/>
    </xf>
    <xf numFmtId="181" fontId="10" fillId="0" borderId="6" xfId="1" applyNumberFormat="1" applyFont="1" applyFill="1" applyBorder="1"/>
    <xf numFmtId="17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/>
    <xf numFmtId="0" fontId="13" fillId="0" borderId="0" xfId="0" applyFont="1" applyFill="1" applyAlignment="1">
      <alignment vertical="center"/>
    </xf>
    <xf numFmtId="0" fontId="11" fillId="0" borderId="8" xfId="0" applyFont="1" applyFill="1" applyBorder="1" applyAlignment="1">
      <alignment vertical="center"/>
    </xf>
    <xf numFmtId="17" fontId="11" fillId="0" borderId="0" xfId="0" quotePrefix="1" applyNumberFormat="1" applyFont="1" applyFill="1" applyBorder="1" applyAlignment="1">
      <alignment horizontal="center" vertical="center"/>
    </xf>
    <xf numFmtId="0" fontId="11" fillId="0" borderId="0" xfId="0" quotePrefix="1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/>
    </xf>
    <xf numFmtId="17" fontId="11" fillId="0" borderId="4" xfId="0" quotePrefix="1" applyNumberFormat="1" applyFont="1" applyFill="1" applyBorder="1" applyAlignment="1">
      <alignment horizontal="center" vertical="center" wrapText="1"/>
    </xf>
    <xf numFmtId="17" fontId="11" fillId="0" borderId="0" xfId="0" applyNumberFormat="1" applyFont="1" applyFill="1" applyBorder="1" applyAlignment="1">
      <alignment horizontal="center" vertical="center" wrapText="1"/>
    </xf>
    <xf numFmtId="14" fontId="10" fillId="0" borderId="0" xfId="0" applyNumberFormat="1" applyFont="1" applyFill="1" applyAlignment="1">
      <alignment vertical="center"/>
    </xf>
    <xf numFmtId="43" fontId="10" fillId="0" borderId="16" xfId="1" applyFont="1" applyFill="1" applyBorder="1"/>
    <xf numFmtId="43" fontId="10" fillId="0" borderId="5" xfId="1" applyFont="1" applyFill="1" applyBorder="1"/>
    <xf numFmtId="43" fontId="10" fillId="0" borderId="17" xfId="1" applyFont="1" applyFill="1" applyBorder="1"/>
    <xf numFmtId="43" fontId="10" fillId="0" borderId="18" xfId="1" applyFont="1" applyFill="1" applyBorder="1"/>
    <xf numFmtId="0" fontId="11" fillId="0" borderId="19" xfId="0" applyFont="1" applyFill="1" applyBorder="1"/>
    <xf numFmtId="43" fontId="10" fillId="0" borderId="20" xfId="1" applyFont="1" applyFill="1" applyBorder="1"/>
    <xf numFmtId="43" fontId="10" fillId="0" borderId="19" xfId="1" applyFont="1" applyFill="1" applyBorder="1"/>
    <xf numFmtId="178" fontId="10" fillId="0" borderId="0" xfId="1" applyNumberFormat="1" applyFont="1" applyFill="1" applyBorder="1"/>
    <xf numFmtId="0" fontId="11" fillId="0" borderId="12" xfId="0" applyFont="1" applyFill="1" applyBorder="1"/>
    <xf numFmtId="180" fontId="11" fillId="0" borderId="0" xfId="0" applyNumberFormat="1" applyFont="1" applyFill="1" applyAlignment="1">
      <alignment horizontal="left"/>
    </xf>
    <xf numFmtId="43" fontId="10" fillId="0" borderId="3" xfId="0" quotePrefix="1" applyNumberFormat="1" applyFont="1" applyFill="1" applyBorder="1"/>
    <xf numFmtId="43" fontId="10" fillId="0" borderId="0" xfId="0" quotePrefix="1" applyNumberFormat="1" applyFont="1" applyFill="1" applyBorder="1"/>
    <xf numFmtId="43" fontId="10" fillId="0" borderId="4" xfId="0" quotePrefix="1" applyNumberFormat="1" applyFont="1" applyFill="1" applyBorder="1"/>
    <xf numFmtId="181" fontId="10" fillId="0" borderId="3" xfId="0" applyNumberFormat="1" applyFont="1" applyFill="1" applyBorder="1"/>
    <xf numFmtId="0" fontId="11" fillId="0" borderId="21" xfId="0" applyFont="1" applyFill="1" applyBorder="1"/>
    <xf numFmtId="0" fontId="11" fillId="0" borderId="22" xfId="0" applyFont="1" applyFill="1" applyBorder="1"/>
    <xf numFmtId="0" fontId="15" fillId="0" borderId="3" xfId="0" applyFont="1" applyFill="1" applyBorder="1" applyAlignment="1"/>
    <xf numFmtId="0" fontId="15" fillId="0" borderId="0" xfId="0" applyFont="1" applyAlignment="1"/>
    <xf numFmtId="0" fontId="15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right"/>
    </xf>
    <xf numFmtId="15" fontId="19" fillId="5" borderId="23" xfId="0" applyNumberFormat="1" applyFont="1" applyFill="1" applyBorder="1" applyAlignment="1">
      <alignment horizontal="center"/>
    </xf>
    <xf numFmtId="15" fontId="19" fillId="5" borderId="12" xfId="0" applyNumberFormat="1" applyFont="1" applyFill="1" applyBorder="1" applyAlignment="1">
      <alignment horizontal="center"/>
    </xf>
    <xf numFmtId="0" fontId="15" fillId="6" borderId="24" xfId="0" applyFont="1" applyFill="1" applyBorder="1" applyAlignment="1"/>
    <xf numFmtId="0" fontId="19" fillId="0" borderId="3" xfId="0" applyFont="1" applyFill="1" applyBorder="1" applyAlignment="1">
      <alignment horizontal="center"/>
    </xf>
    <xf numFmtId="0" fontId="19" fillId="7" borderId="3" xfId="0" applyFont="1" applyFill="1" applyBorder="1" applyAlignment="1">
      <alignment horizontal="center"/>
    </xf>
    <xf numFmtId="0" fontId="15" fillId="6" borderId="21" xfId="0" applyFont="1" applyFill="1" applyBorder="1" applyAlignment="1"/>
    <xf numFmtId="0" fontId="15" fillId="0" borderId="0" xfId="0" applyFont="1" applyFill="1" applyBorder="1" applyAlignment="1"/>
    <xf numFmtId="17" fontId="19" fillId="0" borderId="0" xfId="0" applyNumberFormat="1" applyFont="1" applyFill="1" applyBorder="1" applyAlignment="1">
      <alignment horizontal="center"/>
    </xf>
    <xf numFmtId="17" fontId="19" fillId="7" borderId="0" xfId="0" applyNumberFormat="1" applyFont="1" applyFill="1" applyBorder="1" applyAlignment="1">
      <alignment horizontal="center"/>
    </xf>
    <xf numFmtId="1" fontId="19" fillId="0" borderId="0" xfId="0" applyNumberFormat="1" applyFont="1" applyFill="1" applyBorder="1" applyAlignment="1">
      <alignment horizontal="center"/>
    </xf>
    <xf numFmtId="0" fontId="15" fillId="0" borderId="0" xfId="0" applyFont="1" applyAlignment="1">
      <alignment wrapText="1"/>
    </xf>
    <xf numFmtId="0" fontId="15" fillId="0" borderId="21" xfId="0" applyFont="1" applyBorder="1" applyAlignment="1">
      <alignment wrapText="1"/>
    </xf>
    <xf numFmtId="0" fontId="15" fillId="0" borderId="0" xfId="0" applyFont="1" applyBorder="1" applyAlignment="1">
      <alignment wrapText="1"/>
    </xf>
    <xf numFmtId="0" fontId="19" fillId="0" borderId="0" xfId="0" applyFont="1" applyBorder="1" applyAlignment="1">
      <alignment horizontal="center" wrapText="1"/>
    </xf>
    <xf numFmtId="0" fontId="15" fillId="0" borderId="0" xfId="0" applyFont="1" applyBorder="1" applyAlignment="1">
      <alignment horizontal="center" wrapText="1"/>
    </xf>
    <xf numFmtId="0" fontId="15" fillId="7" borderId="0" xfId="0" applyFont="1" applyFill="1" applyBorder="1" applyAlignment="1">
      <alignment horizontal="center" wrapText="1"/>
    </xf>
    <xf numFmtId="0" fontId="15" fillId="0" borderId="0" xfId="0" applyFont="1" applyFill="1" applyBorder="1" applyAlignment="1">
      <alignment horizontal="center" wrapText="1"/>
    </xf>
    <xf numFmtId="0" fontId="15" fillId="8" borderId="0" xfId="0" applyFont="1" applyFill="1" applyBorder="1" applyAlignment="1">
      <alignment horizontal="center" wrapText="1"/>
    </xf>
    <xf numFmtId="0" fontId="16" fillId="0" borderId="0" xfId="0" applyFont="1" applyAlignment="1">
      <alignment horizontal="center" wrapText="1"/>
    </xf>
    <xf numFmtId="0" fontId="15" fillId="0" borderId="0" xfId="0" applyFont="1" applyAlignment="1">
      <alignment horizontal="center" wrapText="1"/>
    </xf>
    <xf numFmtId="0" fontId="15" fillId="0" borderId="21" xfId="0" applyFont="1" applyBorder="1" applyAlignment="1"/>
    <xf numFmtId="0" fontId="15" fillId="0" borderId="0" xfId="0" applyFont="1" applyBorder="1" applyAlignment="1"/>
    <xf numFmtId="0" fontId="19" fillId="0" borderId="0" xfId="0" applyFont="1" applyBorder="1" applyAlignment="1">
      <alignment wrapText="1"/>
    </xf>
    <xf numFmtId="0" fontId="20" fillId="0" borderId="1" xfId="0" applyFont="1" applyBorder="1" applyAlignment="1">
      <alignment horizontal="center" vertical="center"/>
    </xf>
    <xf numFmtId="14" fontId="15" fillId="0" borderId="0" xfId="0" applyNumberFormat="1" applyFont="1" applyBorder="1" applyAlignment="1">
      <alignment horizontal="center"/>
    </xf>
    <xf numFmtId="0" fontId="15" fillId="0" borderId="0" xfId="0" applyFont="1" applyBorder="1" applyAlignment="1">
      <alignment horizontal="center"/>
    </xf>
    <xf numFmtId="0" fontId="15" fillId="7" borderId="0" xfId="0" applyFont="1" applyFill="1" applyBorder="1" applyAlignment="1">
      <alignment horizontal="center"/>
    </xf>
    <xf numFmtId="0" fontId="15" fillId="0" borderId="0" xfId="0" applyFont="1" applyFill="1" applyBorder="1" applyAlignment="1">
      <alignment horizontal="center"/>
    </xf>
    <xf numFmtId="0" fontId="15" fillId="8" borderId="0" xfId="0" applyFont="1" applyFill="1" applyBorder="1" applyAlignment="1">
      <alignment horizontal="center"/>
    </xf>
    <xf numFmtId="0" fontId="21" fillId="0" borderId="25" xfId="0" applyFont="1" applyBorder="1" applyAlignment="1">
      <alignment wrapText="1"/>
    </xf>
    <xf numFmtId="0" fontId="21" fillId="0" borderId="26" xfId="0" applyFont="1" applyBorder="1" applyAlignment="1">
      <alignment horizontal="center" wrapText="1"/>
    </xf>
    <xf numFmtId="0" fontId="16" fillId="0" borderId="26" xfId="0" applyFont="1" applyBorder="1" applyAlignment="1">
      <alignment horizontal="center" wrapText="1"/>
    </xf>
    <xf numFmtId="0" fontId="16" fillId="7" borderId="26" xfId="0" applyFont="1" applyFill="1" applyBorder="1" applyAlignment="1">
      <alignment horizontal="center" wrapText="1"/>
    </xf>
    <xf numFmtId="0" fontId="16" fillId="0" borderId="26" xfId="0" applyFont="1" applyFill="1" applyBorder="1" applyAlignment="1">
      <alignment horizontal="center" wrapText="1"/>
    </xf>
    <xf numFmtId="0" fontId="16" fillId="8" borderId="26" xfId="0" applyFont="1" applyFill="1" applyBorder="1" applyAlignment="1">
      <alignment horizontal="center" wrapText="1"/>
    </xf>
    <xf numFmtId="0" fontId="19" fillId="0" borderId="0" xfId="0" applyFont="1" applyBorder="1" applyAlignment="1"/>
    <xf numFmtId="0" fontId="20" fillId="0" borderId="1" xfId="0" applyFont="1" applyBorder="1" applyAlignment="1">
      <alignment horizontal="center"/>
    </xf>
    <xf numFmtId="0" fontId="22" fillId="0" borderId="0" xfId="0" applyFont="1" applyBorder="1" applyAlignment="1">
      <alignment horizontal="left"/>
    </xf>
    <xf numFmtId="0" fontId="16" fillId="0" borderId="0" xfId="0" applyFont="1" applyBorder="1" applyAlignment="1">
      <alignment horizontal="center"/>
    </xf>
    <xf numFmtId="0" fontId="16" fillId="7" borderId="0" xfId="0" applyFont="1" applyFill="1" applyBorder="1" applyAlignment="1">
      <alignment horizontal="center"/>
    </xf>
    <xf numFmtId="0" fontId="16" fillId="0" borderId="0" xfId="0" applyFont="1" applyFill="1" applyBorder="1" applyAlignment="1">
      <alignment horizontal="center"/>
    </xf>
    <xf numFmtId="0" fontId="16" fillId="8" borderId="0" xfId="0" applyFont="1" applyFill="1" applyBorder="1" applyAlignment="1">
      <alignment horizontal="center"/>
    </xf>
    <xf numFmtId="14" fontId="15" fillId="0" borderId="1" xfId="0" applyNumberFormat="1" applyFont="1" applyBorder="1" applyAlignment="1">
      <alignment horizontal="center"/>
    </xf>
    <xf numFmtId="0" fontId="19" fillId="9" borderId="2" xfId="0" applyFont="1" applyFill="1" applyBorder="1" applyAlignment="1"/>
    <xf numFmtId="0" fontId="19" fillId="0" borderId="27" xfId="0" applyFont="1" applyFill="1" applyBorder="1" applyAlignment="1">
      <alignment horizontal="center"/>
    </xf>
    <xf numFmtId="17" fontId="20" fillId="0" borderId="28" xfId="0" applyNumberFormat="1" applyFont="1" applyBorder="1" applyAlignment="1">
      <alignment horizontal="center"/>
    </xf>
    <xf numFmtId="17" fontId="20" fillId="0" borderId="27" xfId="0" applyNumberFormat="1" applyFont="1" applyBorder="1" applyAlignment="1">
      <alignment horizontal="center"/>
    </xf>
    <xf numFmtId="17" fontId="20" fillId="7" borderId="28" xfId="0" applyNumberFormat="1" applyFont="1" applyFill="1" applyBorder="1" applyAlignment="1">
      <alignment horizontal="center"/>
    </xf>
    <xf numFmtId="17" fontId="20" fillId="0" borderId="28" xfId="0" applyNumberFormat="1" applyFont="1" applyFill="1" applyBorder="1" applyAlignment="1">
      <alignment horizontal="center"/>
    </xf>
    <xf numFmtId="17" fontId="20" fillId="8" borderId="28" xfId="0" applyNumberFormat="1" applyFont="1" applyFill="1" applyBorder="1" applyAlignment="1">
      <alignment horizontal="center"/>
    </xf>
    <xf numFmtId="17" fontId="20" fillId="0" borderId="29" xfId="0" applyNumberFormat="1" applyFont="1" applyBorder="1" applyAlignment="1">
      <alignment horizontal="center"/>
    </xf>
    <xf numFmtId="0" fontId="19" fillId="9" borderId="30" xfId="0" applyFont="1" applyFill="1" applyBorder="1" applyAlignment="1"/>
    <xf numFmtId="0" fontId="19" fillId="0" borderId="31" xfId="0" applyFont="1" applyFill="1" applyBorder="1" applyAlignment="1">
      <alignment horizontal="center"/>
    </xf>
    <xf numFmtId="17" fontId="20" fillId="0" borderId="0" xfId="0" applyNumberFormat="1" applyFont="1" applyBorder="1" applyAlignment="1">
      <alignment horizontal="center"/>
    </xf>
    <xf numFmtId="17" fontId="20" fillId="0" borderId="31" xfId="0" applyNumberFormat="1" applyFont="1" applyBorder="1" applyAlignment="1">
      <alignment horizontal="center"/>
    </xf>
    <xf numFmtId="17" fontId="20" fillId="7" borderId="0" xfId="0" applyNumberFormat="1" applyFont="1" applyFill="1" applyBorder="1" applyAlignment="1">
      <alignment horizontal="center"/>
    </xf>
    <xf numFmtId="17" fontId="20" fillId="0" borderId="0" xfId="0" applyNumberFormat="1" applyFont="1" applyFill="1" applyBorder="1" applyAlignment="1">
      <alignment horizontal="center"/>
    </xf>
    <xf numFmtId="17" fontId="20" fillId="8" borderId="0" xfId="0" applyNumberFormat="1" applyFont="1" applyFill="1" applyBorder="1" applyAlignment="1">
      <alignment horizontal="center"/>
    </xf>
    <xf numFmtId="17" fontId="20" fillId="0" borderId="17" xfId="0" applyNumberFormat="1" applyFont="1" applyBorder="1" applyAlignment="1">
      <alignment horizontal="center"/>
    </xf>
    <xf numFmtId="0" fontId="19" fillId="0" borderId="32" xfId="0" applyFont="1" applyBorder="1" applyAlignment="1"/>
    <xf numFmtId="0" fontId="15" fillId="0" borderId="1" xfId="0" applyFont="1" applyBorder="1" applyAlignment="1"/>
    <xf numFmtId="0" fontId="19" fillId="9" borderId="1" xfId="0" applyFont="1" applyFill="1" applyBorder="1" applyAlignment="1"/>
    <xf numFmtId="0" fontId="19" fillId="0" borderId="1" xfId="0" applyFont="1" applyBorder="1" applyAlignment="1"/>
    <xf numFmtId="0" fontId="15" fillId="0" borderId="1" xfId="0" applyFont="1" applyBorder="1" applyAlignment="1">
      <alignment horizontal="center"/>
    </xf>
    <xf numFmtId="0" fontId="15" fillId="7" borderId="1" xfId="0" applyFont="1" applyFill="1" applyBorder="1" applyAlignment="1">
      <alignment horizontal="center"/>
    </xf>
    <xf numFmtId="0" fontId="15" fillId="0" borderId="1" xfId="0" applyFont="1" applyFill="1" applyBorder="1" applyAlignment="1">
      <alignment horizontal="center"/>
    </xf>
    <xf numFmtId="0" fontId="15" fillId="8" borderId="1" xfId="0" applyFont="1" applyFill="1" applyBorder="1" applyAlignment="1">
      <alignment horizontal="center"/>
    </xf>
    <xf numFmtId="0" fontId="21" fillId="0" borderId="0" xfId="0" applyFont="1" applyAlignment="1">
      <alignment horizontal="center"/>
    </xf>
    <xf numFmtId="0" fontId="19" fillId="6" borderId="32" xfId="0" applyFont="1" applyFill="1" applyBorder="1" applyAlignment="1"/>
    <xf numFmtId="0" fontId="20" fillId="0" borderId="1" xfId="0" applyFont="1" applyBorder="1" applyAlignment="1"/>
    <xf numFmtId="166" fontId="15" fillId="0" borderId="1" xfId="0" applyNumberFormat="1" applyFont="1" applyBorder="1" applyAlignment="1">
      <alignment horizontal="center"/>
    </xf>
    <xf numFmtId="168" fontId="15" fillId="0" borderId="1" xfId="0" applyNumberFormat="1" applyFont="1" applyBorder="1" applyAlignment="1">
      <alignment horizontal="center"/>
    </xf>
    <xf numFmtId="168" fontId="15" fillId="7" borderId="1" xfId="0" applyNumberFormat="1" applyFont="1" applyFill="1" applyBorder="1" applyAlignment="1">
      <alignment horizontal="center"/>
    </xf>
    <xf numFmtId="170" fontId="15" fillId="7" borderId="1" xfId="0" applyNumberFormat="1" applyFont="1" applyFill="1" applyBorder="1" applyAlignment="1">
      <alignment horizontal="center"/>
    </xf>
    <xf numFmtId="0" fontId="16" fillId="0" borderId="2" xfId="0" applyFont="1" applyBorder="1" applyAlignment="1">
      <alignment horizontal="center"/>
    </xf>
    <xf numFmtId="0" fontId="16" fillId="0" borderId="30" xfId="0" applyFont="1" applyBorder="1" applyAlignment="1">
      <alignment horizontal="center"/>
    </xf>
    <xf numFmtId="0" fontId="20" fillId="0" borderId="1" xfId="0" applyFont="1" applyFill="1" applyBorder="1" applyAlignment="1">
      <alignment horizontal="left"/>
    </xf>
    <xf numFmtId="171" fontId="15" fillId="0" borderId="1" xfId="0" applyNumberFormat="1" applyFont="1" applyBorder="1" applyAlignment="1">
      <alignment horizontal="center"/>
    </xf>
    <xf numFmtId="0" fontId="19" fillId="6" borderId="33" xfId="0" applyFont="1" applyFill="1" applyBorder="1" applyAlignment="1"/>
    <xf numFmtId="0" fontId="15" fillId="0" borderId="34" xfId="0" applyFont="1" applyBorder="1" applyAlignment="1"/>
    <xf numFmtId="17" fontId="20" fillId="0" borderId="34" xfId="3" applyNumberFormat="1" applyFont="1" applyFill="1" applyBorder="1" applyAlignment="1" applyProtection="1">
      <alignment horizontal="left"/>
    </xf>
    <xf numFmtId="0" fontId="20" fillId="0" borderId="34" xfId="0" applyFont="1" applyBorder="1" applyAlignment="1"/>
    <xf numFmtId="168" fontId="15" fillId="8" borderId="1" xfId="0" applyNumberFormat="1" applyFont="1" applyFill="1" applyBorder="1" applyAlignment="1">
      <alignment horizontal="center"/>
    </xf>
    <xf numFmtId="0" fontId="19" fillId="0" borderId="0" xfId="0" applyFont="1" applyFill="1" applyBorder="1" applyAlignment="1"/>
    <xf numFmtId="0" fontId="20" fillId="0" borderId="0" xfId="0" applyFont="1" applyFill="1" applyBorder="1" applyAlignment="1"/>
    <xf numFmtId="0" fontId="19" fillId="10" borderId="3" xfId="0" applyFont="1" applyFill="1" applyBorder="1" applyAlignment="1">
      <alignment horizontal="center"/>
    </xf>
    <xf numFmtId="17" fontId="19" fillId="10" borderId="0" xfId="0" applyNumberFormat="1" applyFont="1" applyFill="1" applyBorder="1" applyAlignment="1">
      <alignment horizontal="center"/>
    </xf>
    <xf numFmtId="1" fontId="19" fillId="10" borderId="0" xfId="0" applyNumberFormat="1" applyFont="1" applyFill="1" applyBorder="1" applyAlignment="1">
      <alignment horizontal="center"/>
    </xf>
    <xf numFmtId="168" fontId="15" fillId="10" borderId="1" xfId="0" applyNumberFormat="1" applyFont="1" applyFill="1" applyBorder="1" applyAlignment="1">
      <alignment horizontal="center"/>
    </xf>
    <xf numFmtId="0" fontId="15" fillId="11" borderId="0" xfId="0" applyFont="1" applyFill="1" applyAlignment="1"/>
    <xf numFmtId="0" fontId="15" fillId="11" borderId="0" xfId="0" applyFont="1" applyFill="1" applyAlignment="1">
      <alignment horizontal="center"/>
    </xf>
    <xf numFmtId="0" fontId="15" fillId="11" borderId="0" xfId="0" applyFont="1" applyFill="1" applyBorder="1" applyAlignment="1">
      <alignment horizontal="center"/>
    </xf>
    <xf numFmtId="0" fontId="19" fillId="11" borderId="0" xfId="0" applyFont="1" applyFill="1" applyBorder="1" applyAlignment="1"/>
    <xf numFmtId="0" fontId="15" fillId="11" borderId="0" xfId="0" applyFont="1" applyFill="1" applyBorder="1" applyAlignment="1"/>
    <xf numFmtId="0" fontId="20" fillId="11" borderId="0" xfId="0" applyFont="1" applyFill="1" applyBorder="1" applyAlignment="1"/>
    <xf numFmtId="0" fontId="15" fillId="12" borderId="0" xfId="0" applyFont="1" applyFill="1" applyBorder="1" applyAlignment="1"/>
    <xf numFmtId="0" fontId="19" fillId="11" borderId="0" xfId="0" applyFont="1" applyFill="1" applyBorder="1" applyAlignment="1">
      <alignment horizontal="center"/>
    </xf>
    <xf numFmtId="17" fontId="19" fillId="11" borderId="0" xfId="0" applyNumberFormat="1" applyFont="1" applyFill="1" applyBorder="1" applyAlignment="1">
      <alignment horizontal="center"/>
    </xf>
    <xf numFmtId="1" fontId="19" fillId="11" borderId="0" xfId="0" applyNumberFormat="1" applyFont="1" applyFill="1" applyBorder="1" applyAlignment="1">
      <alignment horizontal="center"/>
    </xf>
    <xf numFmtId="17" fontId="19" fillId="13" borderId="0" xfId="0" applyNumberFormat="1" applyFont="1" applyFill="1" applyBorder="1" applyAlignment="1">
      <alignment horizontal="center"/>
    </xf>
    <xf numFmtId="0" fontId="15" fillId="0" borderId="0" xfId="0" applyFont="1" applyBorder="1" applyAlignment="1">
      <alignment horizontal="left"/>
    </xf>
    <xf numFmtId="15" fontId="19" fillId="5" borderId="23" xfId="0" applyNumberFormat="1" applyFont="1" applyFill="1" applyBorder="1" applyAlignment="1">
      <alignment horizontal="center"/>
    </xf>
    <xf numFmtId="15" fontId="19" fillId="5" borderId="12" xfId="0" applyNumberFormat="1" applyFont="1" applyFill="1" applyBorder="1" applyAlignment="1">
      <alignment horizontal="center"/>
    </xf>
    <xf numFmtId="15" fontId="19" fillId="5" borderId="20" xfId="0" applyNumberFormat="1" applyFont="1" applyFill="1" applyBorder="1" applyAlignment="1">
      <alignment horizontal="center"/>
    </xf>
    <xf numFmtId="15" fontId="19" fillId="5" borderId="13" xfId="0" applyNumberFormat="1" applyFont="1" applyFill="1" applyBorder="1" applyAlignment="1">
      <alignment horizontal="center"/>
    </xf>
    <xf numFmtId="0" fontId="23" fillId="0" borderId="12" xfId="0" applyFont="1" applyBorder="1"/>
    <xf numFmtId="0" fontId="23" fillId="0" borderId="20" xfId="0" applyFont="1" applyBorder="1"/>
    <xf numFmtId="0" fontId="18" fillId="0" borderId="0" xfId="0" applyFont="1" applyAlignment="1">
      <alignment horizontal="center"/>
    </xf>
    <xf numFmtId="0" fontId="15" fillId="0" borderId="0" xfId="0" applyFont="1" applyAlignment="1">
      <alignment horizontal="left"/>
    </xf>
    <xf numFmtId="0" fontId="15" fillId="11" borderId="0" xfId="0" applyFont="1" applyFill="1" applyBorder="1" applyAlignment="1">
      <alignment horizontal="left"/>
    </xf>
    <xf numFmtId="0" fontId="18" fillId="11" borderId="0" xfId="0" applyFont="1" applyFill="1" applyAlignment="1">
      <alignment horizontal="center"/>
    </xf>
    <xf numFmtId="15" fontId="19" fillId="11" borderId="0" xfId="0" applyNumberFormat="1" applyFont="1" applyFill="1" applyBorder="1" applyAlignment="1">
      <alignment horizontal="center"/>
    </xf>
    <xf numFmtId="0" fontId="23" fillId="11" borderId="0" xfId="0" applyFont="1" applyFill="1" applyBorder="1"/>
  </cellXfs>
  <cellStyles count="4">
    <cellStyle name="Comma" xfId="1" builtinId="3"/>
    <cellStyle name="NewFill" xfId="2"/>
    <cellStyle name="Normal" xfId="0" builtinId="0"/>
    <cellStyle name="Normal_GASCURVESFETCH" xfId="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E9E69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6.xml"/><Relationship Id="rId18" Type="http://schemas.openxmlformats.org/officeDocument/2006/relationships/externalLink" Target="externalLinks/externalLink11.xml"/><Relationship Id="rId26" Type="http://schemas.openxmlformats.org/officeDocument/2006/relationships/externalLink" Target="externalLinks/externalLink19.xml"/><Relationship Id="rId39" Type="http://schemas.openxmlformats.org/officeDocument/2006/relationships/externalLink" Target="externalLinks/externalLink32.xml"/><Relationship Id="rId21" Type="http://schemas.openxmlformats.org/officeDocument/2006/relationships/externalLink" Target="externalLinks/externalLink14.xml"/><Relationship Id="rId34" Type="http://schemas.openxmlformats.org/officeDocument/2006/relationships/externalLink" Target="externalLinks/externalLink27.xml"/><Relationship Id="rId42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9.xml"/><Relationship Id="rId20" Type="http://schemas.openxmlformats.org/officeDocument/2006/relationships/externalLink" Target="externalLinks/externalLink13.xml"/><Relationship Id="rId29" Type="http://schemas.openxmlformats.org/officeDocument/2006/relationships/externalLink" Target="externalLinks/externalLink22.xml"/><Relationship Id="rId4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24" Type="http://schemas.openxmlformats.org/officeDocument/2006/relationships/externalLink" Target="externalLinks/externalLink17.xml"/><Relationship Id="rId32" Type="http://schemas.openxmlformats.org/officeDocument/2006/relationships/externalLink" Target="externalLinks/externalLink25.xml"/><Relationship Id="rId37" Type="http://schemas.openxmlformats.org/officeDocument/2006/relationships/externalLink" Target="externalLinks/externalLink30.xml"/><Relationship Id="rId40" Type="http://schemas.openxmlformats.org/officeDocument/2006/relationships/externalLink" Target="externalLinks/externalLink33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8.xml"/><Relationship Id="rId23" Type="http://schemas.openxmlformats.org/officeDocument/2006/relationships/externalLink" Target="externalLinks/externalLink16.xml"/><Relationship Id="rId28" Type="http://schemas.openxmlformats.org/officeDocument/2006/relationships/externalLink" Target="externalLinks/externalLink21.xml"/><Relationship Id="rId36" Type="http://schemas.openxmlformats.org/officeDocument/2006/relationships/externalLink" Target="externalLinks/externalLink29.xml"/><Relationship Id="rId10" Type="http://schemas.openxmlformats.org/officeDocument/2006/relationships/externalLink" Target="externalLinks/externalLink3.xml"/><Relationship Id="rId19" Type="http://schemas.openxmlformats.org/officeDocument/2006/relationships/externalLink" Target="externalLinks/externalLink12.xml"/><Relationship Id="rId31" Type="http://schemas.openxmlformats.org/officeDocument/2006/relationships/externalLink" Target="externalLinks/externalLink24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externalLink" Target="externalLinks/externalLink7.xml"/><Relationship Id="rId22" Type="http://schemas.openxmlformats.org/officeDocument/2006/relationships/externalLink" Target="externalLinks/externalLink15.xml"/><Relationship Id="rId27" Type="http://schemas.openxmlformats.org/officeDocument/2006/relationships/externalLink" Target="externalLinks/externalLink20.xml"/><Relationship Id="rId30" Type="http://schemas.openxmlformats.org/officeDocument/2006/relationships/externalLink" Target="externalLinks/externalLink23.xml"/><Relationship Id="rId35" Type="http://schemas.openxmlformats.org/officeDocument/2006/relationships/externalLink" Target="externalLinks/externalLink28.xml"/><Relationship Id="rId43" Type="http://schemas.openxmlformats.org/officeDocument/2006/relationships/sharedStrings" Target="sharedStrings.xml"/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12" Type="http://schemas.openxmlformats.org/officeDocument/2006/relationships/externalLink" Target="externalLinks/externalLink5.xml"/><Relationship Id="rId17" Type="http://schemas.openxmlformats.org/officeDocument/2006/relationships/externalLink" Target="externalLinks/externalLink10.xml"/><Relationship Id="rId25" Type="http://schemas.openxmlformats.org/officeDocument/2006/relationships/externalLink" Target="externalLinks/externalLink18.xml"/><Relationship Id="rId33" Type="http://schemas.openxmlformats.org/officeDocument/2006/relationships/externalLink" Target="externalLinks/externalLink26.xml"/><Relationship Id="rId38" Type="http://schemas.openxmlformats.org/officeDocument/2006/relationships/externalLink" Target="externalLinks/externalLink31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12.xml><?xml version="1.0" encoding="utf-8"?>
<formControlPr xmlns="http://schemas.microsoft.com/office/spreadsheetml/2009/9/main" objectType="Button" lockText="1"/>
</file>

<file path=xl/ctrlProps/ctrlProp13.xml><?xml version="1.0" encoding="utf-8"?>
<formControlPr xmlns="http://schemas.microsoft.com/office/spreadsheetml/2009/9/main" objectType="Button" lockText="1"/>
</file>

<file path=xl/ctrlProps/ctrlProp14.xml><?xml version="1.0" encoding="utf-8"?>
<formControlPr xmlns="http://schemas.microsoft.com/office/spreadsheetml/2009/9/main" objectType="Button" lockText="1"/>
</file>

<file path=xl/ctrlProps/ctrlProp15.xml><?xml version="1.0" encoding="utf-8"?>
<formControlPr xmlns="http://schemas.microsoft.com/office/spreadsheetml/2009/9/main" objectType="Button" lockText="1"/>
</file>

<file path=xl/ctrlProps/ctrlProp16.xml><?xml version="1.0" encoding="utf-8"?>
<formControlPr xmlns="http://schemas.microsoft.com/office/spreadsheetml/2009/9/main" objectType="Button" lockText="1"/>
</file>

<file path=xl/ctrlProps/ctrlProp17.xml><?xml version="1.0" encoding="utf-8"?>
<formControlPr xmlns="http://schemas.microsoft.com/office/spreadsheetml/2009/9/main" objectType="Button" lockText="1"/>
</file>

<file path=xl/ctrlProps/ctrlProp18.xml><?xml version="1.0" encoding="utf-8"?>
<formControlPr xmlns="http://schemas.microsoft.com/office/spreadsheetml/2009/9/main" objectType="Button" lockText="1"/>
</file>

<file path=xl/ctrlProps/ctrlProp19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20.xml><?xml version="1.0" encoding="utf-8"?>
<formControlPr xmlns="http://schemas.microsoft.com/office/spreadsheetml/2009/9/main" objectType="Button" lockText="1"/>
</file>

<file path=xl/ctrlProps/ctrlProp21.xml><?xml version="1.0" encoding="utf-8"?>
<formControlPr xmlns="http://schemas.microsoft.com/office/spreadsheetml/2009/9/main" objectType="Button" lockText="1"/>
</file>

<file path=xl/ctrlProps/ctrlProp22.xml><?xml version="1.0" encoding="utf-8"?>
<formControlPr xmlns="http://schemas.microsoft.com/office/spreadsheetml/2009/9/main" objectType="Button" lockText="1"/>
</file>

<file path=xl/ctrlProps/ctrlProp23.xml><?xml version="1.0" encoding="utf-8"?>
<formControlPr xmlns="http://schemas.microsoft.com/office/spreadsheetml/2009/9/main" objectType="Button" lockText="1"/>
</file>

<file path=xl/ctrlProps/ctrlProp24.xml><?xml version="1.0" encoding="utf-8"?>
<formControlPr xmlns="http://schemas.microsoft.com/office/spreadsheetml/2009/9/main" objectType="Button" lockText="1"/>
</file>

<file path=xl/ctrlProps/ctrlProp25.xml><?xml version="1.0" encoding="utf-8"?>
<formControlPr xmlns="http://schemas.microsoft.com/office/spreadsheetml/2009/9/main" objectType="Button" lockText="1"/>
</file>

<file path=xl/ctrlProps/ctrlProp26.xml><?xml version="1.0" encoding="utf-8"?>
<formControlPr xmlns="http://schemas.microsoft.com/office/spreadsheetml/2009/9/main" objectType="Button" lockText="1"/>
</file>

<file path=xl/ctrlProps/ctrlProp27.xml><?xml version="1.0" encoding="utf-8"?>
<formControlPr xmlns="http://schemas.microsoft.com/office/spreadsheetml/2009/9/main" objectType="Button" lockText="1"/>
</file>

<file path=xl/ctrlProps/ctrlProp28.xml><?xml version="1.0" encoding="utf-8"?>
<formControlPr xmlns="http://schemas.microsoft.com/office/spreadsheetml/2009/9/main" objectType="Button" lockText="1"/>
</file>

<file path=xl/ctrlProps/ctrlProp29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30.xml><?xml version="1.0" encoding="utf-8"?>
<formControlPr xmlns="http://schemas.microsoft.com/office/spreadsheetml/2009/9/main" objectType="Button" lockText="1"/>
</file>

<file path=xl/ctrlProps/ctrlProp31.xml><?xml version="1.0" encoding="utf-8"?>
<formControlPr xmlns="http://schemas.microsoft.com/office/spreadsheetml/2009/9/main" objectType="Button" lockText="1"/>
</file>

<file path=xl/ctrlProps/ctrlProp32.xml><?xml version="1.0" encoding="utf-8"?>
<formControlPr xmlns="http://schemas.microsoft.com/office/spreadsheetml/2009/9/main" objectType="Button" lockText="1"/>
</file>

<file path=xl/ctrlProps/ctrlProp33.xml><?xml version="1.0" encoding="utf-8"?>
<formControlPr xmlns="http://schemas.microsoft.com/office/spreadsheetml/2009/9/main" objectType="Button" lockText="1"/>
</file>

<file path=xl/ctrlProps/ctrlProp34.xml><?xml version="1.0" encoding="utf-8"?>
<formControlPr xmlns="http://schemas.microsoft.com/office/spreadsheetml/2009/9/main" objectType="Button" lockText="1"/>
</file>

<file path=xl/ctrlProps/ctrlProp35.xml><?xml version="1.0" encoding="utf-8"?>
<formControlPr xmlns="http://schemas.microsoft.com/office/spreadsheetml/2009/9/main" objectType="Button" lockText="1"/>
</file>

<file path=xl/ctrlProps/ctrlProp36.xml><?xml version="1.0" encoding="utf-8"?>
<formControlPr xmlns="http://schemas.microsoft.com/office/spreadsheetml/2009/9/main" objectType="Button" lockText="1"/>
</file>

<file path=xl/ctrlProps/ctrlProp37.xml><?xml version="1.0" encoding="utf-8"?>
<formControlPr xmlns="http://schemas.microsoft.com/office/spreadsheetml/2009/9/main" objectType="Button" lockText="1"/>
</file>

<file path=xl/ctrlProps/ctrlProp38.xml><?xml version="1.0" encoding="utf-8"?>
<formControlPr xmlns="http://schemas.microsoft.com/office/spreadsheetml/2009/9/main" objectType="Button" lockText="1"/>
</file>

<file path=xl/ctrlProps/ctrlProp39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40.xml><?xml version="1.0" encoding="utf-8"?>
<formControlPr xmlns="http://schemas.microsoft.com/office/spreadsheetml/2009/9/main" objectType="Button" lockText="1"/>
</file>

<file path=xl/ctrlProps/ctrlProp41.xml><?xml version="1.0" encoding="utf-8"?>
<formControlPr xmlns="http://schemas.microsoft.com/office/spreadsheetml/2009/9/main" objectType="Button" lockText="1"/>
</file>

<file path=xl/ctrlProps/ctrlProp42.xml><?xml version="1.0" encoding="utf-8"?>
<formControlPr xmlns="http://schemas.microsoft.com/office/spreadsheetml/2009/9/main" objectType="Button" lockText="1"/>
</file>

<file path=xl/ctrlProps/ctrlProp43.xml><?xml version="1.0" encoding="utf-8"?>
<formControlPr xmlns="http://schemas.microsoft.com/office/spreadsheetml/2009/9/main" objectType="Button" lockText="1"/>
</file>

<file path=xl/ctrlProps/ctrlProp44.xml><?xml version="1.0" encoding="utf-8"?>
<formControlPr xmlns="http://schemas.microsoft.com/office/spreadsheetml/2009/9/main" objectType="Button" lockText="1"/>
</file>

<file path=xl/ctrlProps/ctrlProp45.xml><?xml version="1.0" encoding="utf-8"?>
<formControlPr xmlns="http://schemas.microsoft.com/office/spreadsheetml/2009/9/main" objectType="Button" lockText="1"/>
</file>

<file path=xl/ctrlProps/ctrlProp46.xml><?xml version="1.0" encoding="utf-8"?>
<formControlPr xmlns="http://schemas.microsoft.com/office/spreadsheetml/2009/9/main" objectType="Button" lockText="1"/>
</file>

<file path=xl/ctrlProps/ctrlProp47.xml><?xml version="1.0" encoding="utf-8"?>
<formControlPr xmlns="http://schemas.microsoft.com/office/spreadsheetml/2009/9/main" objectType="Button" lockText="1"/>
</file>

<file path=xl/ctrlProps/ctrlProp48.xml><?xml version="1.0" encoding="utf-8"?>
<formControlPr xmlns="http://schemas.microsoft.com/office/spreadsheetml/2009/9/main" objectType="Button" lockText="1"/>
</file>

<file path=xl/ctrlProps/ctrlProp49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50.xml><?xml version="1.0" encoding="utf-8"?>
<formControlPr xmlns="http://schemas.microsoft.com/office/spreadsheetml/2009/9/main" objectType="Button" lockText="1"/>
</file>

<file path=xl/ctrlProps/ctrlProp51.xml><?xml version="1.0" encoding="utf-8"?>
<formControlPr xmlns="http://schemas.microsoft.com/office/spreadsheetml/2009/9/main" objectType="Button" lockText="1"/>
</file>

<file path=xl/ctrlProps/ctrlProp52.xml><?xml version="1.0" encoding="utf-8"?>
<formControlPr xmlns="http://schemas.microsoft.com/office/spreadsheetml/2009/9/main" objectType="Button" lockText="1"/>
</file>

<file path=xl/ctrlProps/ctrlProp53.xml><?xml version="1.0" encoding="utf-8"?>
<formControlPr xmlns="http://schemas.microsoft.com/office/spreadsheetml/2009/9/main" objectType="Button" lockText="1"/>
</file>

<file path=xl/ctrlProps/ctrlProp54.xml><?xml version="1.0" encoding="utf-8"?>
<formControlPr xmlns="http://schemas.microsoft.com/office/spreadsheetml/2009/9/main" objectType="Button" lockText="1"/>
</file>

<file path=xl/ctrlProps/ctrlProp55.xml><?xml version="1.0" encoding="utf-8"?>
<formControlPr xmlns="http://schemas.microsoft.com/office/spreadsheetml/2009/9/main" objectType="Button" lockText="1"/>
</file>

<file path=xl/ctrlProps/ctrlProp56.xml><?xml version="1.0" encoding="utf-8"?>
<formControlPr xmlns="http://schemas.microsoft.com/office/spreadsheetml/2009/9/main" objectType="Button" lockText="1"/>
</file>

<file path=xl/ctrlProps/ctrlProp57.xml><?xml version="1.0" encoding="utf-8"?>
<formControlPr xmlns="http://schemas.microsoft.com/office/spreadsheetml/2009/9/main" objectType="Button" lockText="1"/>
</file>

<file path=xl/ctrlProps/ctrlProp58.xml><?xml version="1.0" encoding="utf-8"?>
<formControlPr xmlns="http://schemas.microsoft.com/office/spreadsheetml/2009/9/main" objectType="Button" lockText="1"/>
</file>

<file path=xl/ctrlProps/ctrlProp59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60.xml><?xml version="1.0" encoding="utf-8"?>
<formControlPr xmlns="http://schemas.microsoft.com/office/spreadsheetml/2009/9/main" objectType="Button" lockText="1"/>
</file>

<file path=xl/ctrlProps/ctrlProp61.xml><?xml version="1.0" encoding="utf-8"?>
<formControlPr xmlns="http://schemas.microsoft.com/office/spreadsheetml/2009/9/main" objectType="Button" lockText="1"/>
</file>

<file path=xl/ctrlProps/ctrlProp62.xml><?xml version="1.0" encoding="utf-8"?>
<formControlPr xmlns="http://schemas.microsoft.com/office/spreadsheetml/2009/9/main" objectType="Button" lockText="1"/>
</file>

<file path=xl/ctrlProps/ctrlProp63.xml><?xml version="1.0" encoding="utf-8"?>
<formControlPr xmlns="http://schemas.microsoft.com/office/spreadsheetml/2009/9/main" objectType="Button" lockText="1"/>
</file>

<file path=xl/ctrlProps/ctrlProp64.xml><?xml version="1.0" encoding="utf-8"?>
<formControlPr xmlns="http://schemas.microsoft.com/office/spreadsheetml/2009/9/main" objectType="Button" lockText="1"/>
</file>

<file path=xl/ctrlProps/ctrlProp65.xml><?xml version="1.0" encoding="utf-8"?>
<formControlPr xmlns="http://schemas.microsoft.com/office/spreadsheetml/2009/9/main" objectType="Button" lockText="1"/>
</file>

<file path=xl/ctrlProps/ctrlProp66.xml><?xml version="1.0" encoding="utf-8"?>
<formControlPr xmlns="http://schemas.microsoft.com/office/spreadsheetml/2009/9/main" objectType="Button" lockText="1"/>
</file>

<file path=xl/ctrlProps/ctrlProp67.xml><?xml version="1.0" encoding="utf-8"?>
<formControlPr xmlns="http://schemas.microsoft.com/office/spreadsheetml/2009/9/main" objectType="Button" lockText="1"/>
</file>

<file path=xl/ctrlProps/ctrlProp68.xml><?xml version="1.0" encoding="utf-8"?>
<formControlPr xmlns="http://schemas.microsoft.com/office/spreadsheetml/2009/9/main" objectType="Button" lockText="1"/>
</file>

<file path=xl/ctrlProps/ctrlProp69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70.xml><?xml version="1.0" encoding="utf-8"?>
<formControlPr xmlns="http://schemas.microsoft.com/office/spreadsheetml/2009/9/main" objectType="Button" lockText="1"/>
</file>

<file path=xl/ctrlProps/ctrlProp71.xml><?xml version="1.0" encoding="utf-8"?>
<formControlPr xmlns="http://schemas.microsoft.com/office/spreadsheetml/2009/9/main" objectType="Button" lockText="1"/>
</file>

<file path=xl/ctrlProps/ctrlProp72.xml><?xml version="1.0" encoding="utf-8"?>
<formControlPr xmlns="http://schemas.microsoft.com/office/spreadsheetml/2009/9/main" objectType="Button" lockText="1"/>
</file>

<file path=xl/ctrlProps/ctrlProp73.xml><?xml version="1.0" encoding="utf-8"?>
<formControlPr xmlns="http://schemas.microsoft.com/office/spreadsheetml/2009/9/main" objectType="Button" lockText="1"/>
</file>

<file path=xl/ctrlProps/ctrlProp74.xml><?xml version="1.0" encoding="utf-8"?>
<formControlPr xmlns="http://schemas.microsoft.com/office/spreadsheetml/2009/9/main" objectType="Button" lockText="1"/>
</file>

<file path=xl/ctrlProps/ctrlProp75.xml><?xml version="1.0" encoding="utf-8"?>
<formControlPr xmlns="http://schemas.microsoft.com/office/spreadsheetml/2009/9/main" objectType="Button" lockText="1"/>
</file>

<file path=xl/ctrlProps/ctrlProp76.xml><?xml version="1.0" encoding="utf-8"?>
<formControlPr xmlns="http://schemas.microsoft.com/office/spreadsheetml/2009/9/main" objectType="Button" lockText="1"/>
</file>

<file path=xl/ctrlProps/ctrlProp77.xml><?xml version="1.0" encoding="utf-8"?>
<formControlPr xmlns="http://schemas.microsoft.com/office/spreadsheetml/2009/9/main" objectType="Button" lockText="1"/>
</file>

<file path=xl/ctrlProps/ctrlProp78.xml><?xml version="1.0" encoding="utf-8"?>
<formControlPr xmlns="http://schemas.microsoft.com/office/spreadsheetml/2009/9/main" objectType="Button" lockText="1"/>
</file>

<file path=xl/ctrlProps/ctrlProp79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80.xml><?xml version="1.0" encoding="utf-8"?>
<formControlPr xmlns="http://schemas.microsoft.com/office/spreadsheetml/2009/9/main" objectType="Button" lockText="1"/>
</file>

<file path=xl/ctrlProps/ctrlProp81.xml><?xml version="1.0" encoding="utf-8"?>
<formControlPr xmlns="http://schemas.microsoft.com/office/spreadsheetml/2009/9/main" objectType="Button" lockText="1"/>
</file>

<file path=xl/ctrlProps/ctrlProp82.xml><?xml version="1.0" encoding="utf-8"?>
<formControlPr xmlns="http://schemas.microsoft.com/office/spreadsheetml/2009/9/main" objectType="Button" lockText="1"/>
</file>

<file path=xl/ctrlProps/ctrlProp83.xml><?xml version="1.0" encoding="utf-8"?>
<formControlPr xmlns="http://schemas.microsoft.com/office/spreadsheetml/2009/9/main" objectType="Button" lockText="1"/>
</file>

<file path=xl/ctrlProps/ctrlProp84.xml><?xml version="1.0" encoding="utf-8"?>
<formControlPr xmlns="http://schemas.microsoft.com/office/spreadsheetml/2009/9/main" objectType="Button" lockText="1"/>
</file>

<file path=xl/ctrlProps/ctrlProp85.xml><?xml version="1.0" encoding="utf-8"?>
<formControlPr xmlns="http://schemas.microsoft.com/office/spreadsheetml/2009/9/main" objectType="Button" lockText="1"/>
</file>

<file path=xl/ctrlProps/ctrlProp86.xml><?xml version="1.0" encoding="utf-8"?>
<formControlPr xmlns="http://schemas.microsoft.com/office/spreadsheetml/2009/9/main" objectType="Button" lockText="1"/>
</file>

<file path=xl/ctrlProps/ctrlProp87.xml><?xml version="1.0" encoding="utf-8"?>
<formControlPr xmlns="http://schemas.microsoft.com/office/spreadsheetml/2009/9/main" objectType="Button" lockText="1"/>
</file>

<file path=xl/ctrlProps/ctrlProp88.xml><?xml version="1.0" encoding="utf-8"?>
<formControlPr xmlns="http://schemas.microsoft.com/office/spreadsheetml/2009/9/main" objectType="Button" lockText="1"/>
</file>

<file path=xl/ctrlProps/ctrlProp89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ctrlProps/ctrlProp90.xml><?xml version="1.0" encoding="utf-8"?>
<formControlPr xmlns="http://schemas.microsoft.com/office/spreadsheetml/2009/9/main" objectType="Button" lockText="1"/>
</file>

<file path=xl/ctrlProps/ctrlProp91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171450</xdr:colOff>
      <xdr:row>2</xdr:row>
      <xdr:rowOff>57150</xdr:rowOff>
    </xdr:from>
    <xdr:to>
      <xdr:col>2</xdr:col>
      <xdr:colOff>904875</xdr:colOff>
      <xdr:row>5</xdr:row>
      <xdr:rowOff>142875</xdr:rowOff>
    </xdr:to>
    <xdr:pic>
      <xdr:nvPicPr>
        <xdr:cNvPr id="1024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1075" y="342900"/>
          <a:ext cx="733425" cy="5143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171450</xdr:colOff>
      <xdr:row>2</xdr:row>
      <xdr:rowOff>57150</xdr:rowOff>
    </xdr:from>
    <xdr:to>
      <xdr:col>2</xdr:col>
      <xdr:colOff>904875</xdr:colOff>
      <xdr:row>5</xdr:row>
      <xdr:rowOff>142875</xdr:rowOff>
    </xdr:to>
    <xdr:pic>
      <xdr:nvPicPr>
        <xdr:cNvPr id="1228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1075" y="342900"/>
          <a:ext cx="733425" cy="5143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171450</xdr:colOff>
      <xdr:row>2</xdr:row>
      <xdr:rowOff>57150</xdr:rowOff>
    </xdr:from>
    <xdr:to>
      <xdr:col>2</xdr:col>
      <xdr:colOff>904875</xdr:colOff>
      <xdr:row>5</xdr:row>
      <xdr:rowOff>142875</xdr:rowOff>
    </xdr:to>
    <xdr:pic>
      <xdr:nvPicPr>
        <xdr:cNvPr id="1433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1075" y="342900"/>
          <a:ext cx="733425" cy="4762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352425</xdr:colOff>
          <xdr:row>15</xdr:row>
          <xdr:rowOff>0</xdr:rowOff>
        </xdr:from>
        <xdr:to>
          <xdr:col>2</xdr:col>
          <xdr:colOff>219075</xdr:colOff>
          <xdr:row>17</xdr:row>
          <xdr:rowOff>0</xdr:rowOff>
        </xdr:to>
        <xdr:sp macro="" textlink="">
          <xdr:nvSpPr>
            <xdr:cNvPr id="5121" name="Button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Fetch Prices</a:t>
              </a:r>
            </a:p>
          </xdr:txBody>
        </xdr:sp>
        <xdr:clientData fPrintsWithSheet="0"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247650</xdr:colOff>
          <xdr:row>6</xdr:row>
          <xdr:rowOff>0</xdr:rowOff>
        </xdr:from>
        <xdr:to>
          <xdr:col>1</xdr:col>
          <xdr:colOff>171450</xdr:colOff>
          <xdr:row>9</xdr:row>
          <xdr:rowOff>76200</xdr:rowOff>
        </xdr:to>
        <xdr:sp macro="" textlink="">
          <xdr:nvSpPr>
            <xdr:cNvPr id="6145" name="Button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CurveFetch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247650</xdr:colOff>
          <xdr:row>6</xdr:row>
          <xdr:rowOff>0</xdr:rowOff>
        </xdr:from>
        <xdr:to>
          <xdr:col>1</xdr:col>
          <xdr:colOff>171450</xdr:colOff>
          <xdr:row>9</xdr:row>
          <xdr:rowOff>76200</xdr:rowOff>
        </xdr:to>
        <xdr:sp macro="" textlink="">
          <xdr:nvSpPr>
            <xdr:cNvPr id="13313" name="Button 1" hidden="1">
              <a:extLst>
                <a:ext uri="{63B3BB69-23CF-44E3-9099-C40C66FF867C}">
                  <a14:compatExt spid="_x0000_s133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CurveFetch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600075</xdr:colOff>
          <xdr:row>0</xdr:row>
          <xdr:rowOff>66675</xdr:rowOff>
        </xdr:from>
        <xdr:to>
          <xdr:col>17</xdr:col>
          <xdr:colOff>171450</xdr:colOff>
          <xdr:row>0</xdr:row>
          <xdr:rowOff>485775</xdr:rowOff>
        </xdr:to>
        <xdr:sp macro="" textlink="">
          <xdr:nvSpPr>
            <xdr:cNvPr id="11266" name="Button 2" hidden="1">
              <a:extLst>
                <a:ext uri="{63B3BB69-23CF-44E3-9099-C40C66FF867C}">
                  <a14:compatExt spid="_x0000_s112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West Price Peak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771525</xdr:colOff>
          <xdr:row>0</xdr:row>
          <xdr:rowOff>66675</xdr:rowOff>
        </xdr:from>
        <xdr:to>
          <xdr:col>17</xdr:col>
          <xdr:colOff>219075</xdr:colOff>
          <xdr:row>0</xdr:row>
          <xdr:rowOff>485775</xdr:rowOff>
        </xdr:to>
        <xdr:sp macro="" textlink="">
          <xdr:nvSpPr>
            <xdr:cNvPr id="11267" name="Button 3" hidden="1">
              <a:extLst>
                <a:ext uri="{63B3BB69-23CF-44E3-9099-C40C66FF867C}">
                  <a14:compatExt spid="_x0000_s112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West Price Peak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68" name="Button 4" hidden="1">
              <a:extLst>
                <a:ext uri="{63B3BB69-23CF-44E3-9099-C40C66FF867C}">
                  <a14:compatExt spid="_x0000_s112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69" name="Button 5" hidden="1">
              <a:extLst>
                <a:ext uri="{63B3BB69-23CF-44E3-9099-C40C66FF867C}">
                  <a14:compatExt spid="_x0000_s112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70" name="Button 6" hidden="1">
              <a:extLst>
                <a:ext uri="{63B3BB69-23CF-44E3-9099-C40C66FF867C}">
                  <a14:compatExt spid="_x0000_s112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71" name="Button 7" hidden="1">
              <a:extLst>
                <a:ext uri="{63B3BB69-23CF-44E3-9099-C40C66FF867C}">
                  <a14:compatExt spid="_x0000_s112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72" name="Button 8" hidden="1">
              <a:extLst>
                <a:ext uri="{63B3BB69-23CF-44E3-9099-C40C66FF867C}">
                  <a14:compatExt spid="_x0000_s112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73" name="Button 9" hidden="1">
              <a:extLst>
                <a:ext uri="{63B3BB69-23CF-44E3-9099-C40C66FF867C}">
                  <a14:compatExt spid="_x0000_s112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74" name="Button 10" hidden="1">
              <a:extLst>
                <a:ext uri="{63B3BB69-23CF-44E3-9099-C40C66FF867C}">
                  <a14:compatExt spid="_x0000_s112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75" name="Button 11" hidden="1">
              <a:extLst>
                <a:ext uri="{63B3BB69-23CF-44E3-9099-C40C66FF867C}">
                  <a14:compatExt spid="_x0000_s112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76" name="Button 12" hidden="1">
              <a:extLst>
                <a:ext uri="{63B3BB69-23CF-44E3-9099-C40C66FF867C}">
                  <a14:compatExt spid="_x0000_s112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77" name="Button 13" hidden="1">
              <a:extLst>
                <a:ext uri="{63B3BB69-23CF-44E3-9099-C40C66FF867C}">
                  <a14:compatExt spid="_x0000_s112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78" name="Button 14" hidden="1">
              <a:extLst>
                <a:ext uri="{63B3BB69-23CF-44E3-9099-C40C66FF867C}">
                  <a14:compatExt spid="_x0000_s112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79" name="Button 15" hidden="1">
              <a:extLst>
                <a:ext uri="{63B3BB69-23CF-44E3-9099-C40C66FF867C}">
                  <a14:compatExt spid="_x0000_s112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80" name="Button 16" hidden="1">
              <a:extLst>
                <a:ext uri="{63B3BB69-23CF-44E3-9099-C40C66FF867C}">
                  <a14:compatExt spid="_x0000_s112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81" name="Button 17" hidden="1">
              <a:extLst>
                <a:ext uri="{63B3BB69-23CF-44E3-9099-C40C66FF867C}">
                  <a14:compatExt spid="_x0000_s112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82" name="Button 18" hidden="1">
              <a:extLst>
                <a:ext uri="{63B3BB69-23CF-44E3-9099-C40C66FF867C}">
                  <a14:compatExt spid="_x0000_s112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83" name="Button 19" hidden="1">
              <a:extLst>
                <a:ext uri="{63B3BB69-23CF-44E3-9099-C40C66FF867C}">
                  <a14:compatExt spid="_x0000_s112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84" name="Button 20" hidden="1">
              <a:extLst>
                <a:ext uri="{63B3BB69-23CF-44E3-9099-C40C66FF867C}">
                  <a14:compatExt spid="_x0000_s112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85" name="Button 21" hidden="1">
              <a:extLst>
                <a:ext uri="{63B3BB69-23CF-44E3-9099-C40C66FF867C}">
                  <a14:compatExt spid="_x0000_s112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86" name="Button 22" hidden="1">
              <a:extLst>
                <a:ext uri="{63B3BB69-23CF-44E3-9099-C40C66FF867C}">
                  <a14:compatExt spid="_x0000_s112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87" name="Button 23" hidden="1">
              <a:extLst>
                <a:ext uri="{63B3BB69-23CF-44E3-9099-C40C66FF867C}">
                  <a14:compatExt spid="_x0000_s112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88" name="Button 24" hidden="1">
              <a:extLst>
                <a:ext uri="{63B3BB69-23CF-44E3-9099-C40C66FF867C}">
                  <a14:compatExt spid="_x0000_s112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342900</xdr:colOff>
          <xdr:row>0</xdr:row>
          <xdr:rowOff>133350</xdr:rowOff>
        </xdr:from>
        <xdr:to>
          <xdr:col>6</xdr:col>
          <xdr:colOff>495300</xdr:colOff>
          <xdr:row>2</xdr:row>
          <xdr:rowOff>114300</xdr:rowOff>
        </xdr:to>
        <xdr:sp macro="" textlink="">
          <xdr:nvSpPr>
            <xdr:cNvPr id="11290" name="Button 26" hidden="1">
              <a:extLst>
                <a:ext uri="{63B3BB69-23CF-44E3-9099-C40C66FF867C}">
                  <a14:compatExt spid="_x0000_s112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PublishPowerDeskDailyPrice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91" name="Button 27" hidden="1">
              <a:extLst>
                <a:ext uri="{63B3BB69-23CF-44E3-9099-C40C66FF867C}">
                  <a14:compatExt spid="_x0000_s112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92" name="Button 28" hidden="1">
              <a:extLst>
                <a:ext uri="{63B3BB69-23CF-44E3-9099-C40C66FF867C}">
                  <a14:compatExt spid="_x0000_s112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93" name="Button 29" hidden="1">
              <a:extLst>
                <a:ext uri="{63B3BB69-23CF-44E3-9099-C40C66FF867C}">
                  <a14:compatExt spid="_x0000_s112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94" name="Button 30" hidden="1">
              <a:extLst>
                <a:ext uri="{63B3BB69-23CF-44E3-9099-C40C66FF867C}">
                  <a14:compatExt spid="_x0000_s112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95" name="Button 31" hidden="1">
              <a:extLst>
                <a:ext uri="{63B3BB69-23CF-44E3-9099-C40C66FF867C}">
                  <a14:compatExt spid="_x0000_s112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96" name="Button 32" hidden="1">
              <a:extLst>
                <a:ext uri="{63B3BB69-23CF-44E3-9099-C40C66FF867C}">
                  <a14:compatExt spid="_x0000_s112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97" name="Button 33" hidden="1">
              <a:extLst>
                <a:ext uri="{63B3BB69-23CF-44E3-9099-C40C66FF867C}">
                  <a14:compatExt spid="_x0000_s112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98" name="Button 34" hidden="1">
              <a:extLst>
                <a:ext uri="{63B3BB69-23CF-44E3-9099-C40C66FF867C}">
                  <a14:compatExt spid="_x0000_s112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99" name="Button 35" hidden="1">
              <a:extLst>
                <a:ext uri="{63B3BB69-23CF-44E3-9099-C40C66FF867C}">
                  <a14:compatExt spid="_x0000_s112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300" name="Button 36" hidden="1">
              <a:extLst>
                <a:ext uri="{63B3BB69-23CF-44E3-9099-C40C66FF867C}">
                  <a14:compatExt spid="_x0000_s113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301" name="Button 37" hidden="1">
              <a:extLst>
                <a:ext uri="{63B3BB69-23CF-44E3-9099-C40C66FF867C}">
                  <a14:compatExt spid="_x0000_s113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302" name="Button 38" hidden="1">
              <a:extLst>
                <a:ext uri="{63B3BB69-23CF-44E3-9099-C40C66FF867C}">
                  <a14:compatExt spid="_x0000_s113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303" name="Button 39" hidden="1">
              <a:extLst>
                <a:ext uri="{63B3BB69-23CF-44E3-9099-C40C66FF867C}">
                  <a14:compatExt spid="_x0000_s113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304" name="Button 40" hidden="1">
              <a:extLst>
                <a:ext uri="{63B3BB69-23CF-44E3-9099-C40C66FF867C}">
                  <a14:compatExt spid="_x0000_s113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305" name="Button 41" hidden="1">
              <a:extLst>
                <a:ext uri="{63B3BB69-23CF-44E3-9099-C40C66FF867C}">
                  <a14:compatExt spid="_x0000_s113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306" name="Button 42" hidden="1">
              <a:extLst>
                <a:ext uri="{63B3BB69-23CF-44E3-9099-C40C66FF867C}">
                  <a14:compatExt spid="_x0000_s113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307" name="Button 43" hidden="1">
              <a:extLst>
                <a:ext uri="{63B3BB69-23CF-44E3-9099-C40C66FF867C}">
                  <a14:compatExt spid="_x0000_s113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308" name="Button 44" hidden="1">
              <a:extLst>
                <a:ext uri="{63B3BB69-23CF-44E3-9099-C40C66FF867C}">
                  <a14:compatExt spid="_x0000_s113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309" name="Button 45" hidden="1">
              <a:extLst>
                <a:ext uri="{63B3BB69-23CF-44E3-9099-C40C66FF867C}">
                  <a14:compatExt spid="_x0000_s113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310" name="Button 46" hidden="1">
              <a:extLst>
                <a:ext uri="{63B3BB69-23CF-44E3-9099-C40C66FF867C}">
                  <a14:compatExt spid="_x0000_s113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311" name="Button 47" hidden="1">
              <a:extLst>
                <a:ext uri="{63B3BB69-23CF-44E3-9099-C40C66FF867C}">
                  <a14:compatExt spid="_x0000_s113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312" name="Button 48" hidden="1">
              <a:extLst>
                <a:ext uri="{63B3BB69-23CF-44E3-9099-C40C66FF867C}">
                  <a14:compatExt spid="_x0000_s113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313" name="Button 49" hidden="1">
              <a:extLst>
                <a:ext uri="{63B3BB69-23CF-44E3-9099-C40C66FF867C}">
                  <a14:compatExt spid="_x0000_s113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314" name="Button 50" hidden="1">
              <a:extLst>
                <a:ext uri="{63B3BB69-23CF-44E3-9099-C40C66FF867C}">
                  <a14:compatExt spid="_x0000_s113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315" name="Button 51" hidden="1">
              <a:extLst>
                <a:ext uri="{63B3BB69-23CF-44E3-9099-C40C66FF867C}">
                  <a14:compatExt spid="_x0000_s113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316" name="Button 52" hidden="1">
              <a:extLst>
                <a:ext uri="{63B3BB69-23CF-44E3-9099-C40C66FF867C}">
                  <a14:compatExt spid="_x0000_s113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317" name="Button 53" hidden="1">
              <a:extLst>
                <a:ext uri="{63B3BB69-23CF-44E3-9099-C40C66FF867C}">
                  <a14:compatExt spid="_x0000_s113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318" name="Button 54" hidden="1">
              <a:extLst>
                <a:ext uri="{63B3BB69-23CF-44E3-9099-C40C66FF867C}">
                  <a14:compatExt spid="_x0000_s113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319" name="Button 55" hidden="1">
              <a:extLst>
                <a:ext uri="{63B3BB69-23CF-44E3-9099-C40C66FF867C}">
                  <a14:compatExt spid="_x0000_s113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25</xdr:col>
          <xdr:colOff>542925</xdr:colOff>
          <xdr:row>0</xdr:row>
          <xdr:rowOff>28575</xdr:rowOff>
        </xdr:from>
        <xdr:to>
          <xdr:col>26</xdr:col>
          <xdr:colOff>514350</xdr:colOff>
          <xdr:row>2</xdr:row>
          <xdr:rowOff>19050</xdr:rowOff>
        </xdr:to>
        <xdr:sp macro="" textlink="">
          <xdr:nvSpPr>
            <xdr:cNvPr id="11320" name="Button 56" hidden="1">
              <a:extLst>
                <a:ext uri="{63B3BB69-23CF-44E3-9099-C40C66FF867C}">
                  <a14:compatExt spid="_x0000_s113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28</xdr:col>
          <xdr:colOff>438150</xdr:colOff>
          <xdr:row>0</xdr:row>
          <xdr:rowOff>28575</xdr:rowOff>
        </xdr:from>
        <xdr:to>
          <xdr:col>30</xdr:col>
          <xdr:colOff>581025</xdr:colOff>
          <xdr:row>1</xdr:row>
          <xdr:rowOff>114300</xdr:rowOff>
        </xdr:to>
        <xdr:sp macro="" textlink="">
          <xdr:nvSpPr>
            <xdr:cNvPr id="11321" name="Button 57" hidden="1">
              <a:extLst>
                <a:ext uri="{63B3BB69-23CF-44E3-9099-C40C66FF867C}">
                  <a14:compatExt spid="_x0000_s113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381000</xdr:colOff>
          <xdr:row>0</xdr:row>
          <xdr:rowOff>38100</xdr:rowOff>
        </xdr:from>
        <xdr:to>
          <xdr:col>11</xdr:col>
          <xdr:colOff>171450</xdr:colOff>
          <xdr:row>1</xdr:row>
          <xdr:rowOff>123825</xdr:rowOff>
        </xdr:to>
        <xdr:sp macro="" textlink="">
          <xdr:nvSpPr>
            <xdr:cNvPr id="11322" name="Button 58" hidden="1">
              <a:extLst>
                <a:ext uri="{63B3BB69-23CF-44E3-9099-C40C66FF867C}">
                  <a14:compatExt spid="_x0000_s113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323" name="Button 59" hidden="1">
              <a:extLst>
                <a:ext uri="{63B3BB69-23CF-44E3-9099-C40C66FF867C}">
                  <a14:compatExt spid="_x0000_s113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324" name="Button 60" hidden="1">
              <a:extLst>
                <a:ext uri="{63B3BB69-23CF-44E3-9099-C40C66FF867C}">
                  <a14:compatExt spid="_x0000_s113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381000</xdr:colOff>
          <xdr:row>0</xdr:row>
          <xdr:rowOff>38100</xdr:rowOff>
        </xdr:from>
        <xdr:to>
          <xdr:col>11</xdr:col>
          <xdr:colOff>171450</xdr:colOff>
          <xdr:row>1</xdr:row>
          <xdr:rowOff>123825</xdr:rowOff>
        </xdr:to>
        <xdr:sp macro="" textlink="">
          <xdr:nvSpPr>
            <xdr:cNvPr id="11325" name="Button 61" hidden="1">
              <a:extLst>
                <a:ext uri="{63B3BB69-23CF-44E3-9099-C40C66FF867C}">
                  <a14:compatExt spid="_x0000_s113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326" name="Button 62" hidden="1">
              <a:extLst>
                <a:ext uri="{63B3BB69-23CF-44E3-9099-C40C66FF867C}">
                  <a14:compatExt spid="_x0000_s113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327" name="Button 63" hidden="1">
              <a:extLst>
                <a:ext uri="{63B3BB69-23CF-44E3-9099-C40C66FF867C}">
                  <a14:compatExt spid="_x0000_s113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381000</xdr:colOff>
          <xdr:row>0</xdr:row>
          <xdr:rowOff>38100</xdr:rowOff>
        </xdr:from>
        <xdr:to>
          <xdr:col>11</xdr:col>
          <xdr:colOff>171450</xdr:colOff>
          <xdr:row>1</xdr:row>
          <xdr:rowOff>123825</xdr:rowOff>
        </xdr:to>
        <xdr:sp macro="" textlink="">
          <xdr:nvSpPr>
            <xdr:cNvPr id="11328" name="Button 64" hidden="1">
              <a:extLst>
                <a:ext uri="{63B3BB69-23CF-44E3-9099-C40C66FF867C}">
                  <a14:compatExt spid="_x0000_s113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329" name="Button 65" hidden="1">
              <a:extLst>
                <a:ext uri="{63B3BB69-23CF-44E3-9099-C40C66FF867C}">
                  <a14:compatExt spid="_x0000_s113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330" name="Button 66" hidden="1">
              <a:extLst>
                <a:ext uri="{63B3BB69-23CF-44E3-9099-C40C66FF867C}">
                  <a14:compatExt spid="_x0000_s113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381000</xdr:colOff>
          <xdr:row>0</xdr:row>
          <xdr:rowOff>38100</xdr:rowOff>
        </xdr:from>
        <xdr:to>
          <xdr:col>11</xdr:col>
          <xdr:colOff>171450</xdr:colOff>
          <xdr:row>1</xdr:row>
          <xdr:rowOff>123825</xdr:rowOff>
        </xdr:to>
        <xdr:sp macro="" textlink="">
          <xdr:nvSpPr>
            <xdr:cNvPr id="11331" name="Button 67" hidden="1">
              <a:extLst>
                <a:ext uri="{63B3BB69-23CF-44E3-9099-C40C66FF867C}">
                  <a14:compatExt spid="_x0000_s113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332" name="Button 68" hidden="1">
              <a:extLst>
                <a:ext uri="{63B3BB69-23CF-44E3-9099-C40C66FF867C}">
                  <a14:compatExt spid="_x0000_s113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333" name="Button 69" hidden="1">
              <a:extLst>
                <a:ext uri="{63B3BB69-23CF-44E3-9099-C40C66FF867C}">
                  <a14:compatExt spid="_x0000_s113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381000</xdr:colOff>
          <xdr:row>0</xdr:row>
          <xdr:rowOff>38100</xdr:rowOff>
        </xdr:from>
        <xdr:to>
          <xdr:col>11</xdr:col>
          <xdr:colOff>171450</xdr:colOff>
          <xdr:row>1</xdr:row>
          <xdr:rowOff>123825</xdr:rowOff>
        </xdr:to>
        <xdr:sp macro="" textlink="">
          <xdr:nvSpPr>
            <xdr:cNvPr id="11334" name="Button 70" hidden="1">
              <a:extLst>
                <a:ext uri="{63B3BB69-23CF-44E3-9099-C40C66FF867C}">
                  <a14:compatExt spid="_x0000_s113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335" name="Button 71" hidden="1">
              <a:extLst>
                <a:ext uri="{63B3BB69-23CF-44E3-9099-C40C66FF867C}">
                  <a14:compatExt spid="_x0000_s113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336" name="Button 72" hidden="1">
              <a:extLst>
                <a:ext uri="{63B3BB69-23CF-44E3-9099-C40C66FF867C}">
                  <a14:compatExt spid="_x0000_s113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381000</xdr:colOff>
          <xdr:row>0</xdr:row>
          <xdr:rowOff>38100</xdr:rowOff>
        </xdr:from>
        <xdr:to>
          <xdr:col>11</xdr:col>
          <xdr:colOff>171450</xdr:colOff>
          <xdr:row>1</xdr:row>
          <xdr:rowOff>123825</xdr:rowOff>
        </xdr:to>
        <xdr:sp macro="" textlink="">
          <xdr:nvSpPr>
            <xdr:cNvPr id="11337" name="Button 73" hidden="1">
              <a:extLst>
                <a:ext uri="{63B3BB69-23CF-44E3-9099-C40C66FF867C}">
                  <a14:compatExt spid="_x0000_s113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338" name="Button 74" hidden="1">
              <a:extLst>
                <a:ext uri="{63B3BB69-23CF-44E3-9099-C40C66FF867C}">
                  <a14:compatExt spid="_x0000_s113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339" name="Button 75" hidden="1">
              <a:extLst>
                <a:ext uri="{63B3BB69-23CF-44E3-9099-C40C66FF867C}">
                  <a14:compatExt spid="_x0000_s113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381000</xdr:colOff>
          <xdr:row>0</xdr:row>
          <xdr:rowOff>38100</xdr:rowOff>
        </xdr:from>
        <xdr:to>
          <xdr:col>11</xdr:col>
          <xdr:colOff>171450</xdr:colOff>
          <xdr:row>1</xdr:row>
          <xdr:rowOff>123825</xdr:rowOff>
        </xdr:to>
        <xdr:sp macro="" textlink="">
          <xdr:nvSpPr>
            <xdr:cNvPr id="11340" name="Button 76" hidden="1">
              <a:extLst>
                <a:ext uri="{63B3BB69-23CF-44E3-9099-C40C66FF867C}">
                  <a14:compatExt spid="_x0000_s113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341" name="Button 77" hidden="1">
              <a:extLst>
                <a:ext uri="{63B3BB69-23CF-44E3-9099-C40C66FF867C}">
                  <a14:compatExt spid="_x0000_s113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342" name="Button 78" hidden="1">
              <a:extLst>
                <a:ext uri="{63B3BB69-23CF-44E3-9099-C40C66FF867C}">
                  <a14:compatExt spid="_x0000_s113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381000</xdr:colOff>
          <xdr:row>0</xdr:row>
          <xdr:rowOff>38100</xdr:rowOff>
        </xdr:from>
        <xdr:to>
          <xdr:col>11</xdr:col>
          <xdr:colOff>171450</xdr:colOff>
          <xdr:row>1</xdr:row>
          <xdr:rowOff>123825</xdr:rowOff>
        </xdr:to>
        <xdr:sp macro="" textlink="">
          <xdr:nvSpPr>
            <xdr:cNvPr id="11343" name="Button 79" hidden="1">
              <a:extLst>
                <a:ext uri="{63B3BB69-23CF-44E3-9099-C40C66FF867C}">
                  <a14:compatExt spid="_x0000_s113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344" name="Button 80" hidden="1">
              <a:extLst>
                <a:ext uri="{63B3BB69-23CF-44E3-9099-C40C66FF867C}">
                  <a14:compatExt spid="_x0000_s113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345" name="Button 81" hidden="1">
              <a:extLst>
                <a:ext uri="{63B3BB69-23CF-44E3-9099-C40C66FF867C}">
                  <a14:compatExt spid="_x0000_s113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381000</xdr:colOff>
          <xdr:row>0</xdr:row>
          <xdr:rowOff>38100</xdr:rowOff>
        </xdr:from>
        <xdr:to>
          <xdr:col>11</xdr:col>
          <xdr:colOff>171450</xdr:colOff>
          <xdr:row>1</xdr:row>
          <xdr:rowOff>123825</xdr:rowOff>
        </xdr:to>
        <xdr:sp macro="" textlink="">
          <xdr:nvSpPr>
            <xdr:cNvPr id="11346" name="Button 82" hidden="1">
              <a:extLst>
                <a:ext uri="{63B3BB69-23CF-44E3-9099-C40C66FF867C}">
                  <a14:compatExt spid="_x0000_s113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347" name="Button 83" hidden="1">
              <a:extLst>
                <a:ext uri="{63B3BB69-23CF-44E3-9099-C40C66FF867C}">
                  <a14:compatExt spid="_x0000_s113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348" name="Button 84" hidden="1">
              <a:extLst>
                <a:ext uri="{63B3BB69-23CF-44E3-9099-C40C66FF867C}">
                  <a14:compatExt spid="_x0000_s113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381000</xdr:colOff>
          <xdr:row>0</xdr:row>
          <xdr:rowOff>38100</xdr:rowOff>
        </xdr:from>
        <xdr:to>
          <xdr:col>11</xdr:col>
          <xdr:colOff>171450</xdr:colOff>
          <xdr:row>1</xdr:row>
          <xdr:rowOff>123825</xdr:rowOff>
        </xdr:to>
        <xdr:sp macro="" textlink="">
          <xdr:nvSpPr>
            <xdr:cNvPr id="11349" name="Button 85" hidden="1">
              <a:extLst>
                <a:ext uri="{63B3BB69-23CF-44E3-9099-C40C66FF867C}">
                  <a14:compatExt spid="_x0000_s113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350" name="Button 86" hidden="1">
              <a:extLst>
                <a:ext uri="{63B3BB69-23CF-44E3-9099-C40C66FF867C}">
                  <a14:compatExt spid="_x0000_s113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351" name="Button 87" hidden="1">
              <a:extLst>
                <a:ext uri="{63B3BB69-23CF-44E3-9099-C40C66FF867C}">
                  <a14:compatExt spid="_x0000_s113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381000</xdr:colOff>
          <xdr:row>0</xdr:row>
          <xdr:rowOff>38100</xdr:rowOff>
        </xdr:from>
        <xdr:to>
          <xdr:col>11</xdr:col>
          <xdr:colOff>171450</xdr:colOff>
          <xdr:row>1</xdr:row>
          <xdr:rowOff>123825</xdr:rowOff>
        </xdr:to>
        <xdr:sp macro="" textlink="">
          <xdr:nvSpPr>
            <xdr:cNvPr id="11352" name="Button 88" hidden="1">
              <a:extLst>
                <a:ext uri="{63B3BB69-23CF-44E3-9099-C40C66FF867C}">
                  <a14:compatExt spid="_x0000_s113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353" name="Button 89" hidden="1">
              <a:extLst>
                <a:ext uri="{63B3BB69-23CF-44E3-9099-C40C66FF867C}">
                  <a14:compatExt spid="_x0000_s113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354" name="Button 90" hidden="1">
              <a:extLst>
                <a:ext uri="{63B3BB69-23CF-44E3-9099-C40C66FF867C}">
                  <a14:compatExt spid="_x0000_s113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1intra/WEST/PositionFile/HS_WESTall1025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9-01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10-01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12-01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15-01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16-01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18-01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19-01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22-01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23-01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26-0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Curve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30-01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1112001WestPrice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1162001WestPrice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11-7-2001WestPrice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11-8-2001WestPrice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112-01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113-01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114-01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116-01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119-01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websave2.xla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11-20-2001WestPrice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11-21-2001WestPrice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West%20NatGas%20Prices%201126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11-26-2001WestPrice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Prices0918-0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1-0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2-01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3-01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4-0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5-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Run Query"/>
      <sheetName val="GRMS Detail"/>
      <sheetName val="QueryPage"/>
      <sheetName val="Months"/>
      <sheetName val="Temp"/>
      <sheetName val="Procedur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Daily Peak and Off Peak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Daily Peak and Off Peak"/>
      <sheetName val="Power Desk Daily Price"/>
      <sheetName val="OP.Power Desk Daily Price"/>
      <sheetName val="Power &amp; Gas Heat Rates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Daily Peak and Off Peak"/>
      <sheetName val="Power Desk Daily Price"/>
      <sheetName val="OP.Power Desk Daily Price"/>
      <sheetName val="Power &amp; Gas Heat Rates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s"/>
    </sheetNames>
    <sheetDataSet>
      <sheetData sheetId="0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Daily Peak and Off Peak"/>
      <sheetName val="Power Desk Daily Price"/>
      <sheetName val="OP.Power Desk Daily Price"/>
      <sheetName val="Power &amp; Gas Heat Rates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Power Price"/>
      <sheetName val="Power Off-Peak Prices"/>
      <sheetName val="Daily Peak and Off Peak"/>
      <sheetName val="Power West Price OP 6 by 8"/>
      <sheetName val="Power West Price Peak-Tim"/>
      <sheetName val="Power West Price Off Peak-Tim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Power Price PRINT"/>
      <sheetName val="Power Off-Peak Prices PRINT"/>
      <sheetName val="Daily Peak and Off Peak PRINT"/>
      <sheetName val="Power West Price OP 6 by 8"/>
      <sheetName val="Power West Price Peak-Tim"/>
      <sheetName val="Power West Price Off Peak-Tim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 PRINT"/>
      <sheetName val="Power Off-Peak Prices PRINT"/>
      <sheetName val="Daily Peak and Off Peak PRINT"/>
      <sheetName val="Power Desk Daily Price"/>
      <sheetName val="OP.Power Desk Daily Price"/>
      <sheetName val="Power &amp; Gas Heat Rates"/>
      <sheetName val="Gas Curve Summary"/>
      <sheetName val="Off Peak Detail"/>
      <sheetName val="Power West Price OP 6 by 8"/>
      <sheetName val="Power West Price Peak-Tim"/>
      <sheetName val="Power West Price Off Peak-Tim"/>
      <sheetName val="Power West Off-Peak 6 by 8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Power Price PRINT"/>
      <sheetName val="Power Off-Peak Prices PRINT"/>
      <sheetName val="Daily Peak and Off Peak PRINT"/>
      <sheetName val="Power West Price OP 6 by 8"/>
      <sheetName val="Power West Price Peak-Tim"/>
      <sheetName val="Power West Price Off Peak-Tim"/>
      <sheetName val="Power West Off-Peak 6 by 8-Tim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 PRINT"/>
      <sheetName val="Power Off-Peak Prices PRINT"/>
      <sheetName val="Daily Peak and Off Peak PRINT"/>
      <sheetName val="Power Desk Daily Price"/>
      <sheetName val="OP.Power Desk Daily Price"/>
      <sheetName val="Power &amp; Gas Heat Rates"/>
      <sheetName val="Gas Curve Summary"/>
      <sheetName val="Off Peak Detail"/>
      <sheetName val="Power West Price OP 6 by 8"/>
      <sheetName val="Power West Price Peak-Tim"/>
      <sheetName val="Power West Price Off Peak-Tim"/>
      <sheetName val="Power West Off-Peak 6 by 8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 PRINT"/>
      <sheetName val="Power Off-Peak Prices PRINT"/>
      <sheetName val="Daily Peak and Off Peak PRINT"/>
      <sheetName val="Power Desk Daily Price"/>
      <sheetName val="OP.Power Desk Daily Price"/>
      <sheetName val="Power &amp; Gas Heat Rates"/>
      <sheetName val="Gas Curve Summary"/>
      <sheetName val="Off Peak Detail"/>
      <sheetName val="Power West Price OP 6 by 8"/>
      <sheetName val="Power West Price Peak-Tim"/>
      <sheetName val="Power West Price Off Peak-Tim"/>
      <sheetName val="Power West Off-Peak 6 by 8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 PRINT"/>
      <sheetName val="Power Off-Peak Prices PRINT"/>
      <sheetName val="Daily Peak and Off Peak PRINT"/>
      <sheetName val="Power Desk Daily Price"/>
      <sheetName val="OP.Power Desk Daily Price"/>
      <sheetName val="Power &amp; Gas Heat Rates"/>
      <sheetName val="Gas Curve Summary"/>
      <sheetName val="Off Peak Detail"/>
      <sheetName val="Power West Price OP 6 by 8"/>
      <sheetName val="Power West Price Peak-Tim"/>
      <sheetName val="Power West Price Off Peak-Tim"/>
      <sheetName val="Power West Off-Peak 6 by 8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 PRINT"/>
      <sheetName val="Power Off-Peak Prices PRINT"/>
      <sheetName val="Daily Peak and Off Peak PRINT"/>
      <sheetName val="Power Desk Daily Price"/>
      <sheetName val="OP.Power Desk Daily Price"/>
      <sheetName val="Power &amp; Gas Heat Rates"/>
      <sheetName val="Gas Curve Summary"/>
      <sheetName val="Off Peak Detail"/>
      <sheetName val="Power West Price OP 6 by 8"/>
      <sheetName val="Power West Price Peak-Tim"/>
      <sheetName val="Power West Price Off Peak-Tim"/>
      <sheetName val="Power West Off-Peak 6 by 8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 PRINT"/>
      <sheetName val="Power Off-Peak Prices PRINT"/>
      <sheetName val="Daily Peak and Off Peak PRINT"/>
      <sheetName val="Power Desk Daily Price"/>
      <sheetName val="OP.Power Desk Daily Price"/>
      <sheetName val="Power &amp; Gas Heat Rates"/>
      <sheetName val="Gas Curve Summary"/>
      <sheetName val="Off Peak Detail"/>
      <sheetName val="Power West Price OP 6 by 8"/>
      <sheetName val="Power West Price Peak-Tim"/>
      <sheetName val="Power West Price Off Peak-Tim"/>
      <sheetName val="Power West Off-Peak 6 by 8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PublishPowerWestPricePeak"/>
    </definedNames>
    <sheetDataSet>
      <sheetData sheetId="0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Power Price PRINT"/>
      <sheetName val="Power Off-Peak Prices PRINT"/>
      <sheetName val="Daily Peak and Off Peak PRINT"/>
      <sheetName val="Power West Price OP 6 by 8"/>
      <sheetName val="Power West Price Peak-Tim"/>
      <sheetName val="Power West Price Off Peak-Tim"/>
      <sheetName val="Power West Off-Peak 6 by 8-Tim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Power Price PRINT"/>
      <sheetName val="Power Off-Peak Prices PRINT"/>
      <sheetName val="Daily Peak and Off Peak PRINT"/>
      <sheetName val="Power West Price OP 6 by 8"/>
      <sheetName val="Power West Price Peak-Tim"/>
      <sheetName val="Power West Price Off Peak-Tim"/>
      <sheetName val="Power West Off-Peak 6 by 8-Tim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s Average Basis"/>
      <sheetName val="Gas Average PhyIdx"/>
      <sheetName val="Gas Average FinIdx"/>
      <sheetName val="CurveFetch"/>
      <sheetName val="BasisCurves"/>
      <sheetName val="IndexCurves"/>
      <sheetName val="PowerPrices"/>
      <sheetName val="Copy Price Macro"/>
      <sheetName val="West NatGas Prices 1126"/>
    </sheetNames>
    <definedNames>
      <definedName name="copyancillary"/>
      <definedName name="rollprior"/>
    </definedNames>
    <sheetDataSet>
      <sheetData sheetId="0">
        <row r="28">
          <cell r="M28">
            <v>0.49</v>
          </cell>
          <cell r="P28">
            <v>0.25</v>
          </cell>
          <cell r="R28">
            <v>0.06</v>
          </cell>
          <cell r="V28">
            <v>-1.2500000000000001E-2</v>
          </cell>
          <cell r="AB28">
            <v>9.5000000000000001E-2</v>
          </cell>
          <cell r="AH28">
            <v>0.29799999999999999</v>
          </cell>
        </row>
        <row r="29">
          <cell r="M29">
            <v>0.36999999999999988</v>
          </cell>
          <cell r="P29">
            <v>0.25</v>
          </cell>
          <cell r="R29">
            <v>0.01</v>
          </cell>
          <cell r="S29">
            <v>0</v>
          </cell>
          <cell r="V29">
            <v>2.8750000000000001E-2</v>
          </cell>
          <cell r="W29">
            <v>0</v>
          </cell>
          <cell r="Y29">
            <v>3.4999999999999996E-2</v>
          </cell>
          <cell r="AB29">
            <v>-3.5714285714285712E-2</v>
          </cell>
          <cell r="AC29">
            <v>0</v>
          </cell>
          <cell r="AE29">
            <v>3.4999999999999996E-2</v>
          </cell>
          <cell r="AH29">
            <v>0.16199999999999998</v>
          </cell>
        </row>
        <row r="30">
          <cell r="M30">
            <v>0.44999999999999996</v>
          </cell>
          <cell r="P30">
            <v>0.19999999999999973</v>
          </cell>
          <cell r="R30">
            <v>-1.4999999999999999E-2</v>
          </cell>
          <cell r="S30">
            <v>0.13</v>
          </cell>
          <cell r="V30">
            <v>-6.3750000000000001E-2</v>
          </cell>
          <cell r="W30">
            <v>7.8750000000000014E-2</v>
          </cell>
          <cell r="Y30">
            <v>-8.5000000000000006E-2</v>
          </cell>
          <cell r="AB30">
            <v>-0.14571428571428571</v>
          </cell>
          <cell r="AC30">
            <v>1.0714285714285704E-2</v>
          </cell>
          <cell r="AE30">
            <v>-9.0000000000000011E-2</v>
          </cell>
          <cell r="AH30">
            <v>5.2000000000000005E-2</v>
          </cell>
        </row>
        <row r="31">
          <cell r="M31">
            <v>0.44999999999999996</v>
          </cell>
          <cell r="P31">
            <v>0.29999999999999982</v>
          </cell>
          <cell r="R31">
            <v>-1.4999999999999999E-2</v>
          </cell>
          <cell r="S31">
            <v>0.125</v>
          </cell>
          <cell r="V31">
            <v>-4.4999999999999998E-2</v>
          </cell>
          <cell r="W31">
            <v>8.5000000000000006E-2</v>
          </cell>
          <cell r="Y31">
            <v>-5.7500000000000002E-2</v>
          </cell>
          <cell r="AB31">
            <v>5.8571428571428566E-2</v>
          </cell>
          <cell r="AC31">
            <v>1.6428571428571417E-2</v>
          </cell>
          <cell r="AE31">
            <v>0.16</v>
          </cell>
          <cell r="AH31">
            <v>0.11799999999999999</v>
          </cell>
        </row>
        <row r="33">
          <cell r="M33">
            <v>0.17999999999999994</v>
          </cell>
          <cell r="P33">
            <v>4.9999999999999822E-2</v>
          </cell>
          <cell r="R33">
            <v>-0.21</v>
          </cell>
          <cell r="S33">
            <v>0.1</v>
          </cell>
          <cell r="V33">
            <v>-0.25375000000000003</v>
          </cell>
          <cell r="W33">
            <v>4.9999999999999989E-2</v>
          </cell>
          <cell r="Y33">
            <v>-0.27583333333333332</v>
          </cell>
          <cell r="AB33">
            <v>-0.3249999999999999</v>
          </cell>
          <cell r="AC33">
            <v>3.0000000000000082E-2</v>
          </cell>
          <cell r="AE33">
            <v>-0.30499999999999999</v>
          </cell>
          <cell r="AH33">
            <v>-0.215</v>
          </cell>
        </row>
        <row r="34">
          <cell r="M34">
            <v>0.16999999999999993</v>
          </cell>
          <cell r="P34">
            <v>9.9999999999999645E-2</v>
          </cell>
          <cell r="R34">
            <v>-0.16</v>
          </cell>
          <cell r="S34">
            <v>7.0000000000000007E-2</v>
          </cell>
          <cell r="V34">
            <v>-0.19</v>
          </cell>
          <cell r="W34">
            <v>4.7499999999999987E-2</v>
          </cell>
          <cell r="Y34">
            <v>-0.20500000000000004</v>
          </cell>
          <cell r="AB34">
            <v>-0.15964285714285714</v>
          </cell>
          <cell r="AC34">
            <v>3.5714285714285865E-3</v>
          </cell>
          <cell r="AE34">
            <v>-0.13749999999999998</v>
          </cell>
          <cell r="AH34">
            <v>-0.16600000000000001</v>
          </cell>
        </row>
        <row r="35">
          <cell r="M35">
            <v>0.21999999999999997</v>
          </cell>
          <cell r="P35">
            <v>-0.29000000000000026</v>
          </cell>
          <cell r="R35">
            <v>-0.16</v>
          </cell>
          <cell r="S35">
            <v>1.999999999999999E-2</v>
          </cell>
          <cell r="V35">
            <v>-0.16625000000000001</v>
          </cell>
          <cell r="W35">
            <v>1.125000000000001E-2</v>
          </cell>
          <cell r="Y35">
            <v>-0.17458333333333331</v>
          </cell>
          <cell r="AB35">
            <v>-0.10821428571428572</v>
          </cell>
          <cell r="AC35">
            <v>4.9999999999999906E-3</v>
          </cell>
          <cell r="AE35">
            <v>-8.0833333333333326E-2</v>
          </cell>
          <cell r="AH35">
            <v>-0.13</v>
          </cell>
        </row>
        <row r="36">
          <cell r="M36">
            <v>0.17999999999999994</v>
          </cell>
          <cell r="P36">
            <v>-0.20000000000000018</v>
          </cell>
          <cell r="R36">
            <v>-0.16250000000000001</v>
          </cell>
          <cell r="S36">
            <v>0</v>
          </cell>
          <cell r="V36">
            <v>-0.16</v>
          </cell>
          <cell r="W36">
            <v>0</v>
          </cell>
          <cell r="Y36">
            <v>-0.15916666666666668</v>
          </cell>
          <cell r="AB36">
            <v>-0.155</v>
          </cell>
          <cell r="AC36">
            <v>0</v>
          </cell>
          <cell r="AE36">
            <v>-0.155</v>
          </cell>
          <cell r="AH36">
            <v>-0.155</v>
          </cell>
        </row>
        <row r="39">
          <cell r="M39">
            <v>9.9999999999999867E-2</v>
          </cell>
          <cell r="P39">
            <v>-0.10000000000000009</v>
          </cell>
          <cell r="R39">
            <v>-0.34</v>
          </cell>
          <cell r="S39">
            <v>7.999999999999996E-2</v>
          </cell>
          <cell r="V39">
            <v>-0.38</v>
          </cell>
          <cell r="W39">
            <v>3.999999999999998E-2</v>
          </cell>
          <cell r="Y39">
            <v>-0.39583333333333331</v>
          </cell>
          <cell r="AB39">
            <v>-0.55500000000000005</v>
          </cell>
          <cell r="AC39">
            <v>3.499999999999992E-2</v>
          </cell>
          <cell r="AE39">
            <v>-0.55500000000000005</v>
          </cell>
          <cell r="AH39">
            <v>-0.28699999999999998</v>
          </cell>
        </row>
        <row r="40">
          <cell r="M40">
            <v>0.38000000000000012</v>
          </cell>
          <cell r="P40">
            <v>0.12999999999999989</v>
          </cell>
          <cell r="R40">
            <v>-4.4999999999999998E-2</v>
          </cell>
          <cell r="S40">
            <v>1.4999999999999999E-2</v>
          </cell>
          <cell r="V40">
            <v>-7.1250000000000008E-2</v>
          </cell>
          <cell r="W40">
            <v>8.7499999999999939E-3</v>
          </cell>
          <cell r="Y40">
            <v>-0.11499999999999999</v>
          </cell>
          <cell r="AB40">
            <v>-0.30999999999999994</v>
          </cell>
          <cell r="AC40">
            <v>0</v>
          </cell>
          <cell r="AE40">
            <v>-0.37000000000000011</v>
          </cell>
          <cell r="AH40">
            <v>0.10500000000000001</v>
          </cell>
        </row>
        <row r="41">
          <cell r="M41">
            <v>0.3600000000000001</v>
          </cell>
          <cell r="P41">
            <v>-0.25000000000000022</v>
          </cell>
          <cell r="R41">
            <v>0</v>
          </cell>
          <cell r="S41">
            <v>0.16500000000000001</v>
          </cell>
          <cell r="V41">
            <v>-0.08</v>
          </cell>
          <cell r="W41">
            <v>0.11125</v>
          </cell>
          <cell r="Y41">
            <v>-0.10666666666666667</v>
          </cell>
          <cell r="AB41">
            <v>-0.35</v>
          </cell>
          <cell r="AC41">
            <v>3.0000000000000027E-2</v>
          </cell>
          <cell r="AE41">
            <v>-0.40000000000000008</v>
          </cell>
          <cell r="AH41">
            <v>7.5000000000000011E-2</v>
          </cell>
        </row>
        <row r="42">
          <cell r="M42">
            <v>-0.13900000000000001</v>
          </cell>
          <cell r="P42">
            <v>-0.14300000000000024</v>
          </cell>
          <cell r="R42">
            <v>-0.29520174014126999</v>
          </cell>
          <cell r="S42">
            <v>7.8329126924500114E-3</v>
          </cell>
          <cell r="V42">
            <v>-0.3925504350353175</v>
          </cell>
          <cell r="W42">
            <v>4.0708228173112482E-2</v>
          </cell>
          <cell r="Y42">
            <v>-0.42499999999999999</v>
          </cell>
          <cell r="AB42">
            <v>-0.48499999999999993</v>
          </cell>
          <cell r="AC42">
            <v>2.0000000000000073E-2</v>
          </cell>
          <cell r="AE42">
            <v>-0.48500000000000004</v>
          </cell>
          <cell r="AH42">
            <v>-0.43</v>
          </cell>
        </row>
        <row r="43">
          <cell r="M43">
            <v>8.9999999999999858E-2</v>
          </cell>
          <cell r="P43">
            <v>-0.30000000000000027</v>
          </cell>
          <cell r="R43">
            <v>-0.39</v>
          </cell>
          <cell r="S43">
            <v>7.999999999999996E-2</v>
          </cell>
          <cell r="V43">
            <v>-0.43625000000000003</v>
          </cell>
          <cell r="W43">
            <v>4.0000000000000036E-2</v>
          </cell>
          <cell r="Y43">
            <v>-0.45416666666666661</v>
          </cell>
          <cell r="AB43">
            <v>-0.67499999999999993</v>
          </cell>
          <cell r="AC43">
            <v>2.5000000000000133E-2</v>
          </cell>
          <cell r="AE43">
            <v>-0.67500000000000016</v>
          </cell>
          <cell r="AH43">
            <v>-0.33199999999999996</v>
          </cell>
        </row>
        <row r="49">
          <cell r="L49">
            <v>1.82</v>
          </cell>
          <cell r="O49">
            <v>2.2000000000000002</v>
          </cell>
          <cell r="R49">
            <v>2.6960000000000002</v>
          </cell>
          <cell r="V49">
            <v>2.8887499999999999</v>
          </cell>
          <cell r="AB49">
            <v>2.9750000000000005</v>
          </cell>
          <cell r="AH49">
            <v>3.3811999999999998</v>
          </cell>
        </row>
      </sheetData>
      <sheetData sheetId="1">
        <row r="28">
          <cell r="R28">
            <v>0.01</v>
          </cell>
          <cell r="V28">
            <v>0.01</v>
          </cell>
          <cell r="AB28">
            <v>0.03</v>
          </cell>
          <cell r="AH28">
            <v>0.04</v>
          </cell>
        </row>
        <row r="29">
          <cell r="R29">
            <v>0</v>
          </cell>
          <cell r="V29">
            <v>0</v>
          </cell>
          <cell r="AB29">
            <v>0</v>
          </cell>
          <cell r="AH29">
            <v>0.02</v>
          </cell>
        </row>
        <row r="30">
          <cell r="R30">
            <v>0.02</v>
          </cell>
          <cell r="V30">
            <v>0.02</v>
          </cell>
          <cell r="AB30">
            <v>0.02</v>
          </cell>
          <cell r="AH30">
            <v>0.04</v>
          </cell>
        </row>
        <row r="31">
          <cell r="R31">
            <v>-0.01</v>
          </cell>
          <cell r="V31">
            <v>-0.01</v>
          </cell>
          <cell r="AB31">
            <v>-0.01</v>
          </cell>
          <cell r="AH31">
            <v>0.02</v>
          </cell>
        </row>
        <row r="33">
          <cell r="R33">
            <v>-0.01</v>
          </cell>
          <cell r="V33">
            <v>-0.01</v>
          </cell>
          <cell r="AB33">
            <v>0</v>
          </cell>
          <cell r="AH33">
            <v>0</v>
          </cell>
        </row>
        <row r="34">
          <cell r="R34">
            <v>-2.75E-2</v>
          </cell>
          <cell r="V34">
            <v>-2.75E-2</v>
          </cell>
          <cell r="AB34">
            <v>-0.01</v>
          </cell>
          <cell r="AH34">
            <v>0</v>
          </cell>
        </row>
        <row r="35">
          <cell r="R35">
            <v>-0.02</v>
          </cell>
          <cell r="V35">
            <v>-0.02</v>
          </cell>
          <cell r="AB35">
            <v>0</v>
          </cell>
          <cell r="AH35">
            <v>0</v>
          </cell>
        </row>
        <row r="36">
          <cell r="R36">
            <v>-5.0000000000000001E-3</v>
          </cell>
          <cell r="V36">
            <v>-5.0000000000000001E-3</v>
          </cell>
          <cell r="AB36">
            <v>-1.4999999999999999E-2</v>
          </cell>
          <cell r="AH36">
            <v>-5.0000000000000001E-3</v>
          </cell>
        </row>
        <row r="39">
          <cell r="R39">
            <v>1.4999999999999999E-2</v>
          </cell>
          <cell r="V39">
            <v>1.4999999999999999E-2</v>
          </cell>
          <cell r="AB39">
            <v>1.7142857142857144E-2</v>
          </cell>
          <cell r="AH39">
            <v>2.7500000000000004E-2</v>
          </cell>
        </row>
        <row r="40">
          <cell r="R40">
            <v>0</v>
          </cell>
          <cell r="V40">
            <v>0</v>
          </cell>
          <cell r="AB40">
            <v>0</v>
          </cell>
          <cell r="AH40">
            <v>0</v>
          </cell>
        </row>
        <row r="41">
          <cell r="R41">
            <v>0.04</v>
          </cell>
          <cell r="V41">
            <v>3.125E-2</v>
          </cell>
          <cell r="AB41">
            <v>0.01</v>
          </cell>
          <cell r="AH41">
            <v>4.4999999999999998E-2</v>
          </cell>
        </row>
        <row r="42">
          <cell r="R42">
            <v>0</v>
          </cell>
          <cell r="V42">
            <v>-9.89412271652E-4</v>
          </cell>
          <cell r="AB42">
            <v>-1.3193982948845571E-3</v>
          </cell>
          <cell r="AH42">
            <v>2.6428687443576402E-3</v>
          </cell>
        </row>
        <row r="43">
          <cell r="R43">
            <v>0.02</v>
          </cell>
          <cell r="V43">
            <v>0.02</v>
          </cell>
          <cell r="AB43">
            <v>1.3214285714285715E-2</v>
          </cell>
          <cell r="AH43">
            <v>0.03</v>
          </cell>
        </row>
      </sheetData>
      <sheetData sheetId="2">
        <row r="28">
          <cell r="R28">
            <v>0.01</v>
          </cell>
          <cell r="V28">
            <v>0.01</v>
          </cell>
          <cell r="AB28">
            <v>2.4285714285714282E-2</v>
          </cell>
          <cell r="AH28">
            <v>3.5000000000000003E-2</v>
          </cell>
        </row>
        <row r="29">
          <cell r="R29">
            <v>0</v>
          </cell>
          <cell r="V29">
            <v>0</v>
          </cell>
          <cell r="AB29">
            <v>0</v>
          </cell>
          <cell r="AH29">
            <v>0</v>
          </cell>
        </row>
        <row r="30">
          <cell r="R30">
            <v>0.03</v>
          </cell>
          <cell r="V30">
            <v>0.03</v>
          </cell>
          <cell r="AB30">
            <v>2.4285714285714282E-2</v>
          </cell>
          <cell r="AH30">
            <v>0.03</v>
          </cell>
        </row>
        <row r="31">
          <cell r="R31">
            <v>0</v>
          </cell>
          <cell r="V31">
            <v>0</v>
          </cell>
          <cell r="AB31">
            <v>1.8571428571428572E-2</v>
          </cell>
          <cell r="AH31">
            <v>0.02</v>
          </cell>
        </row>
        <row r="33">
          <cell r="R33">
            <v>0.01</v>
          </cell>
          <cell r="V33">
            <v>0.01</v>
          </cell>
          <cell r="AB33">
            <v>0.01</v>
          </cell>
          <cell r="AH33">
            <v>0.01</v>
          </cell>
        </row>
        <row r="34">
          <cell r="R34">
            <v>-1.4999999999999999E-2</v>
          </cell>
          <cell r="V34">
            <v>-1.4999999999999999E-2</v>
          </cell>
          <cell r="AB34">
            <v>2.142857142857143E-3</v>
          </cell>
          <cell r="AH34">
            <v>0.01</v>
          </cell>
        </row>
        <row r="35">
          <cell r="R35">
            <v>-0.02</v>
          </cell>
          <cell r="V35">
            <v>-0.02</v>
          </cell>
          <cell r="AB35">
            <v>0</v>
          </cell>
          <cell r="AH35">
            <v>0</v>
          </cell>
        </row>
        <row r="36">
          <cell r="R36">
            <v>-5.0000000000000001E-3</v>
          </cell>
          <cell r="V36">
            <v>-5.0000000000000001E-3</v>
          </cell>
          <cell r="AB36">
            <v>-1.4999999999999999E-2</v>
          </cell>
          <cell r="AH36">
            <v>-5.0000000000000001E-3</v>
          </cell>
        </row>
        <row r="39">
          <cell r="R39">
            <v>0.01</v>
          </cell>
          <cell r="V39">
            <v>0.01</v>
          </cell>
          <cell r="AB39">
            <v>0.01</v>
          </cell>
          <cell r="AH39">
            <v>0.02</v>
          </cell>
        </row>
        <row r="40">
          <cell r="R40">
            <v>0</v>
          </cell>
          <cell r="V40">
            <v>0</v>
          </cell>
          <cell r="AB40">
            <v>0</v>
          </cell>
          <cell r="AH40">
            <v>0</v>
          </cell>
        </row>
        <row r="41">
          <cell r="R41">
            <v>0</v>
          </cell>
          <cell r="V41">
            <v>0</v>
          </cell>
          <cell r="AB41">
            <v>0</v>
          </cell>
          <cell r="AH41">
            <v>0</v>
          </cell>
        </row>
        <row r="42">
          <cell r="R42">
            <v>0</v>
          </cell>
          <cell r="V42">
            <v>0</v>
          </cell>
          <cell r="AB42">
            <v>0</v>
          </cell>
          <cell r="AH42">
            <v>0</v>
          </cell>
        </row>
        <row r="43">
          <cell r="R43">
            <v>1.4999999999999999E-2</v>
          </cell>
          <cell r="V43">
            <v>1.4999999999999999E-2</v>
          </cell>
          <cell r="AB43">
            <v>1.4999999999999999E-2</v>
          </cell>
          <cell r="AH43">
            <v>1.4999999999999999E-2</v>
          </cell>
        </row>
        <row r="49">
          <cell r="R49">
            <v>-5.0000000000000001E-3</v>
          </cell>
          <cell r="V49">
            <v>-5.0000000000000001E-3</v>
          </cell>
          <cell r="AB49">
            <v>-2.142857142857143E-3</v>
          </cell>
          <cell r="AH49">
            <v>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Power Price PRINT"/>
      <sheetName val="Power Off-Peak Prices PRINT"/>
      <sheetName val="Daily Peak and Off Peak PRINT"/>
      <sheetName val="Power West Price OP 6 by 8"/>
      <sheetName val="Power West Price Peak-Tim"/>
      <sheetName val="Power West Price Off Peak-Tim"/>
      <sheetName val="Power West Off-Peak 6 by 8-Tim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Top"/>
      <sheetName val="Power West Price Peak"/>
      <sheetName val="Power West Price Off-Peak"/>
      <sheetName val="Power West Price OP 6 by 8"/>
      <sheetName val="Power West Price Peak-Tim"/>
      <sheetName val="Power West Price Off Peak-Tim"/>
      <sheetName val="P2"/>
      <sheetName val="P2Sun"/>
      <sheetName val="PricesSun"/>
      <sheetName val="Prices"/>
      <sheetName val="Holidays"/>
    </sheetNames>
    <sheetDataSet>
      <sheetData sheetId="0" refreshError="1"/>
      <sheetData sheetId="1" refreshError="1">
        <row r="3">
          <cell r="C3">
            <v>37154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 refreshError="1">
        <row r="3">
          <cell r="C3">
            <v>37165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>
        <row r="2">
          <cell r="B2">
            <v>37039</v>
          </cell>
        </row>
        <row r="3">
          <cell r="B3">
            <v>37076</v>
          </cell>
        </row>
        <row r="4">
          <cell r="B4">
            <v>37137</v>
          </cell>
        </row>
        <row r="5">
          <cell r="B5">
            <v>37217</v>
          </cell>
        </row>
        <row r="6">
          <cell r="B6">
            <v>37250</v>
          </cell>
        </row>
        <row r="7">
          <cell r="B7">
            <v>37257</v>
          </cell>
        </row>
        <row r="8">
          <cell r="B8">
            <v>37403</v>
          </cell>
        </row>
        <row r="9">
          <cell r="B9">
            <v>37441</v>
          </cell>
        </row>
        <row r="10">
          <cell r="B10">
            <v>37501</v>
          </cell>
        </row>
        <row r="11">
          <cell r="B11">
            <v>37588</v>
          </cell>
        </row>
        <row r="12">
          <cell r="B12">
            <v>37615</v>
          </cell>
        </row>
        <row r="13">
          <cell r="B13">
            <v>37622</v>
          </cell>
        </row>
        <row r="14">
          <cell r="B14">
            <v>37767</v>
          </cell>
        </row>
        <row r="15">
          <cell r="B15">
            <v>37806</v>
          </cell>
        </row>
        <row r="16">
          <cell r="B16">
            <v>37865</v>
          </cell>
        </row>
        <row r="17">
          <cell r="B17">
            <v>37952</v>
          </cell>
        </row>
        <row r="18">
          <cell r="B18">
            <v>37980</v>
          </cell>
        </row>
        <row r="19">
          <cell r="B19">
            <v>37987</v>
          </cell>
        </row>
        <row r="20">
          <cell r="B20">
            <v>38138</v>
          </cell>
        </row>
        <row r="21">
          <cell r="B21">
            <v>38173</v>
          </cell>
        </row>
        <row r="22">
          <cell r="B22">
            <v>38236</v>
          </cell>
        </row>
        <row r="23">
          <cell r="B23">
            <v>38316</v>
          </cell>
        </row>
        <row r="24">
          <cell r="B24">
            <v>38346</v>
          </cell>
        </row>
        <row r="25">
          <cell r="B25">
            <v>38353</v>
          </cell>
        </row>
        <row r="26">
          <cell r="B26">
            <v>38502</v>
          </cell>
        </row>
        <row r="27">
          <cell r="B27">
            <v>38537</v>
          </cell>
        </row>
        <row r="28">
          <cell r="B28">
            <v>38600</v>
          </cell>
        </row>
        <row r="29">
          <cell r="B29">
            <v>38680</v>
          </cell>
        </row>
        <row r="30">
          <cell r="B30">
            <v>38712</v>
          </cell>
        </row>
        <row r="31">
          <cell r="B31">
            <v>38719</v>
          </cell>
        </row>
        <row r="32">
          <cell r="B32">
            <v>38866</v>
          </cell>
        </row>
        <row r="33">
          <cell r="B33">
            <v>38902</v>
          </cell>
        </row>
        <row r="34">
          <cell r="B34">
            <v>38964</v>
          </cell>
        </row>
        <row r="35">
          <cell r="B35">
            <v>39044</v>
          </cell>
        </row>
        <row r="36">
          <cell r="B36">
            <v>39076</v>
          </cell>
        </row>
        <row r="37">
          <cell r="B37">
            <v>39083</v>
          </cell>
        </row>
        <row r="38">
          <cell r="B38">
            <v>39230</v>
          </cell>
        </row>
        <row r="39">
          <cell r="B39">
            <v>39267</v>
          </cell>
        </row>
        <row r="40">
          <cell r="B40">
            <v>39328</v>
          </cell>
        </row>
        <row r="41">
          <cell r="B41">
            <v>39408</v>
          </cell>
        </row>
        <row r="42">
          <cell r="B42">
            <v>39441</v>
          </cell>
        </row>
        <row r="43">
          <cell r="B43">
            <v>39448</v>
          </cell>
        </row>
        <row r="44">
          <cell r="B44">
            <v>39594</v>
          </cell>
        </row>
        <row r="45">
          <cell r="B45">
            <v>39633</v>
          </cell>
        </row>
        <row r="46">
          <cell r="B46">
            <v>39692</v>
          </cell>
        </row>
        <row r="47">
          <cell r="B47">
            <v>39779</v>
          </cell>
        </row>
        <row r="48">
          <cell r="B48">
            <v>39807</v>
          </cell>
        </row>
        <row r="49">
          <cell r="B49">
            <v>39814</v>
          </cell>
        </row>
        <row r="50">
          <cell r="B50">
            <v>39958</v>
          </cell>
        </row>
        <row r="51">
          <cell r="B51">
            <v>39997</v>
          </cell>
        </row>
        <row r="52">
          <cell r="B52">
            <v>40063</v>
          </cell>
        </row>
        <row r="53">
          <cell r="B53">
            <v>40143</v>
          </cell>
        </row>
        <row r="54">
          <cell r="B54">
            <v>40172</v>
          </cell>
        </row>
        <row r="55">
          <cell r="B55">
            <v>40179</v>
          </cell>
        </row>
        <row r="56">
          <cell r="B56">
            <v>40329</v>
          </cell>
        </row>
        <row r="57">
          <cell r="B57">
            <v>40364</v>
          </cell>
        </row>
        <row r="58">
          <cell r="B58">
            <v>40427</v>
          </cell>
        </row>
        <row r="59">
          <cell r="B59">
            <v>40507</v>
          </cell>
        </row>
        <row r="60">
          <cell r="B60">
            <v>40537</v>
          </cell>
        </row>
        <row r="61">
          <cell r="B61">
            <v>40544</v>
          </cell>
        </row>
      </sheetData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5" Type="http://schemas.openxmlformats.org/officeDocument/2006/relationships/comments" Target="../comments2.xml"/><Relationship Id="rId4" Type="http://schemas.openxmlformats.org/officeDocument/2006/relationships/ctrlProp" Target="../ctrlProps/ctrlProp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5" Type="http://schemas.openxmlformats.org/officeDocument/2006/relationships/comments" Target="../comments3.xml"/><Relationship Id="rId4" Type="http://schemas.openxmlformats.org/officeDocument/2006/relationships/ctrlProp" Target="../ctrlProps/ctrlProp3.xml"/></Relationships>
</file>

<file path=xl/worksheets/_rels/sheet7.xml.rels><?xml version="1.0" encoding="UTF-8" standalone="yes"?>
<Relationships xmlns="http://schemas.openxmlformats.org/package/2006/relationships"><Relationship Id="rId26" Type="http://schemas.openxmlformats.org/officeDocument/2006/relationships/ctrlProp" Target="../ctrlProps/ctrlProp27.xml"/><Relationship Id="rId21" Type="http://schemas.openxmlformats.org/officeDocument/2006/relationships/ctrlProp" Target="../ctrlProps/ctrlProp22.xml"/><Relationship Id="rId42" Type="http://schemas.openxmlformats.org/officeDocument/2006/relationships/ctrlProp" Target="../ctrlProps/ctrlProp43.xml"/><Relationship Id="rId47" Type="http://schemas.openxmlformats.org/officeDocument/2006/relationships/ctrlProp" Target="../ctrlProps/ctrlProp48.xml"/><Relationship Id="rId63" Type="http://schemas.openxmlformats.org/officeDocument/2006/relationships/ctrlProp" Target="../ctrlProps/ctrlProp64.xml"/><Relationship Id="rId68" Type="http://schemas.openxmlformats.org/officeDocument/2006/relationships/ctrlProp" Target="../ctrlProps/ctrlProp69.xml"/><Relationship Id="rId84" Type="http://schemas.openxmlformats.org/officeDocument/2006/relationships/ctrlProp" Target="../ctrlProps/ctrlProp85.xml"/><Relationship Id="rId89" Type="http://schemas.openxmlformats.org/officeDocument/2006/relationships/ctrlProp" Target="../ctrlProps/ctrlProp90.xml"/><Relationship Id="rId16" Type="http://schemas.openxmlformats.org/officeDocument/2006/relationships/ctrlProp" Target="../ctrlProps/ctrlProp17.xml"/><Relationship Id="rId11" Type="http://schemas.openxmlformats.org/officeDocument/2006/relationships/ctrlProp" Target="../ctrlProps/ctrlProp12.xml"/><Relationship Id="rId32" Type="http://schemas.openxmlformats.org/officeDocument/2006/relationships/ctrlProp" Target="../ctrlProps/ctrlProp33.xml"/><Relationship Id="rId37" Type="http://schemas.openxmlformats.org/officeDocument/2006/relationships/ctrlProp" Target="../ctrlProps/ctrlProp38.xml"/><Relationship Id="rId53" Type="http://schemas.openxmlformats.org/officeDocument/2006/relationships/ctrlProp" Target="../ctrlProps/ctrlProp54.xml"/><Relationship Id="rId58" Type="http://schemas.openxmlformats.org/officeDocument/2006/relationships/ctrlProp" Target="../ctrlProps/ctrlProp59.xml"/><Relationship Id="rId74" Type="http://schemas.openxmlformats.org/officeDocument/2006/relationships/ctrlProp" Target="../ctrlProps/ctrlProp75.xml"/><Relationship Id="rId79" Type="http://schemas.openxmlformats.org/officeDocument/2006/relationships/ctrlProp" Target="../ctrlProps/ctrlProp80.xml"/><Relationship Id="rId5" Type="http://schemas.openxmlformats.org/officeDocument/2006/relationships/ctrlProp" Target="../ctrlProps/ctrlProp6.xml"/><Relationship Id="rId90" Type="http://schemas.openxmlformats.org/officeDocument/2006/relationships/ctrlProp" Target="../ctrlProps/ctrlProp91.xml"/><Relationship Id="rId14" Type="http://schemas.openxmlformats.org/officeDocument/2006/relationships/ctrlProp" Target="../ctrlProps/ctrlProp15.xml"/><Relationship Id="rId22" Type="http://schemas.openxmlformats.org/officeDocument/2006/relationships/ctrlProp" Target="../ctrlProps/ctrlProp23.xml"/><Relationship Id="rId27" Type="http://schemas.openxmlformats.org/officeDocument/2006/relationships/ctrlProp" Target="../ctrlProps/ctrlProp28.xml"/><Relationship Id="rId30" Type="http://schemas.openxmlformats.org/officeDocument/2006/relationships/ctrlProp" Target="../ctrlProps/ctrlProp31.xml"/><Relationship Id="rId35" Type="http://schemas.openxmlformats.org/officeDocument/2006/relationships/ctrlProp" Target="../ctrlProps/ctrlProp36.xml"/><Relationship Id="rId43" Type="http://schemas.openxmlformats.org/officeDocument/2006/relationships/ctrlProp" Target="../ctrlProps/ctrlProp44.xml"/><Relationship Id="rId48" Type="http://schemas.openxmlformats.org/officeDocument/2006/relationships/ctrlProp" Target="../ctrlProps/ctrlProp49.xml"/><Relationship Id="rId56" Type="http://schemas.openxmlformats.org/officeDocument/2006/relationships/ctrlProp" Target="../ctrlProps/ctrlProp57.xml"/><Relationship Id="rId64" Type="http://schemas.openxmlformats.org/officeDocument/2006/relationships/ctrlProp" Target="../ctrlProps/ctrlProp65.xml"/><Relationship Id="rId69" Type="http://schemas.openxmlformats.org/officeDocument/2006/relationships/ctrlProp" Target="../ctrlProps/ctrlProp70.xml"/><Relationship Id="rId77" Type="http://schemas.openxmlformats.org/officeDocument/2006/relationships/ctrlProp" Target="../ctrlProps/ctrlProp78.xml"/><Relationship Id="rId8" Type="http://schemas.openxmlformats.org/officeDocument/2006/relationships/ctrlProp" Target="../ctrlProps/ctrlProp9.xml"/><Relationship Id="rId51" Type="http://schemas.openxmlformats.org/officeDocument/2006/relationships/ctrlProp" Target="../ctrlProps/ctrlProp52.xml"/><Relationship Id="rId72" Type="http://schemas.openxmlformats.org/officeDocument/2006/relationships/ctrlProp" Target="../ctrlProps/ctrlProp73.xml"/><Relationship Id="rId80" Type="http://schemas.openxmlformats.org/officeDocument/2006/relationships/ctrlProp" Target="../ctrlProps/ctrlProp81.xml"/><Relationship Id="rId85" Type="http://schemas.openxmlformats.org/officeDocument/2006/relationships/ctrlProp" Target="../ctrlProps/ctrlProp86.xml"/><Relationship Id="rId3" Type="http://schemas.openxmlformats.org/officeDocument/2006/relationships/ctrlProp" Target="../ctrlProps/ctrlProp4.xml"/><Relationship Id="rId12" Type="http://schemas.openxmlformats.org/officeDocument/2006/relationships/ctrlProp" Target="../ctrlProps/ctrlProp13.xml"/><Relationship Id="rId17" Type="http://schemas.openxmlformats.org/officeDocument/2006/relationships/ctrlProp" Target="../ctrlProps/ctrlProp18.xml"/><Relationship Id="rId25" Type="http://schemas.openxmlformats.org/officeDocument/2006/relationships/ctrlProp" Target="../ctrlProps/ctrlProp26.xml"/><Relationship Id="rId33" Type="http://schemas.openxmlformats.org/officeDocument/2006/relationships/ctrlProp" Target="../ctrlProps/ctrlProp34.xml"/><Relationship Id="rId38" Type="http://schemas.openxmlformats.org/officeDocument/2006/relationships/ctrlProp" Target="../ctrlProps/ctrlProp39.xml"/><Relationship Id="rId46" Type="http://schemas.openxmlformats.org/officeDocument/2006/relationships/ctrlProp" Target="../ctrlProps/ctrlProp47.xml"/><Relationship Id="rId59" Type="http://schemas.openxmlformats.org/officeDocument/2006/relationships/ctrlProp" Target="../ctrlProps/ctrlProp60.xml"/><Relationship Id="rId67" Type="http://schemas.openxmlformats.org/officeDocument/2006/relationships/ctrlProp" Target="../ctrlProps/ctrlProp68.xml"/><Relationship Id="rId20" Type="http://schemas.openxmlformats.org/officeDocument/2006/relationships/ctrlProp" Target="../ctrlProps/ctrlProp21.xml"/><Relationship Id="rId41" Type="http://schemas.openxmlformats.org/officeDocument/2006/relationships/ctrlProp" Target="../ctrlProps/ctrlProp42.xml"/><Relationship Id="rId54" Type="http://schemas.openxmlformats.org/officeDocument/2006/relationships/ctrlProp" Target="../ctrlProps/ctrlProp55.xml"/><Relationship Id="rId62" Type="http://schemas.openxmlformats.org/officeDocument/2006/relationships/ctrlProp" Target="../ctrlProps/ctrlProp63.xml"/><Relationship Id="rId70" Type="http://schemas.openxmlformats.org/officeDocument/2006/relationships/ctrlProp" Target="../ctrlProps/ctrlProp71.xml"/><Relationship Id="rId75" Type="http://schemas.openxmlformats.org/officeDocument/2006/relationships/ctrlProp" Target="../ctrlProps/ctrlProp76.xml"/><Relationship Id="rId83" Type="http://schemas.openxmlformats.org/officeDocument/2006/relationships/ctrlProp" Target="../ctrlProps/ctrlProp84.xml"/><Relationship Id="rId88" Type="http://schemas.openxmlformats.org/officeDocument/2006/relationships/ctrlProp" Target="../ctrlProps/ctrlProp89.xml"/><Relationship Id="rId1" Type="http://schemas.openxmlformats.org/officeDocument/2006/relationships/drawing" Target="../drawings/drawing7.xml"/><Relationship Id="rId6" Type="http://schemas.openxmlformats.org/officeDocument/2006/relationships/ctrlProp" Target="../ctrlProps/ctrlProp7.xml"/><Relationship Id="rId15" Type="http://schemas.openxmlformats.org/officeDocument/2006/relationships/ctrlProp" Target="../ctrlProps/ctrlProp16.xml"/><Relationship Id="rId23" Type="http://schemas.openxmlformats.org/officeDocument/2006/relationships/ctrlProp" Target="../ctrlProps/ctrlProp24.xml"/><Relationship Id="rId28" Type="http://schemas.openxmlformats.org/officeDocument/2006/relationships/ctrlProp" Target="../ctrlProps/ctrlProp29.xml"/><Relationship Id="rId36" Type="http://schemas.openxmlformats.org/officeDocument/2006/relationships/ctrlProp" Target="../ctrlProps/ctrlProp37.xml"/><Relationship Id="rId49" Type="http://schemas.openxmlformats.org/officeDocument/2006/relationships/ctrlProp" Target="../ctrlProps/ctrlProp50.xml"/><Relationship Id="rId57" Type="http://schemas.openxmlformats.org/officeDocument/2006/relationships/ctrlProp" Target="../ctrlProps/ctrlProp58.xml"/><Relationship Id="rId10" Type="http://schemas.openxmlformats.org/officeDocument/2006/relationships/ctrlProp" Target="../ctrlProps/ctrlProp11.xml"/><Relationship Id="rId31" Type="http://schemas.openxmlformats.org/officeDocument/2006/relationships/ctrlProp" Target="../ctrlProps/ctrlProp32.xml"/><Relationship Id="rId44" Type="http://schemas.openxmlformats.org/officeDocument/2006/relationships/ctrlProp" Target="../ctrlProps/ctrlProp45.xml"/><Relationship Id="rId52" Type="http://schemas.openxmlformats.org/officeDocument/2006/relationships/ctrlProp" Target="../ctrlProps/ctrlProp53.xml"/><Relationship Id="rId60" Type="http://schemas.openxmlformats.org/officeDocument/2006/relationships/ctrlProp" Target="../ctrlProps/ctrlProp61.xml"/><Relationship Id="rId65" Type="http://schemas.openxmlformats.org/officeDocument/2006/relationships/ctrlProp" Target="../ctrlProps/ctrlProp66.xml"/><Relationship Id="rId73" Type="http://schemas.openxmlformats.org/officeDocument/2006/relationships/ctrlProp" Target="../ctrlProps/ctrlProp74.xml"/><Relationship Id="rId78" Type="http://schemas.openxmlformats.org/officeDocument/2006/relationships/ctrlProp" Target="../ctrlProps/ctrlProp79.xml"/><Relationship Id="rId81" Type="http://schemas.openxmlformats.org/officeDocument/2006/relationships/ctrlProp" Target="../ctrlProps/ctrlProp82.xml"/><Relationship Id="rId86" Type="http://schemas.openxmlformats.org/officeDocument/2006/relationships/ctrlProp" Target="../ctrlProps/ctrlProp87.xml"/><Relationship Id="rId4" Type="http://schemas.openxmlformats.org/officeDocument/2006/relationships/ctrlProp" Target="../ctrlProps/ctrlProp5.xml"/><Relationship Id="rId9" Type="http://schemas.openxmlformats.org/officeDocument/2006/relationships/ctrlProp" Target="../ctrlProps/ctrlProp10.xml"/><Relationship Id="rId13" Type="http://schemas.openxmlformats.org/officeDocument/2006/relationships/ctrlProp" Target="../ctrlProps/ctrlProp14.xml"/><Relationship Id="rId18" Type="http://schemas.openxmlformats.org/officeDocument/2006/relationships/ctrlProp" Target="../ctrlProps/ctrlProp19.xml"/><Relationship Id="rId39" Type="http://schemas.openxmlformats.org/officeDocument/2006/relationships/ctrlProp" Target="../ctrlProps/ctrlProp40.xml"/><Relationship Id="rId34" Type="http://schemas.openxmlformats.org/officeDocument/2006/relationships/ctrlProp" Target="../ctrlProps/ctrlProp35.xml"/><Relationship Id="rId50" Type="http://schemas.openxmlformats.org/officeDocument/2006/relationships/ctrlProp" Target="../ctrlProps/ctrlProp51.xml"/><Relationship Id="rId55" Type="http://schemas.openxmlformats.org/officeDocument/2006/relationships/ctrlProp" Target="../ctrlProps/ctrlProp56.xml"/><Relationship Id="rId76" Type="http://schemas.openxmlformats.org/officeDocument/2006/relationships/ctrlProp" Target="../ctrlProps/ctrlProp77.xml"/><Relationship Id="rId7" Type="http://schemas.openxmlformats.org/officeDocument/2006/relationships/ctrlProp" Target="../ctrlProps/ctrlProp8.xml"/><Relationship Id="rId71" Type="http://schemas.openxmlformats.org/officeDocument/2006/relationships/ctrlProp" Target="../ctrlProps/ctrlProp72.xml"/><Relationship Id="rId2" Type="http://schemas.openxmlformats.org/officeDocument/2006/relationships/vmlDrawing" Target="../drawings/vmlDrawing4.vml"/><Relationship Id="rId29" Type="http://schemas.openxmlformats.org/officeDocument/2006/relationships/ctrlProp" Target="../ctrlProps/ctrlProp30.xml"/><Relationship Id="rId24" Type="http://schemas.openxmlformats.org/officeDocument/2006/relationships/ctrlProp" Target="../ctrlProps/ctrlProp25.xml"/><Relationship Id="rId40" Type="http://schemas.openxmlformats.org/officeDocument/2006/relationships/ctrlProp" Target="../ctrlProps/ctrlProp41.xml"/><Relationship Id="rId45" Type="http://schemas.openxmlformats.org/officeDocument/2006/relationships/ctrlProp" Target="../ctrlProps/ctrlProp46.xml"/><Relationship Id="rId66" Type="http://schemas.openxmlformats.org/officeDocument/2006/relationships/ctrlProp" Target="../ctrlProps/ctrlProp67.xml"/><Relationship Id="rId87" Type="http://schemas.openxmlformats.org/officeDocument/2006/relationships/ctrlProp" Target="../ctrlProps/ctrlProp88.xml"/><Relationship Id="rId61" Type="http://schemas.openxmlformats.org/officeDocument/2006/relationships/ctrlProp" Target="../ctrlProps/ctrlProp62.xml"/><Relationship Id="rId82" Type="http://schemas.openxmlformats.org/officeDocument/2006/relationships/ctrlProp" Target="../ctrlProps/ctrlProp83.xml"/><Relationship Id="rId19" Type="http://schemas.openxmlformats.org/officeDocument/2006/relationships/ctrlProp" Target="../ctrlProps/ctrlProp2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L69"/>
  <sheetViews>
    <sheetView showGridLines="0" tabSelected="1" zoomScaleNormal="100" workbookViewId="0">
      <pane xSplit="11" ySplit="27" topLeftCell="N34" activePane="bottomRight" state="frozen"/>
      <selection pane="topRight" activeCell="L1" sqref="L1"/>
      <selection pane="bottomLeft" activeCell="A28" sqref="A28"/>
      <selection pane="bottomRight" activeCell="N57" sqref="N57"/>
    </sheetView>
  </sheetViews>
  <sheetFormatPr defaultRowHeight="11.25" x14ac:dyDescent="0.2"/>
  <cols>
    <col min="1" max="1" width="11" style="128" customWidth="1"/>
    <col min="2" max="2" width="1.140625" style="128" customWidth="1"/>
    <col min="3" max="3" width="16.42578125" style="128" customWidth="1"/>
    <col min="4" max="4" width="0.140625" style="128" customWidth="1"/>
    <col min="5" max="5" width="22.7109375" style="128" hidden="1" customWidth="1"/>
    <col min="6" max="8" width="20.7109375" style="128" hidden="1" customWidth="1"/>
    <col min="9" max="9" width="2.140625" style="128" hidden="1" customWidth="1"/>
    <col min="10" max="10" width="10.85546875" style="128" hidden="1" customWidth="1"/>
    <col min="11" max="11" width="10.85546875" style="129" hidden="1" customWidth="1"/>
    <col min="12" max="13" width="10.7109375" style="129" customWidth="1"/>
    <col min="14" max="15" width="9.85546875" style="129" customWidth="1"/>
    <col min="16" max="16" width="10.7109375" style="129" customWidth="1"/>
    <col min="17" max="17" width="9.85546875" style="129" customWidth="1"/>
    <col min="18" max="18" width="10.7109375" style="129" customWidth="1"/>
    <col min="19" max="19" width="9.85546875" style="129" customWidth="1"/>
    <col min="20" max="21" width="9.85546875" style="129" hidden="1" customWidth="1"/>
    <col min="22" max="22" width="10.7109375" style="129" customWidth="1"/>
    <col min="23" max="24" width="9.85546875" style="129" customWidth="1"/>
    <col min="25" max="25" width="9.85546875" style="129" hidden="1" customWidth="1"/>
    <col min="26" max="26" width="9.85546875" style="129" customWidth="1"/>
    <col min="27" max="27" width="9.85546875" style="129" hidden="1" customWidth="1"/>
    <col min="28" max="28" width="10.7109375" style="129" customWidth="1"/>
    <col min="29" max="30" width="9.85546875" style="129" customWidth="1"/>
    <col min="31" max="31" width="9.85546875" style="129" hidden="1" customWidth="1"/>
    <col min="32" max="32" width="10.7109375" style="129" customWidth="1"/>
    <col min="33" max="33" width="9.85546875" style="129" hidden="1" customWidth="1"/>
    <col min="34" max="34" width="10.7109375" style="129" customWidth="1"/>
    <col min="35" max="35" width="9.85546875" style="129" customWidth="1"/>
    <col min="36" max="36" width="18.42578125" style="130" customWidth="1"/>
    <col min="37" max="37" width="3.7109375" style="129" customWidth="1"/>
    <col min="38" max="38" width="13" style="129" customWidth="1"/>
    <col min="39" max="16384" width="9.140625" style="128"/>
  </cols>
  <sheetData>
    <row r="1" spans="1:38" x14ac:dyDescent="0.2">
      <c r="A1" s="128" t="s">
        <v>79</v>
      </c>
    </row>
    <row r="6" spans="1:38" ht="14.25" customHeight="1" x14ac:dyDescent="0.3">
      <c r="S6" s="131"/>
      <c r="T6" s="131"/>
      <c r="U6" s="131"/>
    </row>
    <row r="7" spans="1:38" ht="18" customHeight="1" x14ac:dyDescent="0.35">
      <c r="C7" s="239" t="s">
        <v>176</v>
      </c>
      <c r="D7" s="239"/>
      <c r="E7" s="239"/>
      <c r="F7" s="239"/>
      <c r="G7" s="239"/>
      <c r="H7" s="239"/>
      <c r="I7" s="239"/>
      <c r="J7" s="239"/>
      <c r="K7" s="239"/>
      <c r="L7" s="239"/>
      <c r="M7" s="239"/>
      <c r="N7" s="239"/>
      <c r="O7" s="239"/>
      <c r="P7" s="239"/>
      <c r="Q7" s="239"/>
      <c r="R7" s="239"/>
      <c r="S7" s="239"/>
      <c r="T7" s="239"/>
      <c r="U7" s="239"/>
      <c r="V7" s="239"/>
      <c r="W7" s="239"/>
      <c r="X7" s="239"/>
      <c r="Y7" s="239"/>
      <c r="Z7" s="239"/>
      <c r="AA7" s="239"/>
      <c r="AB7" s="239"/>
      <c r="AC7" s="239"/>
      <c r="AD7" s="239"/>
      <c r="AE7" s="239"/>
      <c r="AF7" s="239"/>
      <c r="AG7" s="239"/>
      <c r="AH7" s="239"/>
      <c r="AI7" s="239"/>
    </row>
    <row r="8" spans="1:38" ht="12" thickBot="1" x14ac:dyDescent="0.25"/>
    <row r="9" spans="1:38" ht="13.5" customHeight="1" thickBot="1" x14ac:dyDescent="0.25">
      <c r="C9" s="233" t="s">
        <v>82</v>
      </c>
      <c r="D9" s="234"/>
      <c r="E9" s="234"/>
      <c r="F9" s="234"/>
      <c r="G9" s="234"/>
      <c r="H9" s="234"/>
      <c r="I9" s="234"/>
      <c r="J9" s="234"/>
      <c r="K9" s="234"/>
      <c r="L9" s="234"/>
      <c r="M9" s="234"/>
      <c r="N9" s="234"/>
      <c r="O9" s="234"/>
      <c r="P9" s="234"/>
      <c r="Q9" s="234"/>
      <c r="R9" s="234"/>
      <c r="S9" s="234"/>
      <c r="T9" s="234"/>
      <c r="U9" s="234"/>
      <c r="V9" s="234"/>
      <c r="W9" s="234"/>
      <c r="X9" s="234"/>
      <c r="Y9" s="234"/>
      <c r="Z9" s="234"/>
      <c r="AA9" s="234"/>
      <c r="AB9" s="234"/>
      <c r="AC9" s="234"/>
      <c r="AD9" s="234"/>
      <c r="AE9" s="234"/>
      <c r="AF9" s="234"/>
      <c r="AG9" s="234"/>
      <c r="AH9" s="234"/>
      <c r="AI9" s="235"/>
    </row>
    <row r="10" spans="1:38" ht="14.25" customHeight="1" thickBot="1" x14ac:dyDescent="0.25">
      <c r="C10" s="233">
        <f>CurveFetch!E2</f>
        <v>37222</v>
      </c>
      <c r="D10" s="234"/>
      <c r="E10" s="234"/>
      <c r="F10" s="234"/>
      <c r="G10" s="234"/>
      <c r="H10" s="234"/>
      <c r="I10" s="234"/>
      <c r="J10" s="234"/>
      <c r="K10" s="234"/>
      <c r="L10" s="234"/>
      <c r="M10" s="234"/>
      <c r="N10" s="234"/>
      <c r="O10" s="234"/>
      <c r="P10" s="234"/>
      <c r="Q10" s="234"/>
      <c r="R10" s="234"/>
      <c r="S10" s="234"/>
      <c r="T10" s="234"/>
      <c r="U10" s="234"/>
      <c r="V10" s="234"/>
      <c r="W10" s="234"/>
      <c r="X10" s="234"/>
      <c r="Y10" s="234"/>
      <c r="Z10" s="234"/>
      <c r="AA10" s="234"/>
      <c r="AB10" s="234"/>
      <c r="AC10" s="234"/>
      <c r="AD10" s="234"/>
      <c r="AE10" s="234"/>
      <c r="AF10" s="234"/>
      <c r="AG10" s="234"/>
      <c r="AH10" s="234"/>
      <c r="AI10" s="235"/>
    </row>
    <row r="11" spans="1:38" x14ac:dyDescent="0.2">
      <c r="C11" s="134"/>
      <c r="D11" s="127"/>
      <c r="E11" s="127"/>
      <c r="F11" s="127"/>
      <c r="G11" s="127"/>
      <c r="H11" s="127"/>
      <c r="I11" s="127"/>
      <c r="J11" s="127"/>
      <c r="K11" s="135" t="s">
        <v>84</v>
      </c>
      <c r="L11" s="135" t="s">
        <v>86</v>
      </c>
      <c r="M11" s="135" t="s">
        <v>86</v>
      </c>
      <c r="N11" s="136" t="s">
        <v>88</v>
      </c>
      <c r="O11" s="135" t="s">
        <v>115</v>
      </c>
      <c r="P11" s="135" t="s">
        <v>115</v>
      </c>
      <c r="Q11" s="136" t="s">
        <v>88</v>
      </c>
      <c r="R11" s="135" t="s">
        <v>3</v>
      </c>
      <c r="S11" s="136" t="s">
        <v>88</v>
      </c>
      <c r="T11" s="135" t="s">
        <v>116</v>
      </c>
      <c r="U11" s="136" t="s">
        <v>88</v>
      </c>
      <c r="V11" s="135" t="s">
        <v>111</v>
      </c>
      <c r="W11" s="136" t="s">
        <v>88</v>
      </c>
      <c r="X11" s="135" t="s">
        <v>117</v>
      </c>
      <c r="Y11" s="136" t="s">
        <v>88</v>
      </c>
      <c r="Z11" s="135" t="s">
        <v>118</v>
      </c>
      <c r="AA11" s="136" t="s">
        <v>88</v>
      </c>
      <c r="AB11" s="135" t="s">
        <v>93</v>
      </c>
      <c r="AC11" s="136" t="s">
        <v>88</v>
      </c>
      <c r="AD11" s="135" t="s">
        <v>119</v>
      </c>
      <c r="AE11" s="136" t="s">
        <v>88</v>
      </c>
      <c r="AF11" s="135" t="s">
        <v>116</v>
      </c>
      <c r="AG11" s="136" t="s">
        <v>88</v>
      </c>
      <c r="AH11" s="135" t="s">
        <v>113</v>
      </c>
      <c r="AI11" s="136" t="s">
        <v>88</v>
      </c>
    </row>
    <row r="12" spans="1:38" ht="14.25" customHeight="1" thickBot="1" x14ac:dyDescent="0.25">
      <c r="C12" s="137"/>
      <c r="D12" s="138"/>
      <c r="E12" s="138"/>
      <c r="F12" s="138"/>
      <c r="G12" s="138"/>
      <c r="H12" s="138"/>
      <c r="I12" s="138"/>
      <c r="J12" s="138"/>
      <c r="K12" s="139" t="s">
        <v>85</v>
      </c>
      <c r="L12" s="139" t="s">
        <v>114</v>
      </c>
      <c r="M12" s="139" t="s">
        <v>83</v>
      </c>
      <c r="N12" s="140"/>
      <c r="O12" s="139" t="s">
        <v>114</v>
      </c>
      <c r="P12" s="139" t="s">
        <v>83</v>
      </c>
      <c r="Q12" s="140"/>
      <c r="R12" s="139">
        <f>R25</f>
        <v>37226</v>
      </c>
      <c r="S12" s="140"/>
      <c r="T12" s="141">
        <v>2001</v>
      </c>
      <c r="U12" s="140"/>
      <c r="V12" s="139" t="s">
        <v>180</v>
      </c>
      <c r="W12" s="140"/>
      <c r="X12" s="141">
        <v>2002</v>
      </c>
      <c r="Y12" s="140"/>
      <c r="Z12" s="141">
        <v>2002</v>
      </c>
      <c r="AA12" s="140"/>
      <c r="AB12" s="139" t="s">
        <v>94</v>
      </c>
      <c r="AC12" s="140"/>
      <c r="AD12" s="141">
        <v>2002</v>
      </c>
      <c r="AE12" s="140"/>
      <c r="AF12" s="141">
        <v>2002</v>
      </c>
      <c r="AG12" s="140"/>
      <c r="AH12" s="139" t="s">
        <v>112</v>
      </c>
      <c r="AI12" s="140"/>
    </row>
    <row r="13" spans="1:38" ht="14.25" customHeight="1" thickBot="1" x14ac:dyDescent="0.25">
      <c r="C13" s="233" t="s">
        <v>128</v>
      </c>
      <c r="D13" s="234"/>
      <c r="E13" s="234"/>
      <c r="F13" s="234"/>
      <c r="G13" s="234"/>
      <c r="H13" s="234"/>
      <c r="I13" s="234"/>
      <c r="J13" s="234"/>
      <c r="K13" s="234"/>
      <c r="L13" s="234"/>
      <c r="M13" s="234"/>
      <c r="N13" s="234"/>
      <c r="O13" s="234"/>
      <c r="P13" s="234"/>
      <c r="Q13" s="234"/>
      <c r="R13" s="234"/>
      <c r="S13" s="234"/>
      <c r="T13" s="234"/>
      <c r="U13" s="234"/>
      <c r="V13" s="234"/>
      <c r="W13" s="234"/>
      <c r="X13" s="234"/>
      <c r="Y13" s="234"/>
      <c r="Z13" s="234"/>
      <c r="AA13" s="234"/>
      <c r="AB13" s="234"/>
      <c r="AC13" s="234"/>
      <c r="AD13" s="234"/>
      <c r="AE13" s="234"/>
      <c r="AF13" s="234"/>
      <c r="AG13" s="234"/>
      <c r="AH13" s="234"/>
      <c r="AI13" s="235"/>
    </row>
    <row r="14" spans="1:38" s="142" customFormat="1" ht="12" hidden="1" customHeight="1" x14ac:dyDescent="0.2">
      <c r="C14" s="143"/>
      <c r="D14" s="144"/>
      <c r="E14" s="144"/>
      <c r="F14" s="145" t="s">
        <v>62</v>
      </c>
      <c r="G14" s="145" t="s">
        <v>65</v>
      </c>
      <c r="H14" s="145" t="s">
        <v>66</v>
      </c>
      <c r="I14" s="144"/>
      <c r="J14" s="144"/>
      <c r="K14" s="146"/>
      <c r="L14" s="146"/>
      <c r="M14" s="146"/>
      <c r="N14" s="147"/>
      <c r="O14" s="148"/>
      <c r="P14" s="146"/>
      <c r="Q14" s="147"/>
      <c r="R14" s="146"/>
      <c r="S14" s="147"/>
      <c r="T14" s="148"/>
      <c r="U14" s="149"/>
      <c r="V14" s="146"/>
      <c r="W14" s="147"/>
      <c r="X14" s="148"/>
      <c r="Y14" s="147"/>
      <c r="Z14" s="148"/>
      <c r="AA14" s="147"/>
      <c r="AB14" s="146"/>
      <c r="AC14" s="147"/>
      <c r="AD14" s="148"/>
      <c r="AE14" s="147"/>
      <c r="AF14" s="146"/>
      <c r="AG14" s="147"/>
      <c r="AH14" s="146"/>
      <c r="AI14" s="147"/>
      <c r="AJ14" s="150"/>
      <c r="AK14" s="151"/>
      <c r="AL14" s="151"/>
    </row>
    <row r="15" spans="1:38" hidden="1" x14ac:dyDescent="0.2">
      <c r="C15" s="152"/>
      <c r="D15" s="153"/>
      <c r="E15" s="154" t="s">
        <v>1</v>
      </c>
      <c r="F15" s="155" t="s">
        <v>59</v>
      </c>
      <c r="G15" s="155">
        <v>13</v>
      </c>
      <c r="H15" s="155" t="s">
        <v>63</v>
      </c>
      <c r="I15" s="153"/>
      <c r="J15" s="153"/>
      <c r="K15" s="156">
        <f>CurveFetch!E2</f>
        <v>37222</v>
      </c>
      <c r="L15" s="157"/>
      <c r="M15" s="157"/>
      <c r="N15" s="158"/>
      <c r="O15" s="159"/>
      <c r="P15" s="157"/>
      <c r="Q15" s="158"/>
      <c r="R15" s="157"/>
      <c r="S15" s="158"/>
      <c r="T15" s="159"/>
      <c r="U15" s="160"/>
      <c r="V15" s="157"/>
      <c r="W15" s="158"/>
      <c r="X15" s="159"/>
      <c r="Y15" s="158"/>
      <c r="Z15" s="159"/>
      <c r="AA15" s="158"/>
      <c r="AB15" s="157"/>
      <c r="AC15" s="158"/>
      <c r="AD15" s="159"/>
      <c r="AE15" s="158"/>
      <c r="AF15" s="157"/>
      <c r="AG15" s="158"/>
      <c r="AH15" s="157"/>
      <c r="AI15" s="158"/>
    </row>
    <row r="16" spans="1:38" hidden="1" x14ac:dyDescent="0.2">
      <c r="C16" s="152"/>
      <c r="D16" s="153"/>
      <c r="E16" s="154"/>
      <c r="F16" s="155"/>
      <c r="G16" s="155"/>
      <c r="H16" s="155"/>
      <c r="I16" s="153"/>
      <c r="J16" s="153"/>
      <c r="K16" s="157"/>
      <c r="L16" s="157"/>
      <c r="M16" s="157"/>
      <c r="N16" s="158"/>
      <c r="O16" s="159"/>
      <c r="P16" s="157"/>
      <c r="Q16" s="158"/>
      <c r="R16" s="157"/>
      <c r="S16" s="158"/>
      <c r="T16" s="159"/>
      <c r="U16" s="160"/>
      <c r="V16" s="157"/>
      <c r="W16" s="158"/>
      <c r="X16" s="159"/>
      <c r="Y16" s="158"/>
      <c r="Z16" s="159"/>
      <c r="AA16" s="158"/>
      <c r="AB16" s="157"/>
      <c r="AC16" s="158"/>
      <c r="AD16" s="159"/>
      <c r="AE16" s="158"/>
      <c r="AF16" s="157"/>
      <c r="AG16" s="158"/>
      <c r="AH16" s="157"/>
      <c r="AI16" s="158"/>
    </row>
    <row r="17" spans="3:38" hidden="1" x14ac:dyDescent="0.2">
      <c r="C17" s="152"/>
      <c r="D17" s="153"/>
      <c r="E17" s="154"/>
      <c r="F17" s="155"/>
      <c r="G17" s="155"/>
      <c r="H17" s="155"/>
      <c r="I17" s="153"/>
      <c r="J17" s="153"/>
      <c r="K17" s="157"/>
      <c r="L17" s="157"/>
      <c r="M17" s="157"/>
      <c r="N17" s="158"/>
      <c r="O17" s="159"/>
      <c r="P17" s="157"/>
      <c r="Q17" s="158"/>
      <c r="R17" s="157"/>
      <c r="S17" s="158"/>
      <c r="T17" s="159"/>
      <c r="U17" s="160"/>
      <c r="V17" s="157"/>
      <c r="W17" s="158"/>
      <c r="X17" s="159"/>
      <c r="Y17" s="158"/>
      <c r="Z17" s="159"/>
      <c r="AA17" s="158"/>
      <c r="AB17" s="157"/>
      <c r="AC17" s="158"/>
      <c r="AD17" s="159"/>
      <c r="AE17" s="158"/>
      <c r="AF17" s="157"/>
      <c r="AG17" s="158"/>
      <c r="AH17" s="157"/>
      <c r="AI17" s="158"/>
    </row>
    <row r="18" spans="3:38" ht="13.5" hidden="1" customHeight="1" x14ac:dyDescent="0.2">
      <c r="C18" s="152"/>
      <c r="D18" s="153"/>
      <c r="E18" s="154"/>
      <c r="F18" s="155"/>
      <c r="G18" s="155"/>
      <c r="H18" s="155"/>
      <c r="I18" s="153"/>
      <c r="J18" s="153"/>
      <c r="K18" s="157"/>
      <c r="L18" s="157"/>
      <c r="M18" s="157"/>
      <c r="N18" s="158"/>
      <c r="O18" s="159"/>
      <c r="P18" s="157"/>
      <c r="Q18" s="158"/>
      <c r="R18" s="157"/>
      <c r="S18" s="158"/>
      <c r="T18" s="159"/>
      <c r="U18" s="160"/>
      <c r="V18" s="157"/>
      <c r="W18" s="158"/>
      <c r="X18" s="159"/>
      <c r="Y18" s="158"/>
      <c r="Z18" s="159"/>
      <c r="AA18" s="158"/>
      <c r="AB18" s="157"/>
      <c r="AC18" s="158"/>
      <c r="AD18" s="159"/>
      <c r="AE18" s="158"/>
      <c r="AF18" s="157"/>
      <c r="AG18" s="158"/>
      <c r="AH18" s="157"/>
      <c r="AI18" s="158"/>
    </row>
    <row r="19" spans="3:38" ht="13.5" hidden="1" customHeight="1" x14ac:dyDescent="0.2">
      <c r="C19" s="152"/>
      <c r="D19" s="153"/>
      <c r="E19" s="154"/>
      <c r="F19" s="155"/>
      <c r="G19" s="155"/>
      <c r="H19" s="155"/>
      <c r="I19" s="153"/>
      <c r="J19" s="153"/>
      <c r="K19" s="157"/>
      <c r="L19" s="157"/>
      <c r="M19" s="157"/>
      <c r="N19" s="158"/>
      <c r="O19" s="159"/>
      <c r="P19" s="157"/>
      <c r="Q19" s="158"/>
      <c r="R19" s="157"/>
      <c r="S19" s="158"/>
      <c r="T19" s="159"/>
      <c r="U19" s="160"/>
      <c r="V19" s="157"/>
      <c r="W19" s="158"/>
      <c r="X19" s="159"/>
      <c r="Y19" s="158"/>
      <c r="Z19" s="159"/>
      <c r="AA19" s="158"/>
      <c r="AB19" s="157"/>
      <c r="AC19" s="158"/>
      <c r="AD19" s="159"/>
      <c r="AE19" s="158"/>
      <c r="AF19" s="157"/>
      <c r="AG19" s="158"/>
      <c r="AH19" s="157"/>
      <c r="AI19" s="158"/>
    </row>
    <row r="20" spans="3:38" hidden="1" x14ac:dyDescent="0.2">
      <c r="C20" s="152"/>
      <c r="D20" s="153"/>
      <c r="E20" s="154"/>
      <c r="F20" s="155"/>
      <c r="G20" s="155"/>
      <c r="H20" s="155"/>
      <c r="I20" s="153"/>
      <c r="J20" s="153"/>
      <c r="K20" s="157"/>
      <c r="L20" s="157"/>
      <c r="M20" s="157"/>
      <c r="N20" s="158"/>
      <c r="O20" s="159"/>
      <c r="P20" s="157"/>
      <c r="Q20" s="158"/>
      <c r="R20" s="157"/>
      <c r="S20" s="158"/>
      <c r="T20" s="159"/>
      <c r="U20" s="160"/>
      <c r="V20" s="157"/>
      <c r="W20" s="158"/>
      <c r="X20" s="159"/>
      <c r="Y20" s="158"/>
      <c r="Z20" s="159"/>
      <c r="AA20" s="158"/>
      <c r="AB20" s="157"/>
      <c r="AC20" s="158"/>
      <c r="AD20" s="159"/>
      <c r="AE20" s="158"/>
      <c r="AF20" s="159"/>
      <c r="AG20" s="158"/>
      <c r="AH20" s="157"/>
      <c r="AI20" s="158"/>
    </row>
    <row r="21" spans="3:38" hidden="1" x14ac:dyDescent="0.2">
      <c r="C21" s="152" t="s">
        <v>75</v>
      </c>
      <c r="D21" s="153"/>
      <c r="E21" s="154" t="s">
        <v>64</v>
      </c>
      <c r="F21" s="155" t="s">
        <v>60</v>
      </c>
      <c r="G21" s="155">
        <v>4</v>
      </c>
      <c r="H21" s="155" t="s">
        <v>9</v>
      </c>
      <c r="I21" s="153"/>
      <c r="J21" s="153"/>
      <c r="K21" s="157"/>
      <c r="L21" s="157"/>
      <c r="M21" s="157"/>
      <c r="N21" s="158"/>
      <c r="O21" s="159"/>
      <c r="P21" s="157"/>
      <c r="Q21" s="158"/>
      <c r="R21" s="157"/>
      <c r="S21" s="158"/>
      <c r="T21" s="159"/>
      <c r="U21" s="160"/>
      <c r="V21" s="157"/>
      <c r="W21" s="158"/>
      <c r="X21" s="159"/>
      <c r="Y21" s="158"/>
      <c r="Z21" s="159"/>
      <c r="AA21" s="158"/>
      <c r="AB21" s="157"/>
      <c r="AC21" s="158"/>
      <c r="AD21" s="159"/>
      <c r="AE21" s="158"/>
      <c r="AF21" s="159"/>
      <c r="AG21" s="158"/>
      <c r="AH21" s="157"/>
      <c r="AI21" s="158"/>
    </row>
    <row r="22" spans="3:38" hidden="1" x14ac:dyDescent="0.2">
      <c r="C22" s="152"/>
      <c r="D22" s="153"/>
      <c r="E22" s="153"/>
      <c r="F22" s="153"/>
      <c r="G22" s="153"/>
      <c r="H22" s="153"/>
      <c r="I22" s="153"/>
      <c r="J22" s="161" t="s">
        <v>64</v>
      </c>
      <c r="K22" s="162"/>
      <c r="L22" s="163"/>
      <c r="M22" s="163"/>
      <c r="N22" s="164"/>
      <c r="O22" s="165"/>
      <c r="P22" s="163" t="b">
        <f>P25=$F$24</f>
        <v>1</v>
      </c>
      <c r="Q22" s="164"/>
      <c r="R22" s="163" t="b">
        <f>MONTH(R25)=$F$24</f>
        <v>0</v>
      </c>
      <c r="S22" s="164"/>
      <c r="T22" s="163" t="b">
        <f>MONTH(T25)=$F$24</f>
        <v>0</v>
      </c>
      <c r="U22" s="166"/>
      <c r="V22" s="163" t="b">
        <f>MONTH(V25)=$F$24</f>
        <v>0</v>
      </c>
      <c r="W22" s="164"/>
      <c r="X22" s="163" t="b">
        <f>MONTH(X25)=$F$24</f>
        <v>0</v>
      </c>
      <c r="Y22" s="164"/>
      <c r="Z22" s="163" t="b">
        <f>MONTH(Z25)=$F$24</f>
        <v>0</v>
      </c>
      <c r="AA22" s="164"/>
      <c r="AB22" s="163" t="b">
        <f>MONTH(AB25)=$F$24</f>
        <v>0</v>
      </c>
      <c r="AC22" s="164"/>
      <c r="AD22" s="163" t="b">
        <f>MONTH(AD25)=$F$24</f>
        <v>0</v>
      </c>
      <c r="AE22" s="164"/>
      <c r="AF22" s="163" t="b">
        <f>MONTH(AF25)=$F$24</f>
        <v>0</v>
      </c>
      <c r="AG22" s="164"/>
      <c r="AH22" s="163" t="b">
        <f>MONTH(AH25)=$F$24</f>
        <v>0</v>
      </c>
      <c r="AI22" s="164"/>
    </row>
    <row r="23" spans="3:38" hidden="1" x14ac:dyDescent="0.2">
      <c r="C23" s="152"/>
      <c r="D23" s="153"/>
      <c r="E23" s="167" t="s">
        <v>69</v>
      </c>
      <c r="F23" s="168" t="s">
        <v>48</v>
      </c>
      <c r="G23" s="169">
        <f ca="1">MATCH(F23,INDIRECT(CONCATENATE($F$21,"!",$G$21,":",$G$21)),0)</f>
        <v>5</v>
      </c>
      <c r="H23" s="153"/>
      <c r="I23" s="153"/>
      <c r="J23" s="153"/>
      <c r="K23" s="157"/>
      <c r="L23" s="170"/>
      <c r="M23" s="170"/>
      <c r="N23" s="171"/>
      <c r="O23" s="172"/>
      <c r="P23" s="170">
        <f ca="1">IF(P$22,MATCH(EOMONTH(P25,0),INDIRECT(CONCATENATE($F$21,"!",$H$21,":",$H$21)),0),MATCH(P25,INDIRECT(CONCATENATE($F$15,"!",$H$15,":",$H$15)),0))</f>
        <v>37</v>
      </c>
      <c r="Q23" s="171"/>
      <c r="R23" s="170">
        <f ca="1">IF(R$22,MATCH(EOMONTH(R25,0),INDIRECT(CONCATENATE($F$21,"!",$H$21,":",$H$21)),0),MATCH(R25,INDIRECT(CONCATENATE($F$15,"!",$H$15,":",$H$15)),0))</f>
        <v>16</v>
      </c>
      <c r="S23" s="171"/>
      <c r="T23" s="170" t="e">
        <f ca="1">IF(T$22,MATCH(EOMONTH(T25,0),INDIRECT(CONCATENATE($F$21,"!",$H$21,":",$H$21)),0),MATCH(T25,INDIRECT(CONCATENATE($F$15,"!",$H$15,":",$H$15)),0))</f>
        <v>#N/A</v>
      </c>
      <c r="U23" s="173"/>
      <c r="V23" s="170">
        <f ca="1">IF(V$22,MATCH(EOMONTH(V25,0),INDIRECT(CONCATENATE($F$21,"!",$H$21,":",$H$21)),0),MATCH(V25,INDIRECT(CONCATENATE($F$15,"!",$H$15,":",$H$15)),0))</f>
        <v>16</v>
      </c>
      <c r="W23" s="171"/>
      <c r="X23" s="170">
        <f ca="1">IF(X$22,MATCH(EOMONTH(X25,0),INDIRECT(CONCATENATE($F$21,"!",$H$21,":",$H$21)),0),MATCH(X25,INDIRECT(CONCATENATE($F$15,"!",$H$15,":",$H$15)),0))</f>
        <v>17</v>
      </c>
      <c r="Y23" s="171"/>
      <c r="Z23" s="170">
        <f ca="1">IF(Z$22,MATCH(EOMONTH(Z25,0),INDIRECT(CONCATENATE($F$21,"!",$H$21,":",$H$21)),0),MATCH(Z25,INDIRECT(CONCATENATE($F$15,"!",$H$15,":",$H$15)),0))</f>
        <v>20</v>
      </c>
      <c r="AA23" s="171"/>
      <c r="AB23" s="170">
        <f ca="1">IF(AB$22,MATCH(EOMONTH(AB25,0),INDIRECT(CONCATENATE($F$21,"!",$H$21,":",$H$21)),0),MATCH(AB25,INDIRECT(CONCATENATE($F$15,"!",$H$15,":",$H$15)),0))</f>
        <v>20</v>
      </c>
      <c r="AC23" s="171"/>
      <c r="AD23" s="170">
        <f ca="1">IF(AD$22,MATCH(EOMONTH(AD25,0),INDIRECT(CONCATENATE($F$21,"!",$H$21,":",$H$21)),0),MATCH(AD25,INDIRECT(CONCATENATE($F$15,"!",$H$15,":",$H$15)),0))</f>
        <v>23</v>
      </c>
      <c r="AE23" s="171"/>
      <c r="AF23" s="170">
        <f ca="1">IF(AF$22,MATCH(EOMONTH(AF25,0),INDIRECT(CONCATENATE($F$21,"!",$H$21,":",$H$21)),0),MATCH(AF25,INDIRECT(CONCATENATE($F$15,"!",$H$15,":",$H$15)),0))</f>
        <v>26</v>
      </c>
      <c r="AG23" s="171"/>
      <c r="AH23" s="170">
        <f ca="1">IF(AH$22,MATCH(EOMONTH(AH25,0),INDIRECT(CONCATENATE($F$21,"!",$H$21,":",$H$21)),0),MATCH(AH25,INDIRECT(CONCATENATE($F$15,"!",$H$15,":",$H$15)),0))</f>
        <v>27</v>
      </c>
      <c r="AI23" s="171"/>
    </row>
    <row r="24" spans="3:38" hidden="1" x14ac:dyDescent="0.2">
      <c r="C24" s="152"/>
      <c r="D24" s="153"/>
      <c r="E24" s="167" t="s">
        <v>61</v>
      </c>
      <c r="F24" s="174">
        <v>37196</v>
      </c>
      <c r="G24" s="153"/>
      <c r="H24" s="153"/>
      <c r="I24" s="153"/>
      <c r="J24" s="153"/>
      <c r="K24" s="157"/>
      <c r="L24" s="170"/>
      <c r="M24" s="170"/>
      <c r="N24" s="171"/>
      <c r="O24" s="172"/>
      <c r="P24" s="170">
        <f ca="1">IF(P$22,MATCH(EOMONTH(P26,0),INDIRECT(CONCATENATE($F$21,"!",$H$21,":",$H$21)),0),MATCH(P26,INDIRECT(CONCATENATE($F$15,"!",$H$15,":",$H$15)),0))</f>
        <v>37</v>
      </c>
      <c r="Q24" s="171"/>
      <c r="R24" s="170">
        <f ca="1">IF(R$22,MATCH(EOMONTH(R26,0),INDIRECT(CONCATENATE($F$21,"!",$H$21,":",$H$21)),0),MATCH(R26,INDIRECT(CONCATENATE($F$15,"!",$H$15,":",$H$15)),0))</f>
        <v>16</v>
      </c>
      <c r="S24" s="171"/>
      <c r="T24" s="170">
        <f ca="1">IF(T$22,MATCH(EOMONTH(T26,0),INDIRECT(CONCATENATE($F$21,"!",$H$21,":",$H$21)),0),MATCH(T26,INDIRECT(CONCATENATE($F$15,"!",$H$15,":",$H$15)),0))</f>
        <v>16</v>
      </c>
      <c r="U24" s="173"/>
      <c r="V24" s="170">
        <f ca="1">IF(V$22,MATCH(EOMONTH(V26,0),INDIRECT(CONCATENATE($F$21,"!",$H$21,":",$H$21)),0),MATCH(V26,INDIRECT(CONCATENATE($F$15,"!",$H$15,":",$H$15)),0))</f>
        <v>19</v>
      </c>
      <c r="W24" s="171"/>
      <c r="X24" s="170">
        <f ca="1">IF(X$22,MATCH(EOMONTH(X26,0),INDIRECT(CONCATENATE($F$21,"!",$H$21,":",$H$21)),0),MATCH(X26,INDIRECT(CONCATENATE($F$15,"!",$H$15,":",$H$15)),0))</f>
        <v>19</v>
      </c>
      <c r="Y24" s="171"/>
      <c r="Z24" s="170">
        <f ca="1">IF(Z$22,MATCH(EOMONTH(Z26,0),INDIRECT(CONCATENATE($F$21,"!",$H$21,":",$H$21)),0),MATCH(Z26,INDIRECT(CONCATENATE($F$15,"!",$H$15,":",$H$15)),0))</f>
        <v>22</v>
      </c>
      <c r="AA24" s="171"/>
      <c r="AB24" s="170">
        <f ca="1">IF(AB$22,MATCH(EOMONTH(AB26,0),INDIRECT(CONCATENATE($F$21,"!",$H$21,":",$H$21)),0),MATCH(AB26,INDIRECT(CONCATENATE($F$15,"!",$H$15,":",$H$15)),0))</f>
        <v>26</v>
      </c>
      <c r="AC24" s="171"/>
      <c r="AD24" s="170">
        <f ca="1">IF(AD$22,MATCH(EOMONTH(AD26,0),INDIRECT(CONCATENATE($F$21,"!",$H$21,":",$H$21)),0),MATCH(AD26,INDIRECT(CONCATENATE($F$15,"!",$H$15,":",$H$15)),0))</f>
        <v>25</v>
      </c>
      <c r="AE24" s="171"/>
      <c r="AF24" s="170">
        <f ca="1">IF(AF$22,MATCH(EOMONTH(AF26,0),INDIRECT(CONCATENATE($F$21,"!",$H$21,":",$H$21)),0),MATCH(AF26,INDIRECT(CONCATENATE($F$15,"!",$H$15,":",$H$15)),0))</f>
        <v>28</v>
      </c>
      <c r="AG24" s="171"/>
      <c r="AH24" s="170">
        <f ca="1">IF(AH$22,MATCH(EOMONTH(AH26,0),INDIRECT(CONCATENATE($F$21,"!",$H$21,":",$H$21)),0),MATCH(AH26,INDIRECT(CONCATENATE($F$15,"!",$H$15,":",$H$15)),0))</f>
        <v>31</v>
      </c>
      <c r="AI24" s="171"/>
    </row>
    <row r="25" spans="3:38" hidden="1" x14ac:dyDescent="0.2">
      <c r="C25" s="152"/>
      <c r="D25" s="153"/>
      <c r="E25" s="153"/>
      <c r="F25" s="174">
        <v>37225</v>
      </c>
      <c r="G25" s="153"/>
      <c r="H25" s="153"/>
      <c r="I25" s="153"/>
      <c r="J25" s="175" t="s">
        <v>57</v>
      </c>
      <c r="K25" s="176"/>
      <c r="L25" s="177"/>
      <c r="M25" s="178"/>
      <c r="N25" s="179"/>
      <c r="O25" s="180"/>
      <c r="P25" s="178">
        <f>F24</f>
        <v>37196</v>
      </c>
      <c r="Q25" s="179"/>
      <c r="R25" s="177">
        <v>37226</v>
      </c>
      <c r="S25" s="179"/>
      <c r="T25" s="180">
        <v>37165</v>
      </c>
      <c r="U25" s="181"/>
      <c r="V25" s="177">
        <v>37226</v>
      </c>
      <c r="W25" s="179"/>
      <c r="X25" s="180">
        <v>37257</v>
      </c>
      <c r="Y25" s="179"/>
      <c r="Z25" s="180">
        <v>37347</v>
      </c>
      <c r="AA25" s="179"/>
      <c r="AB25" s="182">
        <v>37347</v>
      </c>
      <c r="AC25" s="179"/>
      <c r="AD25" s="180">
        <v>37438</v>
      </c>
      <c r="AE25" s="179"/>
      <c r="AF25" s="180">
        <v>37530</v>
      </c>
      <c r="AG25" s="179"/>
      <c r="AH25" s="182">
        <v>37561</v>
      </c>
      <c r="AI25" s="179"/>
    </row>
    <row r="26" spans="3:38" hidden="1" x14ac:dyDescent="0.2">
      <c r="C26" s="152"/>
      <c r="D26" s="153"/>
      <c r="E26" s="153"/>
      <c r="F26" s="153"/>
      <c r="G26" s="153"/>
      <c r="H26" s="153"/>
      <c r="I26" s="153"/>
      <c r="J26" s="183" t="s">
        <v>58</v>
      </c>
      <c r="K26" s="184"/>
      <c r="L26" s="185"/>
      <c r="M26" s="186"/>
      <c r="N26" s="187"/>
      <c r="O26" s="188"/>
      <c r="P26" s="186">
        <f>P25</f>
        <v>37196</v>
      </c>
      <c r="Q26" s="187"/>
      <c r="R26" s="185">
        <f>R25</f>
        <v>37226</v>
      </c>
      <c r="S26" s="187"/>
      <c r="T26" s="188">
        <v>37226</v>
      </c>
      <c r="U26" s="189"/>
      <c r="V26" s="185">
        <v>37316</v>
      </c>
      <c r="W26" s="187"/>
      <c r="X26" s="188">
        <v>37316</v>
      </c>
      <c r="Y26" s="187"/>
      <c r="Z26" s="188">
        <v>37408</v>
      </c>
      <c r="AA26" s="187"/>
      <c r="AB26" s="190">
        <v>37530</v>
      </c>
      <c r="AC26" s="187"/>
      <c r="AD26" s="188">
        <v>37500</v>
      </c>
      <c r="AE26" s="187"/>
      <c r="AF26" s="188">
        <v>37591</v>
      </c>
      <c r="AG26" s="187"/>
      <c r="AH26" s="190">
        <v>37681</v>
      </c>
      <c r="AI26" s="187"/>
    </row>
    <row r="27" spans="3:38" hidden="1" x14ac:dyDescent="0.2">
      <c r="C27" s="191" t="s">
        <v>70</v>
      </c>
      <c r="D27" s="192"/>
      <c r="E27" s="193" t="s">
        <v>49</v>
      </c>
      <c r="F27" s="193" t="s">
        <v>1</v>
      </c>
      <c r="G27" s="193"/>
      <c r="H27" s="193"/>
      <c r="I27" s="194"/>
      <c r="J27" s="192"/>
      <c r="K27" s="195"/>
      <c r="L27" s="195"/>
      <c r="M27" s="195"/>
      <c r="N27" s="196"/>
      <c r="O27" s="197"/>
      <c r="P27" s="195"/>
      <c r="Q27" s="196"/>
      <c r="R27" s="195"/>
      <c r="S27" s="196"/>
      <c r="T27" s="197"/>
      <c r="U27" s="198"/>
      <c r="V27" s="195"/>
      <c r="W27" s="196"/>
      <c r="X27" s="197"/>
      <c r="Y27" s="196"/>
      <c r="Z27" s="197"/>
      <c r="AA27" s="196"/>
      <c r="AB27" s="195"/>
      <c r="AC27" s="196"/>
      <c r="AD27" s="197"/>
      <c r="AE27" s="196"/>
      <c r="AF27" s="197"/>
      <c r="AG27" s="196"/>
      <c r="AH27" s="195"/>
      <c r="AI27" s="196"/>
      <c r="AJ27" s="199" t="s">
        <v>67</v>
      </c>
      <c r="AL27" s="199" t="s">
        <v>68</v>
      </c>
    </row>
    <row r="28" spans="3:38" x14ac:dyDescent="0.2">
      <c r="C28" s="200" t="s">
        <v>44</v>
      </c>
      <c r="D28" s="192"/>
      <c r="E28" s="201" t="s">
        <v>44</v>
      </c>
      <c r="F28" s="201" t="s">
        <v>44</v>
      </c>
      <c r="G28" s="201"/>
      <c r="H28" s="201"/>
      <c r="I28" s="201"/>
      <c r="J28" s="192"/>
      <c r="K28" s="202">
        <f>LOOKUP($K$15,CurveFetch!$D$8:$D$1000,CurveFetch!$F$8:$F$1000)</f>
        <v>2.29</v>
      </c>
      <c r="L28" s="203">
        <f>LOOKUP($K$15+1,CurveFetch!D$8:D$1000,CurveFetch!F$8:F$1000)</f>
        <v>2.645</v>
      </c>
      <c r="M28" s="203">
        <f>L28-$L$49</f>
        <v>0.69500000000000006</v>
      </c>
      <c r="N28" s="204">
        <f>M28-'[32]Gas Average Basis'!M28</f>
        <v>0.20500000000000007</v>
      </c>
      <c r="O28" s="203">
        <f>LOOKUP($K$15+2,CurveFetch!$D$8:$D$1000,CurveFetch!$F$8:$F$1000)</f>
        <v>2.5499999999999998</v>
      </c>
      <c r="P28" s="203">
        <f>O28-$O$49</f>
        <v>0.44999999999999973</v>
      </c>
      <c r="Q28" s="204">
        <f>P28-'[32]Gas Average Basis'!P28</f>
        <v>0.19999999999999973</v>
      </c>
      <c r="R28" s="203" t="e">
        <f ca="1">IF(R$22,AveragePrices($F$21,R$23,R$24,$AJ28:$AJ28),AveragePrices($F$15,R$23,R$24,$AL28:$AL28))</f>
        <v>#NAME?</v>
      </c>
      <c r="S28" s="204" t="e">
        <f ca="1">R28-'[32]Gas Average Basis'!R28</f>
        <v>#NAME?</v>
      </c>
      <c r="T28" s="203" t="e">
        <f ca="1">IF(T$22,AveragePrices($F$21,T$23,T$24,$AJ28:$AJ28),AveragePrices($F$15,T$23,T$24,$AL28:$AL28))</f>
        <v>#NAME?</v>
      </c>
      <c r="U28" s="204">
        <v>-4.2999999999999997E-2</v>
      </c>
      <c r="V28" s="203" t="e">
        <f t="shared" ref="V28:V43" ca="1" si="0">IF(V$22,AveragePrices($F$21,V$23,V$24,$AJ28:$AJ28),AveragePrices($F$15,V$23,V$24,$AL28:$AL28))</f>
        <v>#NAME?</v>
      </c>
      <c r="W28" s="204" t="e">
        <f ca="1">V28-'[32]Gas Average Basis'!V28</f>
        <v>#NAME?</v>
      </c>
      <c r="X28" s="203" t="e">
        <f ca="1">IF(X$22,AveragePrices($F$21,X$23,X$24,$AJ28:$AJ28),AveragePrices($F$15,X$23,X$24,$AL28:$AL28))</f>
        <v>#NAME?</v>
      </c>
      <c r="Y28" s="204">
        <v>-4.8300000000000003E-2</v>
      </c>
      <c r="Z28" s="203" t="e">
        <f ca="1">IF(Z$22,AveragePrices($F$21,Z$23,Z$24,$AJ28:$AJ28),AveragePrices($F$15,Z$23,Z$24,$AL28:$AL28))</f>
        <v>#NAME?</v>
      </c>
      <c r="AA28" s="204">
        <v>-0.01</v>
      </c>
      <c r="AB28" s="203" t="e">
        <f ca="1">IF(AB$22,AveragePrices($F$21,AB$23,AB$24,$AJ28:$AJ28),AveragePrices($F$15,AB$23,AB$24,$AL28:$AL28))</f>
        <v>#NAME?</v>
      </c>
      <c r="AC28" s="204" t="e">
        <f ca="1">AB28-'[32]Gas Average Basis'!AB28</f>
        <v>#NAME?</v>
      </c>
      <c r="AD28" s="203" t="e">
        <f ca="1">IF(AD$22,AveragePrices($F$21,AD$23,AD$24,$AJ28:$AJ28),AveragePrices($F$15,AD$23,AD$24,$AL28:$AL28))</f>
        <v>#NAME?</v>
      </c>
      <c r="AE28" s="204">
        <v>-4.4999999999999998E-2</v>
      </c>
      <c r="AF28" s="203" t="e">
        <f ca="1">IF(AF$22,AveragePrices($F$21,AF$23,AF$24,$AJ28:$AJ28),AveragePrices($F$15,AF$23,AF$24,$AL28:$AL28))</f>
        <v>#NAME?</v>
      </c>
      <c r="AG28" s="204">
        <v>-0.03</v>
      </c>
      <c r="AH28" s="203" t="e">
        <f ca="1">IF(AH$22,AveragePrices($F$21,AH$23,AH$24,$AJ28:$AJ28),AveragePrices($F$15,AH$23,AH$24,$AL28:$AL28))</f>
        <v>#NAME?</v>
      </c>
      <c r="AI28" s="205" t="e">
        <f ca="1">AH28-'[32]Gas Average Basis'!AH28</f>
        <v>#NAME?</v>
      </c>
      <c r="AJ28" s="206">
        <f ca="1">IF(E28="","",MATCH(E28,INDIRECT(CONCATENATE($F$21,"!",$G$21,":",$G$21)),0))</f>
        <v>6</v>
      </c>
      <c r="AL28" s="206">
        <f ca="1">IF(F28="","",MATCH(F28,INDIRECT(CONCATENATE($F$15,"!",$G$15,":",$G$15)),0))</f>
        <v>5</v>
      </c>
    </row>
    <row r="29" spans="3:38" x14ac:dyDescent="0.2">
      <c r="C29" s="200" t="s">
        <v>105</v>
      </c>
      <c r="D29" s="192"/>
      <c r="E29" s="201" t="s">
        <v>105</v>
      </c>
      <c r="F29" s="201" t="s">
        <v>105</v>
      </c>
      <c r="G29" s="201"/>
      <c r="H29" s="201"/>
      <c r="I29" s="201"/>
      <c r="J29" s="192"/>
      <c r="K29" s="202">
        <f>LOOKUP($K$15,CurveFetch!$D$8:$D$1000,CurveFetch!$Q$8:$Q$1000)</f>
        <v>2.13</v>
      </c>
      <c r="L29" s="203">
        <f>LOOKUP($K$15+1,CurveFetch!D$8:D$1000,CurveFetch!Q$8:Q$1000)</f>
        <v>2.4300000000000002</v>
      </c>
      <c r="M29" s="203">
        <f>L29-$L$49</f>
        <v>0.4800000000000002</v>
      </c>
      <c r="N29" s="204">
        <f>M29-'[32]Gas Average Basis'!M29</f>
        <v>0.11000000000000032</v>
      </c>
      <c r="O29" s="203">
        <f>LOOKUP($K$15+2,CurveFetch!$D$8:$D$1000,CurveFetch!$Q$8:$Q$1000)</f>
        <v>2.4500000000000002</v>
      </c>
      <c r="P29" s="203">
        <f>O29-$O$49</f>
        <v>0.35000000000000009</v>
      </c>
      <c r="Q29" s="204">
        <f>P29-'[32]Gas Average Basis'!P29</f>
        <v>0.10000000000000009</v>
      </c>
      <c r="R29" s="203" t="e">
        <f ca="1">IF(R$22,AveragePrices($F$21,R$23,R$24,$AJ29:$AJ29),AveragePrices($F$15,R$23,R$24,$AL29:$AL29))</f>
        <v>#NAME?</v>
      </c>
      <c r="S29" s="204" t="e">
        <f ca="1">R29-'[32]Gas Average Basis'!R29</f>
        <v>#NAME?</v>
      </c>
      <c r="T29" s="203" t="e">
        <f ca="1">IF(T$22,AveragePrices($F$21,T$23,T$24,$AJ29:$AJ29),AveragePrices($F$15,T$23,T$24,$AL29:$AL29))</f>
        <v>#NAME?</v>
      </c>
      <c r="U29" s="204" t="e">
        <f ca="1">T29-'[32]Gas Average Basis'!S29</f>
        <v>#NAME?</v>
      </c>
      <c r="V29" s="203" t="e">
        <f t="shared" ca="1" si="0"/>
        <v>#NAME?</v>
      </c>
      <c r="W29" s="204" t="e">
        <f ca="1">V29-'[32]Gas Average Basis'!V29</f>
        <v>#NAME?</v>
      </c>
      <c r="X29" s="203" t="e">
        <f ca="1">IF(X$22,AveragePrices($F$21,X$23,X$24,$AJ29:$AJ29),AveragePrices($F$15,X$23,X$24,$AL29:$AL29))</f>
        <v>#NAME?</v>
      </c>
      <c r="Y29" s="204" t="e">
        <f ca="1">X29-'[32]Gas Average Basis'!W29</f>
        <v>#NAME?</v>
      </c>
      <c r="Z29" s="203" t="e">
        <f ca="1">IF(Z$22,AveragePrices($F$21,Z$23,Z$24,$AJ29:$AJ29),AveragePrices($F$15,Z$23,Z$24,$AL29:$AL29))</f>
        <v>#NAME?</v>
      </c>
      <c r="AA29" s="204" t="e">
        <f ca="1">Z29-'[32]Gas Average Basis'!Y29</f>
        <v>#NAME?</v>
      </c>
      <c r="AB29" s="203" t="e">
        <f ca="1">IF(AB$22,AveragePrices($F$21,AB$23,AB$24,$AJ29:$AJ29),AveragePrices($F$15,AB$23,AB$24,$AL29:$AL29))</f>
        <v>#NAME?</v>
      </c>
      <c r="AC29" s="204" t="e">
        <f ca="1">AB29-'[32]Gas Average Basis'!AB29</f>
        <v>#NAME?</v>
      </c>
      <c r="AD29" s="203" t="e">
        <f ca="1">IF(AD$22,AveragePrices($F$21,AD$23,AD$24,$AJ29:$AJ29),AveragePrices($F$15,AD$23,AD$24,$AL29:$AL29))</f>
        <v>#NAME?</v>
      </c>
      <c r="AE29" s="204" t="e">
        <f ca="1">AD29-'[32]Gas Average Basis'!AC29</f>
        <v>#NAME?</v>
      </c>
      <c r="AF29" s="203" t="e">
        <f ca="1">IF(AF$22,AveragePrices($F$21,AF$23,AF$24,$AJ29:$AJ29),AveragePrices($F$15,AF$23,AF$24,$AL29:$AL29))</f>
        <v>#NAME?</v>
      </c>
      <c r="AG29" s="204" t="e">
        <f ca="1">AF29-'[32]Gas Average Basis'!AE29</f>
        <v>#NAME?</v>
      </c>
      <c r="AH29" s="203" t="e">
        <f ca="1">IF(AH$22,AveragePrices($F$21,AH$23,AH$24,$AJ29:$AJ29),AveragePrices($F$15,AH$23,AH$24,$AL29:$AL29))</f>
        <v>#NAME?</v>
      </c>
      <c r="AI29" s="205" t="e">
        <f ca="1">AH29-'[32]Gas Average Basis'!AH29</f>
        <v>#NAME?</v>
      </c>
      <c r="AJ29" s="207">
        <f ca="1">IF(E29="","",MATCH(E29,INDIRECT(CONCATENATE($F$21,"!",$G$21,":",$G$21)),0))</f>
        <v>17</v>
      </c>
      <c r="AL29" s="207">
        <f ca="1">IF(F29="","",MATCH(F29,INDIRECT(CONCATENATE($F$15,"!",$G$15,":",$G$15)),0))</f>
        <v>16</v>
      </c>
    </row>
    <row r="30" spans="3:38" x14ac:dyDescent="0.2">
      <c r="C30" s="200" t="s">
        <v>45</v>
      </c>
      <c r="D30" s="192"/>
      <c r="E30" s="201" t="s">
        <v>45</v>
      </c>
      <c r="F30" s="201" t="s">
        <v>45</v>
      </c>
      <c r="G30" s="201"/>
      <c r="H30" s="201"/>
      <c r="I30" s="201"/>
      <c r="J30" s="192"/>
      <c r="K30" s="202">
        <f>LOOKUP($K$15,CurveFetch!$D$8:$D$1000,CurveFetch!$G$8:$G$1000)</f>
        <v>2.2949999999999999</v>
      </c>
      <c r="L30" s="203">
        <f>LOOKUP($K$15+1,CurveFetch!D$8:D$1000,CurveFetch!G$8:G$1000)</f>
        <v>2.52</v>
      </c>
      <c r="M30" s="203">
        <f>L30-$L$49</f>
        <v>0.57000000000000006</v>
      </c>
      <c r="N30" s="204">
        <f>M30-'[32]Gas Average Basis'!M30</f>
        <v>0.12000000000000011</v>
      </c>
      <c r="O30" s="203">
        <f>LOOKUP($K$15+2,CurveFetch!$D$8:$D$1000,CurveFetch!$G$8:$G$1000)</f>
        <v>2.5</v>
      </c>
      <c r="P30" s="203">
        <f>O30-$O$49</f>
        <v>0.39999999999999991</v>
      </c>
      <c r="Q30" s="204">
        <f>P30-'[32]Gas Average Basis'!P30</f>
        <v>0.20000000000000018</v>
      </c>
      <c r="R30" s="203" t="e">
        <f ca="1">IF(R$22,AveragePrices($F$21,R$23,R$24,$AJ30:$AJ30),AveragePrices($F$15,R$23,R$24,$AL30:$AL30))</f>
        <v>#NAME?</v>
      </c>
      <c r="S30" s="204" t="e">
        <f ca="1">R30-'[32]Gas Average Basis'!R30</f>
        <v>#NAME?</v>
      </c>
      <c r="T30" s="203" t="e">
        <f ca="1">IF(T$22,AveragePrices($F$21,T$23,T$24,$AJ30:$AJ30),AveragePrices($F$15,T$23,T$24,$AL30:$AL30))</f>
        <v>#NAME?</v>
      </c>
      <c r="U30" s="204" t="e">
        <f ca="1">T30-'[32]Gas Average Basis'!S30</f>
        <v>#NAME?</v>
      </c>
      <c r="V30" s="203" t="e">
        <f t="shared" ca="1" si="0"/>
        <v>#NAME?</v>
      </c>
      <c r="W30" s="204" t="e">
        <f ca="1">V30-'[32]Gas Average Basis'!V30</f>
        <v>#NAME?</v>
      </c>
      <c r="X30" s="203" t="e">
        <f ca="1">IF(X$22,AveragePrices($F$21,X$23,X$24,$AJ30:$AJ30),AveragePrices($F$15,X$23,X$24,$AL30:$AL30))</f>
        <v>#NAME?</v>
      </c>
      <c r="Y30" s="204" t="e">
        <f ca="1">X30-'[32]Gas Average Basis'!W30</f>
        <v>#NAME?</v>
      </c>
      <c r="Z30" s="203" t="e">
        <f ca="1">IF(Z$22,AveragePrices($F$21,Z$23,Z$24,$AJ30:$AJ30),AveragePrices($F$15,Z$23,Z$24,$AL30:$AL30))</f>
        <v>#NAME?</v>
      </c>
      <c r="AA30" s="204" t="e">
        <f ca="1">Z30-'[32]Gas Average Basis'!Y30</f>
        <v>#NAME?</v>
      </c>
      <c r="AB30" s="203" t="e">
        <f ca="1">IF(AB$22,AveragePrices($F$21,AB$23,AB$24,$AJ30:$AJ30),AveragePrices($F$15,AB$23,AB$24,$AL30:$AL30))</f>
        <v>#NAME?</v>
      </c>
      <c r="AC30" s="204" t="e">
        <f ca="1">AB30-'[32]Gas Average Basis'!AB30</f>
        <v>#NAME?</v>
      </c>
      <c r="AD30" s="203" t="e">
        <f ca="1">IF(AD$22,AveragePrices($F$21,AD$23,AD$24,$AJ30:$AJ30),AveragePrices($F$15,AD$23,AD$24,$AL30:$AL30))</f>
        <v>#NAME?</v>
      </c>
      <c r="AE30" s="204" t="e">
        <f ca="1">AD30-'[32]Gas Average Basis'!AC30</f>
        <v>#NAME?</v>
      </c>
      <c r="AF30" s="203" t="e">
        <f ca="1">IF(AF$22,AveragePrices($F$21,AF$23,AF$24,$AJ30:$AJ30),AveragePrices($F$15,AF$23,AF$24,$AL30:$AL30))</f>
        <v>#NAME?</v>
      </c>
      <c r="AG30" s="204" t="e">
        <f ca="1">AF30-'[32]Gas Average Basis'!AE30</f>
        <v>#NAME?</v>
      </c>
      <c r="AH30" s="203" t="e">
        <f ca="1">IF(AH$22,AveragePrices($F$21,AH$23,AH$24,$AJ30:$AJ30),AveragePrices($F$15,AH$23,AH$24,$AL30:$AL30))</f>
        <v>#NAME?</v>
      </c>
      <c r="AI30" s="205" t="e">
        <f ca="1">AH30-'[32]Gas Average Basis'!AH30</f>
        <v>#NAME?</v>
      </c>
      <c r="AJ30" s="207">
        <f ca="1">IF(E30="","",MATCH(E30,INDIRECT(CONCATENATE($F$21,"!",$G$21,":",$G$21)),0))</f>
        <v>7</v>
      </c>
      <c r="AL30" s="207">
        <f ca="1">IF(F30="","",MATCH(F30,INDIRECT(CONCATENATE($F$15,"!",$G$15,":",$G$15)),0))</f>
        <v>6</v>
      </c>
    </row>
    <row r="31" spans="3:38" ht="12" thickBot="1" x14ac:dyDescent="0.25">
      <c r="C31" s="200" t="s">
        <v>46</v>
      </c>
      <c r="D31" s="192"/>
      <c r="E31" s="201" t="s">
        <v>46</v>
      </c>
      <c r="F31" s="201" t="s">
        <v>46</v>
      </c>
      <c r="G31" s="201"/>
      <c r="H31" s="201"/>
      <c r="I31" s="201"/>
      <c r="J31" s="192"/>
      <c r="K31" s="202">
        <f>LOOKUP($K$15,CurveFetch!$D$8:$D$1000,CurveFetch!$H$8:$H$1000)</f>
        <v>2.17</v>
      </c>
      <c r="L31" s="203">
        <f>LOOKUP($K$15+1,CurveFetch!D$8:D$1000,CurveFetch!H$8:H$1000)</f>
        <v>2.5299999999999998</v>
      </c>
      <c r="M31" s="203">
        <f>L31-$L$49</f>
        <v>0.57999999999999985</v>
      </c>
      <c r="N31" s="204">
        <f>M31-'[32]Gas Average Basis'!M31</f>
        <v>0.12999999999999989</v>
      </c>
      <c r="O31" s="203">
        <f>LOOKUP($K$15+2,CurveFetch!$D$8:$D$1000,CurveFetch!$H$8:$H$1000)</f>
        <v>2.5</v>
      </c>
      <c r="P31" s="203">
        <f>O31-$O$49</f>
        <v>0.39999999999999991</v>
      </c>
      <c r="Q31" s="204">
        <f>P31-'[32]Gas Average Basis'!P31</f>
        <v>0.10000000000000009</v>
      </c>
      <c r="R31" s="203" t="e">
        <f ca="1">IF(R$22,AveragePrices($F$21,R$23,R$24,$AJ31:$AJ31),AveragePrices($F$15,R$23,R$24,$AL31:$AL31))</f>
        <v>#NAME?</v>
      </c>
      <c r="S31" s="204" t="e">
        <f ca="1">R31-'[32]Gas Average Basis'!R31</f>
        <v>#NAME?</v>
      </c>
      <c r="T31" s="203" t="e">
        <f ca="1">IF(T$22,AveragePrices($F$21,T$23,T$24,$AJ31:$AJ31),AveragePrices($F$15,T$23,T$24,$AL31:$AL31))</f>
        <v>#NAME?</v>
      </c>
      <c r="U31" s="204" t="e">
        <f ca="1">T31-'[32]Gas Average Basis'!S31</f>
        <v>#NAME?</v>
      </c>
      <c r="V31" s="203" t="e">
        <f t="shared" ca="1" si="0"/>
        <v>#NAME?</v>
      </c>
      <c r="W31" s="204" t="e">
        <f ca="1">V31-'[32]Gas Average Basis'!V31</f>
        <v>#NAME?</v>
      </c>
      <c r="X31" s="203" t="e">
        <f ca="1">IF(X$22,AveragePrices($F$21,X$23,X$24,$AJ31:$AJ31),AveragePrices($F$15,X$23,X$24,$AL31:$AL31))</f>
        <v>#NAME?</v>
      </c>
      <c r="Y31" s="204" t="e">
        <f ca="1">X31-'[32]Gas Average Basis'!W31</f>
        <v>#NAME?</v>
      </c>
      <c r="Z31" s="203" t="e">
        <f ca="1">IF(Z$22,AveragePrices($F$21,Z$23,Z$24,$AJ31:$AJ31),AveragePrices($F$15,Z$23,Z$24,$AL31:$AL31))</f>
        <v>#NAME?</v>
      </c>
      <c r="AA31" s="204" t="e">
        <f ca="1">Z31-'[32]Gas Average Basis'!Y31</f>
        <v>#NAME?</v>
      </c>
      <c r="AB31" s="203" t="e">
        <f ca="1">IF(AB$22,AveragePrices($F$21,AB$23,AB$24,$AJ31:$AJ31),AveragePrices($F$15,AB$23,AB$24,$AL31:$AL31))</f>
        <v>#NAME?</v>
      </c>
      <c r="AC31" s="204" t="e">
        <f ca="1">AB31-'[32]Gas Average Basis'!AB31</f>
        <v>#NAME?</v>
      </c>
      <c r="AD31" s="203" t="e">
        <f ca="1">IF(AD$22,AveragePrices($F$21,AD$23,AD$24,$AJ31:$AJ31),AveragePrices($F$15,AD$23,AD$24,$AL31:$AL31))</f>
        <v>#NAME?</v>
      </c>
      <c r="AE31" s="204" t="e">
        <f ca="1">AD31-'[32]Gas Average Basis'!AC31</f>
        <v>#NAME?</v>
      </c>
      <c r="AF31" s="203" t="e">
        <f ca="1">IF(AF$22,AveragePrices($F$21,AF$23,AF$24,$AJ31:$AJ31),AveragePrices($F$15,AF$23,AF$24,$AL31:$AL31))</f>
        <v>#NAME?</v>
      </c>
      <c r="AG31" s="204" t="e">
        <f ca="1">AF31-'[32]Gas Average Basis'!AE31</f>
        <v>#NAME?</v>
      </c>
      <c r="AH31" s="203" t="e">
        <f ca="1">IF(AH$22,AveragePrices($F$21,AH$23,AH$24,$AJ31:$AJ31),AveragePrices($F$15,AH$23,AH$24,$AL31:$AL31))</f>
        <v>#NAME?</v>
      </c>
      <c r="AI31" s="205" t="e">
        <f ca="1">AH31-'[32]Gas Average Basis'!AH31</f>
        <v>#NAME?</v>
      </c>
      <c r="AJ31" s="207">
        <f ca="1">IF(E31="","",MATCH(E31,INDIRECT(CONCATENATE($F$21,"!",$G$21,":",$G$21)),0))</f>
        <v>8</v>
      </c>
      <c r="AL31" s="207">
        <f ca="1">IF(F31="","",MATCH(F31,INDIRECT(CONCATENATE($F$15,"!",$G$15,":",$G$15)),0))</f>
        <v>7</v>
      </c>
    </row>
    <row r="32" spans="3:38" ht="14.25" customHeight="1" thickBot="1" x14ac:dyDescent="0.25">
      <c r="C32" s="233" t="s">
        <v>110</v>
      </c>
      <c r="D32" s="234"/>
      <c r="E32" s="234"/>
      <c r="F32" s="234"/>
      <c r="G32" s="234"/>
      <c r="H32" s="234"/>
      <c r="I32" s="234"/>
      <c r="J32" s="234"/>
      <c r="K32" s="234"/>
      <c r="L32" s="234"/>
      <c r="M32" s="234"/>
      <c r="N32" s="234"/>
      <c r="O32" s="234"/>
      <c r="P32" s="234"/>
      <c r="Q32" s="234"/>
      <c r="R32" s="234"/>
      <c r="S32" s="234"/>
      <c r="T32" s="234"/>
      <c r="U32" s="234"/>
      <c r="V32" s="234"/>
      <c r="W32" s="234"/>
      <c r="X32" s="234"/>
      <c r="Y32" s="234"/>
      <c r="Z32" s="234"/>
      <c r="AA32" s="234"/>
      <c r="AB32" s="234"/>
      <c r="AC32" s="234"/>
      <c r="AD32" s="234"/>
      <c r="AE32" s="234"/>
      <c r="AF32" s="234"/>
      <c r="AG32" s="234"/>
      <c r="AH32" s="234"/>
      <c r="AI32" s="236"/>
      <c r="AJ32" s="207"/>
      <c r="AL32" s="207"/>
    </row>
    <row r="33" spans="3:38" x14ac:dyDescent="0.2">
      <c r="C33" s="200" t="s">
        <v>50</v>
      </c>
      <c r="D33" s="192"/>
      <c r="E33" s="201" t="s">
        <v>47</v>
      </c>
      <c r="F33" s="201" t="s">
        <v>47</v>
      </c>
      <c r="G33" s="201"/>
      <c r="H33" s="201"/>
      <c r="I33" s="201"/>
      <c r="J33" s="192"/>
      <c r="K33" s="202">
        <f>LOOKUP($K$15,CurveFetch!$D$8:$D$1000,CurveFetch!$K$8:$K$1000)</f>
        <v>1.9450000000000001</v>
      </c>
      <c r="L33" s="203">
        <f>LOOKUP($K$15+1,CurveFetch!D$8:D$1000,CurveFetch!K$8:K$1000)</f>
        <v>2.38</v>
      </c>
      <c r="M33" s="203">
        <f>L33-$L$49</f>
        <v>0.42999999999999994</v>
      </c>
      <c r="N33" s="204">
        <f>M33-'[32]Gas Average Basis'!M33</f>
        <v>0.25</v>
      </c>
      <c r="O33" s="203">
        <f>LOOKUP($K$15+2,CurveFetch!$D$8:$D$1000,CurveFetch!$K$8:$K$1000)</f>
        <v>2.2000000000000002</v>
      </c>
      <c r="P33" s="203">
        <f>O33-$O$49</f>
        <v>0.10000000000000009</v>
      </c>
      <c r="Q33" s="204">
        <f>P33-'[32]Gas Average Basis'!P33</f>
        <v>5.0000000000000266E-2</v>
      </c>
      <c r="R33" s="203" t="e">
        <f ca="1">IF(R$22,AveragePrices($F$21,R$23,R$24,$AJ33:$AJ33),AveragePrices($F$15,R$23,R$24,$AL33:$AL33))</f>
        <v>#NAME?</v>
      </c>
      <c r="S33" s="204" t="e">
        <f ca="1">R33-'[32]Gas Average Basis'!R33</f>
        <v>#NAME?</v>
      </c>
      <c r="T33" s="203" t="e">
        <f ca="1">IF(T$22,AveragePrices($F$21,T$23,T$24,$AJ33:$AJ33),AveragePrices($F$15,T$23,T$24,$AL33:$AL33))</f>
        <v>#NAME?</v>
      </c>
      <c r="U33" s="204" t="e">
        <f ca="1">T33-'[32]Gas Average Basis'!S33</f>
        <v>#NAME?</v>
      </c>
      <c r="V33" s="203" t="e">
        <f t="shared" ca="1" si="0"/>
        <v>#NAME?</v>
      </c>
      <c r="W33" s="204" t="e">
        <f ca="1">V33-'[32]Gas Average Basis'!V33</f>
        <v>#NAME?</v>
      </c>
      <c r="X33" s="203" t="e">
        <f ca="1">IF(X$22,AveragePrices($F$21,X$23,X$24,$AJ33:$AJ33),AveragePrices($F$15,X$23,X$24,$AL33:$AL33))</f>
        <v>#NAME?</v>
      </c>
      <c r="Y33" s="204" t="e">
        <f ca="1">X33-'[32]Gas Average Basis'!W33</f>
        <v>#NAME?</v>
      </c>
      <c r="Z33" s="203" t="e">
        <f ca="1">IF(Z$22,AveragePrices($F$21,Z$23,Z$24,$AJ33:$AJ33),AveragePrices($F$15,Z$23,Z$24,$AL33:$AL33))</f>
        <v>#NAME?</v>
      </c>
      <c r="AA33" s="204" t="e">
        <f ca="1">Z33-'[32]Gas Average Basis'!Y33</f>
        <v>#NAME?</v>
      </c>
      <c r="AB33" s="203" t="e">
        <f ca="1">IF(AB$22,AveragePrices($F$21,AB$23,AB$24,$AJ33:$AJ33),AveragePrices($F$15,AB$23,AB$24,$AL33:$AL33))</f>
        <v>#NAME?</v>
      </c>
      <c r="AC33" s="204" t="e">
        <f ca="1">AB33-'[32]Gas Average Basis'!AB33</f>
        <v>#NAME?</v>
      </c>
      <c r="AD33" s="203" t="e">
        <f ca="1">IF(AD$22,AveragePrices($F$21,AD$23,AD$24,$AJ33:$AJ33),AveragePrices($F$15,AD$23,AD$24,$AL33:$AL33))</f>
        <v>#NAME?</v>
      </c>
      <c r="AE33" s="204" t="e">
        <f ca="1">AD33-'[32]Gas Average Basis'!AC33</f>
        <v>#NAME?</v>
      </c>
      <c r="AF33" s="203" t="e">
        <f ca="1">IF(AF$22,AveragePrices($F$21,AF$23,AF$24,$AJ33:$AJ33),AveragePrices($F$15,AF$23,AF$24,$AL33:$AL33))</f>
        <v>#NAME?</v>
      </c>
      <c r="AG33" s="204" t="e">
        <f ca="1">AF33-'[32]Gas Average Basis'!AE33</f>
        <v>#NAME?</v>
      </c>
      <c r="AH33" s="203" t="e">
        <f ca="1">IF(AH$22,AveragePrices($F$21,AH$23,AH$24,$AJ33:$AJ33),AveragePrices($F$15,AH$23,AH$24,$AL33:$AL33))</f>
        <v>#NAME?</v>
      </c>
      <c r="AI33" s="205" t="e">
        <f ca="1">AH33-'[32]Gas Average Basis'!AH33</f>
        <v>#NAME?</v>
      </c>
      <c r="AJ33" s="207">
        <f ca="1">IF(E33="","",MATCH(E33,INDIRECT(CONCATENATE($F$21,"!",$G$21,":",$G$21)),0))</f>
        <v>11</v>
      </c>
      <c r="AL33" s="207">
        <f t="shared" ref="AL33:AL40" ca="1" si="1">IF(F33="","",MATCH(F33,INDIRECT(CONCATENATE($F$15,"!",$G$15,":",$G$15)),0))</f>
        <v>10</v>
      </c>
    </row>
    <row r="34" spans="3:38" x14ac:dyDescent="0.2">
      <c r="C34" s="200" t="s">
        <v>106</v>
      </c>
      <c r="D34" s="192"/>
      <c r="E34" s="201" t="s">
        <v>107</v>
      </c>
      <c r="F34" s="201" t="s">
        <v>107</v>
      </c>
      <c r="G34" s="201"/>
      <c r="H34" s="201"/>
      <c r="I34" s="201"/>
      <c r="J34" s="192"/>
      <c r="K34" s="202">
        <f>LOOKUP($K$15,CurveFetch!$D$8:$D$1000,CurveFetch!$R$8:$R$1000)</f>
        <v>1.9950000000000001</v>
      </c>
      <c r="L34" s="203">
        <f>LOOKUP($K$15+1,CurveFetch!D$8:D$1000,CurveFetch!R$8:R$1000)</f>
        <v>2.33</v>
      </c>
      <c r="M34" s="203">
        <f>L34-$L$49</f>
        <v>0.38000000000000012</v>
      </c>
      <c r="N34" s="204">
        <f>M34-'[32]Gas Average Basis'!M34</f>
        <v>0.21000000000000019</v>
      </c>
      <c r="O34" s="203">
        <f>LOOKUP($K$15+2,CurveFetch!$D$8:$D$1000,CurveFetch!$R$8:$R$1000)</f>
        <v>2.25</v>
      </c>
      <c r="P34" s="203">
        <f>O34-$O$49</f>
        <v>0.14999999999999991</v>
      </c>
      <c r="Q34" s="204">
        <f>P34-'[32]Gas Average Basis'!P34</f>
        <v>5.0000000000000266E-2</v>
      </c>
      <c r="R34" s="203" t="e">
        <f ca="1">IF(R$22,AveragePrices($F$21,R$23,R$24,$AJ34:$AJ34),AveragePrices($F$15,R$23,R$24,$AL34:$AL34))</f>
        <v>#NAME?</v>
      </c>
      <c r="S34" s="204" t="e">
        <f ca="1">R34-'[32]Gas Average Basis'!R34</f>
        <v>#NAME?</v>
      </c>
      <c r="T34" s="203" t="e">
        <f ca="1">IF(T$22,AveragePrices($F$21,T$23,T$24,$AJ34:$AJ34),AveragePrices($F$15,T$23,T$24,$AL34:$AL34))</f>
        <v>#NAME?</v>
      </c>
      <c r="U34" s="204" t="e">
        <f ca="1">T34-'[32]Gas Average Basis'!S34</f>
        <v>#NAME?</v>
      </c>
      <c r="V34" s="203" t="e">
        <f t="shared" ca="1" si="0"/>
        <v>#NAME?</v>
      </c>
      <c r="W34" s="204" t="e">
        <f ca="1">V34-'[32]Gas Average Basis'!V34</f>
        <v>#NAME?</v>
      </c>
      <c r="X34" s="203" t="e">
        <f ca="1">IF(X$22,AveragePrices($F$21,X$23,X$24,$AJ34:$AJ34),AveragePrices($F$15,X$23,X$24,$AL34:$AL34))</f>
        <v>#NAME?</v>
      </c>
      <c r="Y34" s="204" t="e">
        <f ca="1">X34-'[32]Gas Average Basis'!W34</f>
        <v>#NAME?</v>
      </c>
      <c r="Z34" s="203" t="e">
        <f ca="1">IF(Z$22,AveragePrices($F$21,Z$23,Z$24,$AJ34:$AJ34),AveragePrices($F$15,Z$23,Z$24,$AL34:$AL34))</f>
        <v>#NAME?</v>
      </c>
      <c r="AA34" s="204" t="e">
        <f ca="1">Z34-'[32]Gas Average Basis'!Y34</f>
        <v>#NAME?</v>
      </c>
      <c r="AB34" s="203" t="e">
        <f ca="1">IF(AB$22,AveragePrices($F$21,AB$23,AB$24,$AJ34:$AJ34),AveragePrices($F$15,AB$23,AB$24,$AL34:$AL34))</f>
        <v>#NAME?</v>
      </c>
      <c r="AC34" s="204" t="e">
        <f ca="1">AB34-'[32]Gas Average Basis'!AB34</f>
        <v>#NAME?</v>
      </c>
      <c r="AD34" s="203" t="e">
        <f ca="1">IF(AD$22,AveragePrices($F$21,AD$23,AD$24,$AJ34:$AJ34),AveragePrices($F$15,AD$23,AD$24,$AL34:$AL34))</f>
        <v>#NAME?</v>
      </c>
      <c r="AE34" s="204" t="e">
        <f ca="1">AD34-'[32]Gas Average Basis'!AC34</f>
        <v>#NAME?</v>
      </c>
      <c r="AF34" s="203" t="e">
        <f ca="1">IF(AF$22,AveragePrices($F$21,AF$23,AF$24,$AJ34:$AJ34),AveragePrices($F$15,AF$23,AF$24,$AL34:$AL34))</f>
        <v>#NAME?</v>
      </c>
      <c r="AG34" s="204" t="e">
        <f ca="1">AF34-'[32]Gas Average Basis'!AE34</f>
        <v>#NAME?</v>
      </c>
      <c r="AH34" s="203" t="e">
        <f ca="1">IF(AH$22,AveragePrices($F$21,AH$23,AH$24,$AJ34:$AJ34),AveragePrices($F$15,AH$23,AH$24,$AL34:$AL34))</f>
        <v>#NAME?</v>
      </c>
      <c r="AI34" s="205" t="e">
        <f ca="1">AH34-'[32]Gas Average Basis'!AH34</f>
        <v>#NAME?</v>
      </c>
      <c r="AJ34" s="207">
        <f ca="1">IF(E34="","",MATCH(E34,INDIRECT(CONCATENATE($F$21,"!",$G$21,":",$G$21)),0))</f>
        <v>18</v>
      </c>
      <c r="AL34" s="207">
        <f t="shared" ca="1" si="1"/>
        <v>17</v>
      </c>
    </row>
    <row r="35" spans="3:38" x14ac:dyDescent="0.2">
      <c r="C35" s="200" t="s">
        <v>89</v>
      </c>
      <c r="D35" s="192"/>
      <c r="E35" s="201" t="s">
        <v>90</v>
      </c>
      <c r="F35" s="201" t="s">
        <v>90</v>
      </c>
      <c r="G35" s="201"/>
      <c r="H35" s="201"/>
      <c r="I35" s="201"/>
      <c r="J35" s="192"/>
      <c r="K35" s="202">
        <f>LOOKUP($K$15,CurveFetch!$D$8:$D$1000,CurveFetch!$L$8:$L$1000)</f>
        <v>1.9450000000000001</v>
      </c>
      <c r="L35" s="203">
        <f>LOOKUP($K$15+1,CurveFetch!D$8:D$1000,CurveFetch!L$8:L$1000)</f>
        <v>2.3050000000000002</v>
      </c>
      <c r="M35" s="203">
        <f>L35-$L$49</f>
        <v>0.3550000000000002</v>
      </c>
      <c r="N35" s="204">
        <f>M35-'[32]Gas Average Basis'!M35</f>
        <v>0.13500000000000023</v>
      </c>
      <c r="O35" s="203">
        <f>LOOKUP($K$15+2,CurveFetch!$D$8:$D$1000,CurveFetch!$L$8:$L$1000)</f>
        <v>1.81</v>
      </c>
      <c r="P35" s="203">
        <f>O35-$O$49</f>
        <v>-0.29000000000000004</v>
      </c>
      <c r="Q35" s="204">
        <f>P35-'[32]Gas Average Basis'!P35</f>
        <v>0</v>
      </c>
      <c r="R35" s="203" t="e">
        <f ca="1">IF(R$22,AveragePrices($F$21,R$23,R$24,$AJ35:$AJ35),AveragePrices($F$15,R$23,R$24,$AL35:$AL35))</f>
        <v>#NAME?</v>
      </c>
      <c r="S35" s="204" t="e">
        <f ca="1">R35-'[32]Gas Average Basis'!R35</f>
        <v>#NAME?</v>
      </c>
      <c r="T35" s="203" t="e">
        <f ca="1">IF(T$22,AveragePrices($F$21,T$23,T$24,$AJ35:$AJ35),AveragePrices($F$15,T$23,T$24,$AL35:$AL35))</f>
        <v>#NAME?</v>
      </c>
      <c r="U35" s="204" t="e">
        <f ca="1">T35-'[32]Gas Average Basis'!S35</f>
        <v>#NAME?</v>
      </c>
      <c r="V35" s="203" t="e">
        <f t="shared" ca="1" si="0"/>
        <v>#NAME?</v>
      </c>
      <c r="W35" s="204" t="e">
        <f ca="1">V35-'[32]Gas Average Basis'!V35</f>
        <v>#NAME?</v>
      </c>
      <c r="X35" s="203" t="e">
        <f ca="1">IF(X$22,AveragePrices($F$21,X$23,X$24,$AJ35:$AJ35),AveragePrices($F$15,X$23,X$24,$AL35:$AL35))</f>
        <v>#NAME?</v>
      </c>
      <c r="Y35" s="204" t="e">
        <f ca="1">X35-'[32]Gas Average Basis'!W35</f>
        <v>#NAME?</v>
      </c>
      <c r="Z35" s="203" t="e">
        <f ca="1">IF(Z$22,AveragePrices($F$21,Z$23,Z$24,$AJ35:$AJ35),AveragePrices($F$15,Z$23,Z$24,$AL35:$AL35))</f>
        <v>#NAME?</v>
      </c>
      <c r="AA35" s="204" t="e">
        <f ca="1">Z35-'[32]Gas Average Basis'!Y35</f>
        <v>#NAME?</v>
      </c>
      <c r="AB35" s="203" t="e">
        <f ca="1">IF(AB$22,AveragePrices($F$21,AB$23,AB$24,$AJ35:$AJ35),AveragePrices($F$15,AB$23,AB$24,$AL35:$AL35))</f>
        <v>#NAME?</v>
      </c>
      <c r="AC35" s="204" t="e">
        <f ca="1">AB35-'[32]Gas Average Basis'!AB35</f>
        <v>#NAME?</v>
      </c>
      <c r="AD35" s="203" t="e">
        <f ca="1">IF(AD$22,AveragePrices($F$21,AD$23,AD$24,$AJ35:$AJ35),AveragePrices($F$15,AD$23,AD$24,$AL35:$AL35))</f>
        <v>#NAME?</v>
      </c>
      <c r="AE35" s="204" t="e">
        <f ca="1">AD35-'[32]Gas Average Basis'!AC35</f>
        <v>#NAME?</v>
      </c>
      <c r="AF35" s="203" t="e">
        <f ca="1">IF(AF$22,AveragePrices($F$21,AF$23,AF$24,$AJ35:$AJ35),AveragePrices($F$15,AF$23,AF$24,$AL35:$AL35))</f>
        <v>#NAME?</v>
      </c>
      <c r="AG35" s="204" t="e">
        <f ca="1">AF35-'[32]Gas Average Basis'!AE35</f>
        <v>#NAME?</v>
      </c>
      <c r="AH35" s="203" t="e">
        <f ca="1">IF(AH$22,AveragePrices($F$21,AH$23,AH$24,$AJ35:$AJ35),AveragePrices($F$15,AH$23,AH$24,$AL35:$AL35))</f>
        <v>#NAME?</v>
      </c>
      <c r="AI35" s="205" t="e">
        <f ca="1">AH35-'[32]Gas Average Basis'!AH35</f>
        <v>#NAME?</v>
      </c>
      <c r="AJ35" s="207">
        <f ca="1">IF(E35="","",MATCH(E35,INDIRECT(CONCATENATE($F$21,"!",$G$21,":",$G$21)),0))</f>
        <v>12</v>
      </c>
      <c r="AL35" s="207">
        <f t="shared" ca="1" si="1"/>
        <v>11</v>
      </c>
    </row>
    <row r="36" spans="3:38" ht="12" thickBot="1" x14ac:dyDescent="0.25">
      <c r="C36" s="200" t="s">
        <v>99</v>
      </c>
      <c r="D36" s="192"/>
      <c r="E36" s="208" t="s">
        <v>0</v>
      </c>
      <c r="F36" s="201" t="s">
        <v>0</v>
      </c>
      <c r="G36" s="201"/>
      <c r="H36" s="201"/>
      <c r="I36" s="201"/>
      <c r="J36" s="192"/>
      <c r="K36" s="202">
        <f>LOOKUP($K$15,CurveFetch!$D$8:$D$1000,CurveFetch!$P$8:$P$1000)</f>
        <v>1.84</v>
      </c>
      <c r="L36" s="203">
        <f>LOOKUP($K$15+1,CurveFetch!D$8:D$1000,CurveFetch!P$8:P$1000)</f>
        <v>1.9</v>
      </c>
      <c r="M36" s="203">
        <f>L36-$L$49</f>
        <v>-5.0000000000000044E-2</v>
      </c>
      <c r="N36" s="204">
        <f>M36-'[32]Gas Average Basis'!M36</f>
        <v>-0.22999999999999998</v>
      </c>
      <c r="O36" s="203">
        <f>LOOKUP($K$15+2,CurveFetch!$D$8:$D$1000,CurveFetch!$P$8:$P$1000)</f>
        <v>1.9</v>
      </c>
      <c r="P36" s="203">
        <f>O36-$O$49</f>
        <v>-0.20000000000000018</v>
      </c>
      <c r="Q36" s="204">
        <f>P36-'[32]Gas Average Basis'!P36</f>
        <v>0</v>
      </c>
      <c r="R36" s="203" t="e">
        <f ca="1">IF(R$22,AveragePrices($F$21,R$23,R$24,$AJ36:$AJ36),AveragePrices($F$15,R$23,R$24,$AL36:$AL36))</f>
        <v>#NAME?</v>
      </c>
      <c r="S36" s="204" t="e">
        <f ca="1">R36-'[32]Gas Average Basis'!R36</f>
        <v>#NAME?</v>
      </c>
      <c r="T36" s="203" t="e">
        <f ca="1">IF(T$22,AveragePrices($F$21,T$23,T$24,$AJ36:$AJ36),AveragePrices($F$15,T$23,T$24,$AL36:$AL36))</f>
        <v>#NAME?</v>
      </c>
      <c r="U36" s="204" t="e">
        <f ca="1">T36-'[32]Gas Average Basis'!S36</f>
        <v>#NAME?</v>
      </c>
      <c r="V36" s="203" t="e">
        <f t="shared" ca="1" si="0"/>
        <v>#NAME?</v>
      </c>
      <c r="W36" s="204" t="e">
        <f ca="1">V36-'[32]Gas Average Basis'!V36</f>
        <v>#NAME?</v>
      </c>
      <c r="X36" s="203" t="e">
        <f ca="1">IF(X$22,AveragePrices($F$21,X$23,X$24,$AJ36:$AJ36),AveragePrices($F$15,X$23,X$24,$AL36:$AL36))</f>
        <v>#NAME?</v>
      </c>
      <c r="Y36" s="204" t="e">
        <f ca="1">X36-'[32]Gas Average Basis'!W36</f>
        <v>#NAME?</v>
      </c>
      <c r="Z36" s="203" t="e">
        <f ca="1">IF(Z$22,AveragePrices($F$21,Z$23,Z$24,$AJ36:$AJ36),AveragePrices($F$15,Z$23,Z$24,$AL36:$AL36))</f>
        <v>#NAME?</v>
      </c>
      <c r="AA36" s="204" t="e">
        <f ca="1">Z36-'[32]Gas Average Basis'!Y36</f>
        <v>#NAME?</v>
      </c>
      <c r="AB36" s="203" t="e">
        <f ca="1">IF(AB$22,AveragePrices($F$21,AB$23,AB$24,$AJ36:$AJ36),AveragePrices($F$15,AB$23,AB$24,$AL36:$AL36))</f>
        <v>#NAME?</v>
      </c>
      <c r="AC36" s="204" t="e">
        <f ca="1">AB36-'[32]Gas Average Basis'!AB36</f>
        <v>#NAME?</v>
      </c>
      <c r="AD36" s="203" t="e">
        <f ca="1">IF(AD$22,AveragePrices($F$21,AD$23,AD$24,$AJ36:$AJ36),AveragePrices($F$15,AD$23,AD$24,$AL36:$AL36))</f>
        <v>#NAME?</v>
      </c>
      <c r="AE36" s="204" t="e">
        <f ca="1">AD36-'[32]Gas Average Basis'!AC36</f>
        <v>#NAME?</v>
      </c>
      <c r="AF36" s="203" t="e">
        <f ca="1">IF(AF$22,AveragePrices($F$21,AF$23,AF$24,$AJ36:$AJ36),AveragePrices($F$15,AF$23,AF$24,$AL36:$AL36))</f>
        <v>#NAME?</v>
      </c>
      <c r="AG36" s="204" t="e">
        <f ca="1">AF36-'[32]Gas Average Basis'!AE36</f>
        <v>#NAME?</v>
      </c>
      <c r="AH36" s="203" t="e">
        <f ca="1">IF(AH$22,AveragePrices($F$21,AH$23,AH$24,$AJ36:$AJ36),AveragePrices($F$15,AH$23,AH$24,$AL36:$AL36))</f>
        <v>#NAME?</v>
      </c>
      <c r="AI36" s="205" t="e">
        <f ca="1">AH36-'[32]Gas Average Basis'!AH36</f>
        <v>#NAME?</v>
      </c>
      <c r="AJ36" s="207">
        <f ca="1">IF(E36="","",MATCH(E36,INDIRECT(CONCATENATE($F$21,"!",$G$21,":",$G$21)),0))</f>
        <v>16</v>
      </c>
      <c r="AL36" s="207">
        <f t="shared" ca="1" si="1"/>
        <v>15</v>
      </c>
    </row>
    <row r="37" spans="3:38" ht="12" hidden="1" thickBot="1" x14ac:dyDescent="0.25">
      <c r="C37" s="200"/>
      <c r="D37" s="192"/>
      <c r="E37" s="201"/>
      <c r="F37" s="201"/>
      <c r="G37" s="201"/>
      <c r="H37" s="201"/>
      <c r="I37" s="201"/>
      <c r="J37" s="192"/>
      <c r="K37" s="202"/>
      <c r="L37" s="203"/>
      <c r="M37" s="203"/>
      <c r="N37" s="205"/>
      <c r="O37" s="205"/>
      <c r="P37" s="203"/>
      <c r="Q37" s="205"/>
      <c r="R37" s="203"/>
      <c r="S37" s="205"/>
      <c r="T37" s="205"/>
      <c r="U37" s="205"/>
      <c r="V37" s="203"/>
      <c r="W37" s="205"/>
      <c r="X37" s="205"/>
      <c r="Y37" s="205"/>
      <c r="Z37" s="205"/>
      <c r="AA37" s="205"/>
      <c r="AB37" s="203"/>
      <c r="AC37" s="205"/>
      <c r="AD37" s="205"/>
      <c r="AE37" s="205"/>
      <c r="AF37" s="203"/>
      <c r="AG37" s="205"/>
      <c r="AH37" s="203"/>
      <c r="AI37" s="205"/>
      <c r="AJ37" s="207"/>
      <c r="AL37" s="207" t="str">
        <f t="shared" ca="1" si="1"/>
        <v/>
      </c>
    </row>
    <row r="38" spans="3:38" ht="14.25" customHeight="1" thickBot="1" x14ac:dyDescent="0.25">
      <c r="C38" s="233" t="s">
        <v>109</v>
      </c>
      <c r="D38" s="234"/>
      <c r="E38" s="234"/>
      <c r="F38" s="234"/>
      <c r="G38" s="234"/>
      <c r="H38" s="234"/>
      <c r="I38" s="234"/>
      <c r="J38" s="234"/>
      <c r="K38" s="234"/>
      <c r="L38" s="234"/>
      <c r="M38" s="234"/>
      <c r="N38" s="234"/>
      <c r="O38" s="234"/>
      <c r="P38" s="234"/>
      <c r="Q38" s="234"/>
      <c r="R38" s="234"/>
      <c r="S38" s="234"/>
      <c r="T38" s="234"/>
      <c r="U38" s="234"/>
      <c r="V38" s="234"/>
      <c r="W38" s="234"/>
      <c r="X38" s="234"/>
      <c r="Y38" s="234"/>
      <c r="Z38" s="234"/>
      <c r="AA38" s="234"/>
      <c r="AB38" s="234"/>
      <c r="AC38" s="234"/>
      <c r="AD38" s="234"/>
      <c r="AE38" s="234"/>
      <c r="AF38" s="234"/>
      <c r="AG38" s="234"/>
      <c r="AH38" s="234"/>
      <c r="AI38" s="236"/>
      <c r="AJ38" s="207" t="str">
        <f t="shared" ref="AJ38:AJ43" ca="1" si="2">IF(E38="","",MATCH(E38,INDIRECT(CONCATENATE($F$21,"!",$G$21,":",$G$21)),0))</f>
        <v/>
      </c>
      <c r="AL38" s="207" t="str">
        <f t="shared" ca="1" si="1"/>
        <v/>
      </c>
    </row>
    <row r="39" spans="3:38" ht="13.5" customHeight="1" x14ac:dyDescent="0.2">
      <c r="C39" s="200" t="s">
        <v>101</v>
      </c>
      <c r="D39" s="192"/>
      <c r="E39" s="201" t="s">
        <v>55</v>
      </c>
      <c r="F39" s="201" t="s">
        <v>55</v>
      </c>
      <c r="G39" s="201"/>
      <c r="H39" s="201"/>
      <c r="I39" s="201"/>
      <c r="J39" s="202"/>
      <c r="K39" s="202">
        <f>LOOKUP($K$15,CurveFetch!$D$8:$D$1000,CurveFetch!$I$8:$I$1000)</f>
        <v>1.88</v>
      </c>
      <c r="L39" s="203">
        <f>LOOKUP($K$15+1,CurveFetch!D$8:D$1000,CurveFetch!I$8:I$1000)</f>
        <v>2.19</v>
      </c>
      <c r="M39" s="203">
        <f>L39-$L$49</f>
        <v>0.24</v>
      </c>
      <c r="N39" s="204">
        <f>M39-'[32]Gas Average Basis'!M39</f>
        <v>0.14000000000000012</v>
      </c>
      <c r="O39" s="203">
        <f>LOOKUP($K$15+2,CurveFetch!$D$8:$D$1000,CurveFetch!$I$8:$I$1000)</f>
        <v>2</v>
      </c>
      <c r="P39" s="203">
        <f>O39-$O$49</f>
        <v>-0.10000000000000009</v>
      </c>
      <c r="Q39" s="204">
        <f>P39-'[32]Gas Average Basis'!P39</f>
        <v>0</v>
      </c>
      <c r="R39" s="203" t="e">
        <f ca="1">IF(R$22,AveragePrices($F$21,R$23,R$24,$AJ39:$AJ39),AveragePrices($F$15,R$23,R$24,$AL39:$AL39))</f>
        <v>#NAME?</v>
      </c>
      <c r="S39" s="204" t="e">
        <f ca="1">R39-'[32]Gas Average Basis'!R39</f>
        <v>#NAME?</v>
      </c>
      <c r="T39" s="203" t="e">
        <f ca="1">IF(T$22,AveragePrices($F$21,T$23,T$24,$AJ39:$AJ39),AveragePrices($F$15,T$23,T$24,$AL39:$AL39))</f>
        <v>#NAME?</v>
      </c>
      <c r="U39" s="204" t="e">
        <f ca="1">T39-'[32]Gas Average Basis'!S39</f>
        <v>#NAME?</v>
      </c>
      <c r="V39" s="203" t="e">
        <f ca="1">IF(V$22,AveragePrices($F$21,V$23,V$24,$AJ39:$AJ39),AveragePrices($F$15,V$23,V$24,$AL39:$AL39))</f>
        <v>#NAME?</v>
      </c>
      <c r="W39" s="204" t="e">
        <f ca="1">V39-'[32]Gas Average Basis'!V39</f>
        <v>#NAME?</v>
      </c>
      <c r="X39" s="203" t="e">
        <f ca="1">IF(X$22,AveragePrices($F$21,X$23,X$24,$AJ39:$AJ39),AveragePrices($F$15,X$23,X$24,$AL39:$AL39))</f>
        <v>#NAME?</v>
      </c>
      <c r="Y39" s="204" t="e">
        <f ca="1">X39-'[32]Gas Average Basis'!W39</f>
        <v>#NAME?</v>
      </c>
      <c r="Z39" s="203" t="e">
        <f ca="1">IF(Z$22,AveragePrices($F$21,Z$23,Z$24,$AJ39:$AJ39),AveragePrices($F$15,Z$23,Z$24,$AL39:$AL39))</f>
        <v>#NAME?</v>
      </c>
      <c r="AA39" s="204" t="e">
        <f ca="1">Z39-'[32]Gas Average Basis'!Y39</f>
        <v>#NAME?</v>
      </c>
      <c r="AB39" s="203" t="e">
        <f ca="1">IF(AB$22,AveragePrices($F$21,AB$23,AB$24,$AJ39:$AJ39),AveragePrices($F$15,AB$23,AB$24,$AL39:$AL39))</f>
        <v>#NAME?</v>
      </c>
      <c r="AC39" s="204" t="e">
        <f ca="1">AB39-'[32]Gas Average Basis'!AB39</f>
        <v>#NAME?</v>
      </c>
      <c r="AD39" s="203" t="e">
        <f ca="1">IF(AD$22,AveragePrices($F$21,AD$23,AD$24,$AJ39:$AJ39),AveragePrices($F$15,AD$23,AD$24,$AL39:$AL39))</f>
        <v>#NAME?</v>
      </c>
      <c r="AE39" s="204" t="e">
        <f ca="1">AD39-'[32]Gas Average Basis'!AC39</f>
        <v>#NAME?</v>
      </c>
      <c r="AF39" s="203" t="e">
        <f ca="1">IF(AF$22,AveragePrices($F$21,AF$23,AF$24,$AJ39:$AJ39),AveragePrices($F$15,AF$23,AF$24,$AL39:$AL39))</f>
        <v>#NAME?</v>
      </c>
      <c r="AG39" s="204" t="e">
        <f ca="1">AF39-'[32]Gas Average Basis'!AE39</f>
        <v>#NAME?</v>
      </c>
      <c r="AH39" s="203" t="e">
        <f ca="1">IF(AH$22,AveragePrices($F$21,AH$23,AH$24,$AJ39:$AJ39),AveragePrices($F$15,AH$23,AH$24,$AL39:$AL39))</f>
        <v>#NAME?</v>
      </c>
      <c r="AI39" s="205" t="e">
        <f ca="1">AH39-'[32]Gas Average Basis'!AH39</f>
        <v>#NAME?</v>
      </c>
      <c r="AJ39" s="207">
        <f t="shared" ca="1" si="2"/>
        <v>9</v>
      </c>
      <c r="AL39" s="207">
        <f t="shared" ca="1" si="1"/>
        <v>8</v>
      </c>
    </row>
    <row r="40" spans="3:38" ht="13.5" customHeight="1" x14ac:dyDescent="0.2">
      <c r="C40" s="200" t="s">
        <v>102</v>
      </c>
      <c r="D40" s="192"/>
      <c r="E40" s="201" t="s">
        <v>103</v>
      </c>
      <c r="F40" s="201" t="s">
        <v>179</v>
      </c>
      <c r="G40" s="201"/>
      <c r="H40" s="201"/>
      <c r="I40" s="201"/>
      <c r="J40" s="202"/>
      <c r="K40" s="202">
        <f>LOOKUP($K$15,CurveFetch!$D$8:$D$1000,CurveFetch!$M$8:$M$1000)</f>
        <v>2.1800000000000002</v>
      </c>
      <c r="L40" s="203">
        <f>LOOKUP($K$15+1,CurveFetch!D$8:D$1000,CurveFetch!J$8:J$1000)</f>
        <v>2.4900000000000002</v>
      </c>
      <c r="M40" s="203">
        <f>L40-$L$49</f>
        <v>0.54000000000000026</v>
      </c>
      <c r="N40" s="204">
        <f>M40-'[32]Gas Average Basis'!M40</f>
        <v>0.16000000000000014</v>
      </c>
      <c r="O40" s="203">
        <f>LOOKUP($K$15+2,CurveFetch!$D$8:$D$1000,CurveFetch!$J$8:$J$1000)</f>
        <v>2.4300000000000002</v>
      </c>
      <c r="P40" s="203">
        <f>O40-$O$49</f>
        <v>0.33000000000000007</v>
      </c>
      <c r="Q40" s="204">
        <f>P40-'[32]Gas Average Basis'!P40</f>
        <v>0.20000000000000018</v>
      </c>
      <c r="R40" s="203" t="e">
        <f ca="1">IF(R$22,AveragePrices($F$21,R$23,R$24,$AJ40:$AJ40),AveragePrices($F$15,R$23,R$24,$AL40:$AL40))</f>
        <v>#NAME?</v>
      </c>
      <c r="S40" s="204" t="e">
        <f ca="1">R40-'[32]Gas Average Basis'!R40</f>
        <v>#NAME?</v>
      </c>
      <c r="T40" s="203" t="e">
        <f ca="1">IF(T$22,AveragePrices($F$21,T$23,T$24,$AJ40:$AJ40),AveragePrices($F$15,T$23,T$24,$AL40:$AL40))</f>
        <v>#NAME?</v>
      </c>
      <c r="U40" s="204" t="e">
        <f ca="1">T40-'[32]Gas Average Basis'!S40</f>
        <v>#NAME?</v>
      </c>
      <c r="V40" s="203" t="e">
        <f ca="1">IF(V$22,AveragePrices($F$21,V$23,V$24,$AJ40:$AJ40),AveragePrices($F$15,V$23,V$24,$AL40:$AL40))</f>
        <v>#NAME?</v>
      </c>
      <c r="W40" s="204" t="e">
        <f ca="1">V40-'[32]Gas Average Basis'!V40</f>
        <v>#NAME?</v>
      </c>
      <c r="X40" s="203" t="e">
        <f ca="1">IF(X$22,AveragePrices($F$21,X$23,X$24,$AJ40:$AJ40),AveragePrices($F$15,X$23,X$24,$AL40:$AL40))</f>
        <v>#NAME?</v>
      </c>
      <c r="Y40" s="204" t="e">
        <f ca="1">X40-'[32]Gas Average Basis'!W40</f>
        <v>#NAME?</v>
      </c>
      <c r="Z40" s="203" t="e">
        <f ca="1">IF(Z$22,AveragePrices($F$21,Z$23,Z$24,$AJ40:$AJ40),AveragePrices($F$15,Z$23,Z$24,$AL40:$AL40))</f>
        <v>#NAME?</v>
      </c>
      <c r="AA40" s="204" t="e">
        <f ca="1">Z40-'[32]Gas Average Basis'!Y40</f>
        <v>#NAME?</v>
      </c>
      <c r="AB40" s="203" t="e">
        <f ca="1">IF(AB$22,AveragePrices($F$21,AB$23,AB$24,$AJ40:$AJ40),AveragePrices($F$15,AB$23,AB$24,$AL40:$AL40))</f>
        <v>#NAME?</v>
      </c>
      <c r="AC40" s="204" t="e">
        <f ca="1">AB40-'[32]Gas Average Basis'!AB40</f>
        <v>#NAME?</v>
      </c>
      <c r="AD40" s="203" t="e">
        <f ca="1">IF(AD$22,AveragePrices($F$21,AD$23,AD$24,$AJ40:$AJ40),AveragePrices($F$15,AD$23,AD$24,$AL40:$AL40))</f>
        <v>#NAME?</v>
      </c>
      <c r="AE40" s="204" t="e">
        <f ca="1">AD40-'[32]Gas Average Basis'!AC40</f>
        <v>#NAME?</v>
      </c>
      <c r="AF40" s="203" t="e">
        <f ca="1">IF(AF$22,AveragePrices($F$21,AF$23,AF$24,$AJ40:$AJ40),AveragePrices($F$15,AF$23,AF$24,$AL40:$AL40))</f>
        <v>#NAME?</v>
      </c>
      <c r="AG40" s="204" t="e">
        <f ca="1">AF40-'[32]Gas Average Basis'!AE40</f>
        <v>#NAME?</v>
      </c>
      <c r="AH40" s="203" t="e">
        <f ca="1">IF(AH$22,AveragePrices($F$21,AH$23,AH$24,$AJ40:$AJ40),AveragePrices($F$15,AH$23,AH$24,$AL40:$AL40))</f>
        <v>#NAME?</v>
      </c>
      <c r="AI40" s="205" t="e">
        <f ca="1">AH40-'[32]Gas Average Basis'!AH40</f>
        <v>#NAME?</v>
      </c>
      <c r="AJ40" s="207">
        <f t="shared" ca="1" si="2"/>
        <v>10</v>
      </c>
      <c r="AL40" s="207">
        <f t="shared" ca="1" si="1"/>
        <v>9</v>
      </c>
    </row>
    <row r="41" spans="3:38" ht="13.5" customHeight="1" x14ac:dyDescent="0.2">
      <c r="C41" s="200" t="s">
        <v>51</v>
      </c>
      <c r="D41" s="192"/>
      <c r="E41" s="201" t="s">
        <v>104</v>
      </c>
      <c r="F41" s="201" t="s">
        <v>56</v>
      </c>
      <c r="G41" s="201"/>
      <c r="H41" s="201"/>
      <c r="I41" s="201"/>
      <c r="J41" s="202"/>
      <c r="K41" s="202">
        <f>LOOKUP($K$15,CurveFetch!$D$8:$D$1000,CurveFetch!$M$8:$M$1000)</f>
        <v>2.1800000000000002</v>
      </c>
      <c r="L41" s="203">
        <f>LOOKUP($K$15+1,CurveFetch!D$8:D$1000,CurveFetch!M$8:M$1000)</f>
        <v>2.5</v>
      </c>
      <c r="M41" s="203">
        <f>L41-$L$49</f>
        <v>0.55000000000000004</v>
      </c>
      <c r="N41" s="204">
        <f>M41-'[32]Gas Average Basis'!M41</f>
        <v>0.18999999999999995</v>
      </c>
      <c r="O41" s="203">
        <f>LOOKUP($K$15+2,CurveFetch!$D$8:$D$1000,CurveFetch!$M$8:$M$1000)</f>
        <v>1.85</v>
      </c>
      <c r="P41" s="203">
        <f>O41-$O$49</f>
        <v>-0.25</v>
      </c>
      <c r="Q41" s="204">
        <f>P41-'[32]Gas Average Basis'!P41</f>
        <v>0</v>
      </c>
      <c r="R41" s="203" t="e">
        <f ca="1">IF(R$22,AveragePrices($F$21,R$23,R$24,$AJ41:$AJ41),AveragePrices($F$15,R$23,R$24,$AL41:$AL41))</f>
        <v>#NAME?</v>
      </c>
      <c r="S41" s="204" t="e">
        <f ca="1">R41-'[32]Gas Average Basis'!R41</f>
        <v>#NAME?</v>
      </c>
      <c r="T41" s="203" t="e">
        <f ca="1">IF(T$22,AveragePrices($F$21,T$23,T$24,$AJ41:$AJ41),AveragePrices($F$15,T$23,T$24,$AL41:$AL41))</f>
        <v>#NAME?</v>
      </c>
      <c r="U41" s="204" t="e">
        <f ca="1">T41-'[32]Gas Average Basis'!S41</f>
        <v>#NAME?</v>
      </c>
      <c r="V41" s="203" t="e">
        <f ca="1">IF(V$22,AveragePrices($F$21,V$23,V$24,$AJ41:$AJ41),AveragePrices($F$15,V$23,V$24,$AL41:$AL41))</f>
        <v>#NAME?</v>
      </c>
      <c r="W41" s="204" t="e">
        <f ca="1">V41-'[32]Gas Average Basis'!V41</f>
        <v>#NAME?</v>
      </c>
      <c r="X41" s="203" t="e">
        <f ca="1">IF(X$22,AveragePrices($F$21,X$23,X$24,$AJ41:$AJ41),AveragePrices($F$15,X$23,X$24,$AL41:$AL41))</f>
        <v>#NAME?</v>
      </c>
      <c r="Y41" s="204" t="e">
        <f ca="1">X41-'[32]Gas Average Basis'!W41</f>
        <v>#NAME?</v>
      </c>
      <c r="Z41" s="203" t="e">
        <f ca="1">IF(Z$22,AveragePrices($F$21,Z$23,Z$24,$AJ41:$AJ41),AveragePrices($F$15,Z$23,Z$24,$AL41:$AL41))</f>
        <v>#NAME?</v>
      </c>
      <c r="AA41" s="204" t="e">
        <f ca="1">Z41-'[32]Gas Average Basis'!Y41</f>
        <v>#NAME?</v>
      </c>
      <c r="AB41" s="203" t="e">
        <f ca="1">IF(AB$22,AveragePrices($F$21,AB$23,AB$24,$AJ41:$AJ41),AveragePrices($F$15,AB$23,AB$24,$AL41:$AL41))</f>
        <v>#NAME?</v>
      </c>
      <c r="AC41" s="204" t="e">
        <f ca="1">AB41-'[32]Gas Average Basis'!AB41</f>
        <v>#NAME?</v>
      </c>
      <c r="AD41" s="203" t="e">
        <f ca="1">IF(AD$22,AveragePrices($F$21,AD$23,AD$24,$AJ41:$AJ41),AveragePrices($F$15,AD$23,AD$24,$AL41:$AL41))</f>
        <v>#NAME?</v>
      </c>
      <c r="AE41" s="204" t="e">
        <f ca="1">AD41-'[32]Gas Average Basis'!AC41</f>
        <v>#NAME?</v>
      </c>
      <c r="AF41" s="203" t="e">
        <f ca="1">IF(AF$22,AveragePrices($F$21,AF$23,AF$24,$AJ41:$AJ41),AveragePrices($F$15,AF$23,AF$24,$AL41:$AL41))</f>
        <v>#NAME?</v>
      </c>
      <c r="AG41" s="204" t="e">
        <f ca="1">AF41-'[32]Gas Average Basis'!AE41</f>
        <v>#NAME?</v>
      </c>
      <c r="AH41" s="203" t="e">
        <f ca="1">IF(AH$22,AveragePrices($F$21,AH$23,AH$24,$AJ41:$AJ41),AveragePrices($F$15,AH$23,AH$24,$AL41:$AL41))</f>
        <v>#NAME?</v>
      </c>
      <c r="AI41" s="205" t="e">
        <f ca="1">AH41-'[32]Gas Average Basis'!AH41</f>
        <v>#NAME?</v>
      </c>
      <c r="AJ41" s="207">
        <f t="shared" ca="1" si="2"/>
        <v>13</v>
      </c>
      <c r="AL41" s="207">
        <f t="shared" ref="AL41:AL49" ca="1" si="3">IF(F41="","",MATCH(F41,INDIRECT(CONCATENATE($F$15,"!",$G$15,":",$G$15)),0))</f>
        <v>12</v>
      </c>
    </row>
    <row r="42" spans="3:38" x14ac:dyDescent="0.2">
      <c r="C42" s="200" t="s">
        <v>80</v>
      </c>
      <c r="D42" s="192"/>
      <c r="E42" s="208" t="s">
        <v>108</v>
      </c>
      <c r="F42" s="201" t="s">
        <v>54</v>
      </c>
      <c r="G42" s="201"/>
      <c r="H42" s="201"/>
      <c r="I42" s="201"/>
      <c r="J42" s="202"/>
      <c r="K42" s="202">
        <f>LOOKUP($K$15,CurveFetch!$D$8:$D$1000,CurveFetch!$N$8:$N$1000)</f>
        <v>2.1612</v>
      </c>
      <c r="L42" s="203">
        <f>LOOKUP($K$15+1,CurveFetch!D$8:D$1000,CurveFetch!N$8:N$1000)</f>
        <v>2.1739999999999999</v>
      </c>
      <c r="M42" s="203">
        <f>L42-$L$49</f>
        <v>0.22399999999999998</v>
      </c>
      <c r="N42" s="204">
        <f>M42-'[32]Gas Average Basis'!M42</f>
        <v>0.36299999999999999</v>
      </c>
      <c r="O42" s="203">
        <f>LOOKUP($K$15+2,CurveFetch!$D$8:$D$1000,CurveFetch!$N$8:$N$1000)</f>
        <v>2.1179999999999999</v>
      </c>
      <c r="P42" s="203">
        <f>O42-$O$49</f>
        <v>1.7999999999999794E-2</v>
      </c>
      <c r="Q42" s="204">
        <f>P42-'[32]Gas Average Basis'!P42</f>
        <v>0.16100000000000003</v>
      </c>
      <c r="R42" s="203" t="e">
        <f ca="1">IF(R$22,AveragePrices($F$21,R$23,R$24,$AJ42:$AJ42),AveragePrices($F$15,R$23,R$24,$AL42:$AL42))</f>
        <v>#NAME?</v>
      </c>
      <c r="S42" s="204" t="e">
        <f ca="1">R42-'[32]Gas Average Basis'!R42</f>
        <v>#NAME?</v>
      </c>
      <c r="T42" s="203" t="e">
        <f ca="1">IF(T$22,AveragePrices($F$21,T$23,T$24,$AJ42:$AJ42),AveragePrices($F$15,T$23,T$24,$AL42:$AL42))</f>
        <v>#NAME?</v>
      </c>
      <c r="U42" s="204" t="e">
        <f ca="1">T42-'[32]Gas Average Basis'!S42</f>
        <v>#NAME?</v>
      </c>
      <c r="V42" s="203" t="e">
        <f t="shared" ca="1" si="0"/>
        <v>#NAME?</v>
      </c>
      <c r="W42" s="204" t="e">
        <f ca="1">V42-'[32]Gas Average Basis'!V42</f>
        <v>#NAME?</v>
      </c>
      <c r="X42" s="203" t="e">
        <f ca="1">IF(X$22,AveragePrices($F$21,X$23,X$24,$AJ42:$AJ42),AveragePrices($F$15,X$23,X$24,$AL42:$AL42))</f>
        <v>#NAME?</v>
      </c>
      <c r="Y42" s="204" t="e">
        <f ca="1">X42-'[32]Gas Average Basis'!W42</f>
        <v>#NAME?</v>
      </c>
      <c r="Z42" s="203" t="e">
        <f ca="1">IF(Z$22,AveragePrices($F$21,Z$23,Z$24,$AJ42:$AJ42),AveragePrices($F$15,Z$23,Z$24,$AL42:$AL42))</f>
        <v>#NAME?</v>
      </c>
      <c r="AA42" s="204" t="e">
        <f ca="1">Z42-'[32]Gas Average Basis'!Y42</f>
        <v>#NAME?</v>
      </c>
      <c r="AB42" s="203" t="e">
        <f ca="1">IF(AB$22,AveragePrices($F$21,AB$23,AB$24,$AJ42:$AJ42),AveragePrices($F$15,AB$23,AB$24,$AL42:$AL42))</f>
        <v>#NAME?</v>
      </c>
      <c r="AC42" s="204" t="e">
        <f ca="1">AB42-'[32]Gas Average Basis'!AB42</f>
        <v>#NAME?</v>
      </c>
      <c r="AD42" s="203" t="e">
        <f ca="1">IF(AD$22,AveragePrices($F$21,AD$23,AD$24,$AJ42:$AJ42),AveragePrices($F$15,AD$23,AD$24,$AL42:$AL42))</f>
        <v>#NAME?</v>
      </c>
      <c r="AE42" s="204" t="e">
        <f ca="1">AD42-'[32]Gas Average Basis'!AC42</f>
        <v>#NAME?</v>
      </c>
      <c r="AF42" s="203" t="e">
        <f ca="1">IF(AF$22,AveragePrices($F$21,AF$23,AF$24,$AJ42:$AJ42),AveragePrices($F$15,AF$23,AF$24,$AL42:$AL42))</f>
        <v>#NAME?</v>
      </c>
      <c r="AG42" s="204" t="e">
        <f ca="1">AF42-'[32]Gas Average Basis'!AE42</f>
        <v>#NAME?</v>
      </c>
      <c r="AH42" s="203" t="e">
        <f ca="1">IF(AH$22,AveragePrices($F$21,AH$23,AH$24,$AJ42:$AJ42),AveragePrices($F$15,AH$23,AH$24,$AL42:$AL42))</f>
        <v>#NAME?</v>
      </c>
      <c r="AI42" s="205" t="e">
        <f ca="1">AH42-'[32]Gas Average Basis'!AH42</f>
        <v>#NAME?</v>
      </c>
      <c r="AJ42" s="207">
        <f t="shared" ca="1" si="2"/>
        <v>14</v>
      </c>
      <c r="AL42" s="207">
        <f t="shared" ca="1" si="3"/>
        <v>13</v>
      </c>
    </row>
    <row r="43" spans="3:38" ht="12" thickBot="1" x14ac:dyDescent="0.25">
      <c r="C43" s="200" t="s">
        <v>100</v>
      </c>
      <c r="D43" s="192"/>
      <c r="E43" s="208" t="s">
        <v>129</v>
      </c>
      <c r="F43" s="201" t="s">
        <v>129</v>
      </c>
      <c r="G43" s="201"/>
      <c r="H43" s="201"/>
      <c r="I43" s="201"/>
      <c r="J43" s="201"/>
      <c r="K43" s="202">
        <f>LOOKUP($K$15,CurveFetch!$D$8:$D$1000,CurveFetch!$O$8:$O$1000)</f>
        <v>1.88</v>
      </c>
      <c r="L43" s="203">
        <f>LOOKUP($K$15+1,CurveFetch!D$8:D$1000,CurveFetch!O$8:O$1000)</f>
        <v>2.16</v>
      </c>
      <c r="M43" s="203">
        <f>L43-$L$49</f>
        <v>0.21000000000000019</v>
      </c>
      <c r="N43" s="204">
        <f>M43-'[32]Gas Average Basis'!M43</f>
        <v>0.12000000000000033</v>
      </c>
      <c r="O43" s="203">
        <f>LOOKUP($K$15+2,CurveFetch!$D$8:$D$1000,CurveFetch!$O$8:$O$1000)</f>
        <v>1.8</v>
      </c>
      <c r="P43" s="203">
        <f>O43-$O$49</f>
        <v>-0.30000000000000004</v>
      </c>
      <c r="Q43" s="204">
        <f>P43-'[32]Gas Average Basis'!P43</f>
        <v>0</v>
      </c>
      <c r="R43" s="203" t="e">
        <f ca="1">IF(R$22,AveragePrices($F$21,R$23,R$24,$AJ43:$AJ43),AveragePrices($F$15,R$23,R$24,$AL43:$AL43))</f>
        <v>#NAME?</v>
      </c>
      <c r="S43" s="204" t="e">
        <f ca="1">R43-'[32]Gas Average Basis'!R43</f>
        <v>#NAME?</v>
      </c>
      <c r="T43" s="203" t="e">
        <f ca="1">IF(T$22,AveragePrices($F$21,T$23,T$24,$AJ43:$AJ43),AveragePrices($F$15,T$23,T$24,$AL43:$AL43))</f>
        <v>#NAME?</v>
      </c>
      <c r="U43" s="204" t="e">
        <f ca="1">T43-'[32]Gas Average Basis'!S43</f>
        <v>#NAME?</v>
      </c>
      <c r="V43" s="203" t="e">
        <f t="shared" ca="1" si="0"/>
        <v>#NAME?</v>
      </c>
      <c r="W43" s="204" t="e">
        <f ca="1">V43-'[32]Gas Average Basis'!V43</f>
        <v>#NAME?</v>
      </c>
      <c r="X43" s="203" t="e">
        <f ca="1">IF(X$22,AveragePrices($F$21,X$23,X$24,$AJ43:$AJ43),AveragePrices($F$15,X$23,X$24,$AL43:$AL43))</f>
        <v>#NAME?</v>
      </c>
      <c r="Y43" s="204" t="e">
        <f ca="1">X43-'[32]Gas Average Basis'!W43</f>
        <v>#NAME?</v>
      </c>
      <c r="Z43" s="203" t="e">
        <f ca="1">IF(Z$22,AveragePrices($F$21,Z$23,Z$24,$AJ43:$AJ43),AveragePrices($F$15,Z$23,Z$24,$AL43:$AL43))</f>
        <v>#NAME?</v>
      </c>
      <c r="AA43" s="204" t="e">
        <f ca="1">Z43-'[32]Gas Average Basis'!Y43</f>
        <v>#NAME?</v>
      </c>
      <c r="AB43" s="203" t="e">
        <f ca="1">IF(AB$22,AveragePrices($F$21,AB$23,AB$24,$AJ43:$AJ43),AveragePrices($F$15,AB$23,AB$24,$AL43:$AL43))</f>
        <v>#NAME?</v>
      </c>
      <c r="AC43" s="204" t="e">
        <f ca="1">AB43-'[32]Gas Average Basis'!AB43</f>
        <v>#NAME?</v>
      </c>
      <c r="AD43" s="203" t="e">
        <f ca="1">IF(AD$22,AveragePrices($F$21,AD$23,AD$24,$AJ43:$AJ43),AveragePrices($F$15,AD$23,AD$24,$AL43:$AL43))</f>
        <v>#NAME?</v>
      </c>
      <c r="AE43" s="204" t="e">
        <f ca="1">AD43-'[32]Gas Average Basis'!AC43</f>
        <v>#NAME?</v>
      </c>
      <c r="AF43" s="203" t="e">
        <f ca="1">IF(AF$22,AveragePrices($F$21,AF$23,AF$24,$AJ43:$AJ43),AveragePrices($F$15,AF$23,AF$24,$AL43:$AL43))</f>
        <v>#NAME?</v>
      </c>
      <c r="AG43" s="204" t="e">
        <f ca="1">AF43-'[32]Gas Average Basis'!AE43</f>
        <v>#NAME?</v>
      </c>
      <c r="AH43" s="203" t="e">
        <f ca="1">IF(AH$22,AveragePrices($F$21,AH$23,AH$24,$AJ43:$AJ43),AveragePrices($F$15,AH$23,AH$24,$AL43:$AL43))</f>
        <v>#NAME?</v>
      </c>
      <c r="AI43" s="205" t="e">
        <f ca="1">AH43-'[32]Gas Average Basis'!AH43</f>
        <v>#NAME?</v>
      </c>
      <c r="AJ43" s="207">
        <f t="shared" ca="1" si="2"/>
        <v>15</v>
      </c>
      <c r="AL43" s="207">
        <f t="shared" ca="1" si="3"/>
        <v>14</v>
      </c>
    </row>
    <row r="44" spans="3:38" ht="13.5" hidden="1" customHeight="1" thickBot="1" x14ac:dyDescent="0.25">
      <c r="C44" s="200"/>
      <c r="D44" s="192"/>
      <c r="E44" s="208"/>
      <c r="F44" s="201"/>
      <c r="G44" s="201"/>
      <c r="H44" s="201"/>
      <c r="I44" s="201"/>
      <c r="J44" s="201"/>
      <c r="K44" s="202"/>
      <c r="L44" s="209"/>
      <c r="M44" s="209"/>
      <c r="N44" s="205"/>
      <c r="O44" s="205"/>
      <c r="P44" s="209"/>
      <c r="Q44" s="205"/>
      <c r="R44" s="209"/>
      <c r="S44" s="205"/>
      <c r="T44" s="205"/>
      <c r="U44" s="205"/>
      <c r="V44" s="209"/>
      <c r="W44" s="205"/>
      <c r="X44" s="205"/>
      <c r="Y44" s="205"/>
      <c r="Z44" s="205"/>
      <c r="AA44" s="205"/>
      <c r="AB44" s="209"/>
      <c r="AC44" s="205"/>
      <c r="AD44" s="205"/>
      <c r="AE44" s="205"/>
      <c r="AF44" s="209"/>
      <c r="AG44" s="205"/>
      <c r="AH44" s="209"/>
      <c r="AI44" s="205"/>
      <c r="AJ44" s="207"/>
      <c r="AL44" s="207" t="str">
        <f t="shared" ca="1" si="3"/>
        <v/>
      </c>
    </row>
    <row r="45" spans="3:38" ht="12" hidden="1" thickBot="1" x14ac:dyDescent="0.25">
      <c r="C45" s="132" t="s">
        <v>76</v>
      </c>
      <c r="D45" s="133"/>
      <c r="E45" s="133"/>
      <c r="F45" s="133"/>
      <c r="G45" s="133"/>
      <c r="H45" s="133"/>
      <c r="I45" s="133"/>
      <c r="J45" s="133"/>
      <c r="K45" s="133"/>
      <c r="L45" s="133"/>
      <c r="M45" s="133"/>
      <c r="N45" s="133"/>
      <c r="O45" s="133"/>
      <c r="P45" s="133"/>
      <c r="Q45" s="133"/>
      <c r="R45" s="133"/>
      <c r="S45" s="133"/>
      <c r="T45" s="133"/>
      <c r="U45" s="133"/>
      <c r="V45" s="133"/>
      <c r="W45" s="133"/>
      <c r="X45" s="133"/>
      <c r="Y45" s="133"/>
      <c r="Z45" s="133"/>
      <c r="AA45" s="133"/>
      <c r="AB45" s="133"/>
      <c r="AC45" s="133"/>
      <c r="AD45" s="133"/>
      <c r="AE45" s="133"/>
      <c r="AF45" s="133"/>
      <c r="AG45" s="133"/>
      <c r="AH45" s="133"/>
      <c r="AI45" s="133"/>
      <c r="AJ45" s="207" t="str">
        <f ca="1">IF(E45="","",MATCH(E45,INDIRECT(CONCATENATE($F$21,"!",$G$21,":",$G$21)),0))</f>
        <v/>
      </c>
      <c r="AL45" s="207" t="str">
        <f t="shared" ca="1" si="3"/>
        <v/>
      </c>
    </row>
    <row r="46" spans="3:38" ht="12" hidden="1" thickBot="1" x14ac:dyDescent="0.25">
      <c r="C46" s="132" t="s">
        <v>77</v>
      </c>
      <c r="D46" s="133"/>
      <c r="E46" s="133"/>
      <c r="F46" s="133"/>
      <c r="G46" s="133"/>
      <c r="H46" s="133"/>
      <c r="I46" s="133"/>
      <c r="J46" s="133"/>
      <c r="K46" s="133"/>
      <c r="L46" s="133"/>
      <c r="M46" s="133"/>
      <c r="N46" s="133"/>
      <c r="O46" s="133"/>
      <c r="P46" s="133"/>
      <c r="Q46" s="133"/>
      <c r="R46" s="133"/>
      <c r="S46" s="133"/>
      <c r="T46" s="133"/>
      <c r="U46" s="133"/>
      <c r="V46" s="133"/>
      <c r="W46" s="133"/>
      <c r="X46" s="133"/>
      <c r="Y46" s="133"/>
      <c r="Z46" s="133"/>
      <c r="AA46" s="133"/>
      <c r="AB46" s="133"/>
      <c r="AC46" s="133"/>
      <c r="AD46" s="133"/>
      <c r="AE46" s="133"/>
      <c r="AF46" s="133"/>
      <c r="AG46" s="133"/>
      <c r="AH46" s="133"/>
      <c r="AI46" s="133"/>
      <c r="AJ46" s="207" t="str">
        <f ca="1">IF(E46="","",MATCH(E46,INDIRECT(CONCATENATE($F$21,"!",$G$21,":",$G$21)),0))</f>
        <v/>
      </c>
      <c r="AL46" s="207" t="str">
        <f t="shared" ca="1" si="3"/>
        <v/>
      </c>
    </row>
    <row r="47" spans="3:38" ht="12" hidden="1" thickBot="1" x14ac:dyDescent="0.25">
      <c r="C47" s="132" t="s">
        <v>78</v>
      </c>
      <c r="D47" s="133"/>
      <c r="E47" s="133"/>
      <c r="F47" s="133"/>
      <c r="G47" s="133"/>
      <c r="H47" s="133"/>
      <c r="I47" s="133"/>
      <c r="J47" s="133"/>
      <c r="K47" s="133"/>
      <c r="L47" s="133"/>
      <c r="M47" s="133"/>
      <c r="N47" s="133"/>
      <c r="O47" s="133"/>
      <c r="P47" s="133"/>
      <c r="Q47" s="133"/>
      <c r="R47" s="133"/>
      <c r="S47" s="133"/>
      <c r="T47" s="133"/>
      <c r="U47" s="133"/>
      <c r="V47" s="133"/>
      <c r="W47" s="133"/>
      <c r="X47" s="133"/>
      <c r="Y47" s="133"/>
      <c r="Z47" s="133"/>
      <c r="AA47" s="133"/>
      <c r="AB47" s="133"/>
      <c r="AC47" s="133"/>
      <c r="AD47" s="133"/>
      <c r="AE47" s="133"/>
      <c r="AF47" s="133"/>
      <c r="AG47" s="133"/>
      <c r="AH47" s="133"/>
      <c r="AI47" s="133"/>
      <c r="AJ47" s="207" t="str">
        <f ca="1">IF(E47="","",MATCH(E47,INDIRECT(CONCATENATE($F$21,"!",$G$21,":",$G$21)),0))</f>
        <v/>
      </c>
      <c r="AL47" s="207" t="str">
        <f t="shared" ca="1" si="3"/>
        <v/>
      </c>
    </row>
    <row r="48" spans="3:38" ht="13.5" customHeight="1" thickBot="1" x14ac:dyDescent="0.25">
      <c r="C48" s="233" t="s">
        <v>81</v>
      </c>
      <c r="D48" s="234"/>
      <c r="E48" s="234"/>
      <c r="F48" s="234"/>
      <c r="G48" s="234"/>
      <c r="H48" s="234"/>
      <c r="I48" s="234"/>
      <c r="J48" s="234"/>
      <c r="K48" s="234"/>
      <c r="L48" s="234"/>
      <c r="M48" s="234"/>
      <c r="N48" s="234"/>
      <c r="O48" s="234"/>
      <c r="P48" s="234"/>
      <c r="Q48" s="234"/>
      <c r="R48" s="234"/>
      <c r="S48" s="234"/>
      <c r="T48" s="234"/>
      <c r="U48" s="234"/>
      <c r="V48" s="234"/>
      <c r="W48" s="234"/>
      <c r="X48" s="234"/>
      <c r="Y48" s="234"/>
      <c r="Z48" s="234"/>
      <c r="AA48" s="234"/>
      <c r="AB48" s="234"/>
      <c r="AC48" s="234"/>
      <c r="AD48" s="234"/>
      <c r="AE48" s="234"/>
      <c r="AF48" s="234"/>
      <c r="AG48" s="234"/>
      <c r="AH48" s="234"/>
      <c r="AI48" s="236"/>
      <c r="AJ48" s="207"/>
      <c r="AL48" s="207" t="str">
        <f t="shared" ca="1" si="3"/>
        <v/>
      </c>
    </row>
    <row r="49" spans="3:38" ht="12" thickBot="1" x14ac:dyDescent="0.25">
      <c r="C49" s="210" t="s">
        <v>81</v>
      </c>
      <c r="D49" s="211"/>
      <c r="E49" s="212" t="s">
        <v>48</v>
      </c>
      <c r="F49" s="213" t="s">
        <v>42</v>
      </c>
      <c r="G49" s="213"/>
      <c r="H49" s="213"/>
      <c r="I49" s="201"/>
      <c r="J49" s="192">
        <f>LOOKUP($F$25,CurveFetch!D$8:D$1000,CurveFetch!E$8:E$1000)</f>
        <v>2.1</v>
      </c>
      <c r="K49" s="202">
        <f>LOOKUP($K$15,CurveFetch!$D$8:$D$1000,CurveFetch!$E$8:$E$1000)</f>
        <v>1.835</v>
      </c>
      <c r="L49" s="203">
        <f>LOOKUP($K$15+1,CurveFetch!D$8:D$1000,CurveFetch!E$8:E$1000)</f>
        <v>1.95</v>
      </c>
      <c r="M49" s="203"/>
      <c r="N49" s="204">
        <f>L49-'[32]Gas Average Basis'!L49</f>
        <v>0.12999999999999989</v>
      </c>
      <c r="O49" s="203">
        <f>LOOKUP($K$15+2,CurveFetch!$D$8:$D$1000,CurveFetch!$E$8:$E$1000)</f>
        <v>2.1</v>
      </c>
      <c r="P49" s="203"/>
      <c r="Q49" s="204">
        <f>O49-'[32]Gas Average Basis'!O49</f>
        <v>-0.10000000000000009</v>
      </c>
      <c r="R49" s="203" t="e">
        <f ca="1">IF(R$22,AveragePrices($F$21,R$23,R$24,$AJ49:$AJ49),AveragePrices($F$15,R$23,R$24,$AL49:$AL49))</f>
        <v>#NAME?</v>
      </c>
      <c r="S49" s="204" t="e">
        <f ca="1">R49-'[32]Gas Average Basis'!R49</f>
        <v>#NAME?</v>
      </c>
      <c r="T49" s="203" t="e">
        <f ca="1">IF(T$22,AveragePrices($F$21,T$23,T$24,$AJ49:$AJ49),AveragePrices($F$15,T$23,T$24,$AL49:$AL49))</f>
        <v>#NAME?</v>
      </c>
      <c r="U49" s="214"/>
      <c r="V49" s="203" t="e">
        <f ca="1">IF(V$22,AveragePrices($F$21,V$23,V$24,$AJ49:$AJ49),AveragePrices($F$15,V$23,V$24,$AL49:$AL49))</f>
        <v>#NAME?</v>
      </c>
      <c r="W49" s="204" t="e">
        <f ca="1">V49-'[32]Gas Average Basis'!V49</f>
        <v>#NAME?</v>
      </c>
      <c r="X49" s="203" t="e">
        <f ca="1">IF(X$22,AveragePrices($F$21,X$23,X$24,$AJ49:$AJ49),AveragePrices($F$15,X$23,X$24,$AL49:$AL49))</f>
        <v>#NAME?</v>
      </c>
      <c r="Y49" s="204"/>
      <c r="Z49" s="203" t="e">
        <f ca="1">IF(Z$22,AveragePrices($F$21,Z$23,Z$24,$AJ49:$AJ49),AveragePrices($F$15,Z$23,Z$24,$AL49:$AL49))</f>
        <v>#NAME?</v>
      </c>
      <c r="AA49" s="204"/>
      <c r="AB49" s="203" t="e">
        <f ca="1">IF(AB$22,AveragePrices($F$21,AB$23,AB$24,$AJ49:$AJ49),AveragePrices($F$15,AB$23,AB$24,$AL49:$AL49))</f>
        <v>#NAME?</v>
      </c>
      <c r="AC49" s="204" t="e">
        <f ca="1">AB49-'[32]Gas Average Basis'!AB49</f>
        <v>#NAME?</v>
      </c>
      <c r="AD49" s="203" t="e">
        <f ca="1">IF(AD$22,AveragePrices($F$21,AD$23,AD$24,$AJ49:$AJ49),AveragePrices($F$15,AD$23,AD$24,$AL49:$AL49))</f>
        <v>#NAME?</v>
      </c>
      <c r="AE49" s="204"/>
      <c r="AF49" s="203" t="e">
        <f ca="1">IF(AF$22,AveragePrices($F$21,AF$23,AF$24,$AJ49:$AJ49),AveragePrices($F$15,AF$23,AF$24,$AL49:$AL49))</f>
        <v>#NAME?</v>
      </c>
      <c r="AG49" s="204"/>
      <c r="AH49" s="203" t="e">
        <f ca="1">IF(AH$22,AveragePrices($F$21,AH$23,AH$24,$AJ49:$AJ49),AveragePrices($F$15,AH$23,AH$24,$AL49:$AL49))</f>
        <v>#NAME?</v>
      </c>
      <c r="AI49" s="205" t="e">
        <f ca="1">AH49-'[32]Gas Average Basis'!AH49</f>
        <v>#NAME?</v>
      </c>
      <c r="AJ49" s="207">
        <f ca="1">IF(E49="","",MATCH(E49,INDIRECT(CONCATENATE($F$21,"!",$G$21,":",$G$21)),0))</f>
        <v>5</v>
      </c>
      <c r="AL49" s="207">
        <f t="shared" ca="1" si="3"/>
        <v>3</v>
      </c>
    </row>
    <row r="50" spans="3:38" x14ac:dyDescent="0.2">
      <c r="AI50" s="157"/>
      <c r="AJ50" s="170"/>
      <c r="AK50" s="157"/>
      <c r="AL50" s="157"/>
    </row>
    <row r="51" spans="3:38" x14ac:dyDescent="0.2">
      <c r="AI51" s="157"/>
      <c r="AJ51" s="170"/>
      <c r="AK51" s="157"/>
      <c r="AL51" s="157"/>
    </row>
    <row r="52" spans="3:38" x14ac:dyDescent="0.2">
      <c r="C52" s="215"/>
      <c r="D52" s="138"/>
      <c r="E52" s="216"/>
      <c r="F52" s="216"/>
      <c r="AI52" s="157"/>
      <c r="AJ52" s="170"/>
      <c r="AK52" s="157"/>
      <c r="AL52" s="157"/>
    </row>
    <row r="53" spans="3:38" ht="19.5" x14ac:dyDescent="0.35">
      <c r="C53" s="215"/>
      <c r="D53" s="138"/>
      <c r="E53" s="216"/>
      <c r="F53" s="216"/>
      <c r="R53" s="239" t="s">
        <v>156</v>
      </c>
      <c r="S53" s="239"/>
      <c r="T53" s="239"/>
      <c r="U53" s="239"/>
      <c r="V53" s="239"/>
      <c r="W53" s="239"/>
      <c r="AI53" s="157"/>
      <c r="AJ53" s="170"/>
      <c r="AK53" s="157"/>
      <c r="AL53" s="157"/>
    </row>
    <row r="54" spans="3:38" ht="12" thickBot="1" x14ac:dyDescent="0.25"/>
    <row r="55" spans="3:38" ht="13.5" customHeight="1" thickBot="1" x14ac:dyDescent="0.25">
      <c r="C55" s="233" t="s">
        <v>82</v>
      </c>
      <c r="D55" s="237"/>
      <c r="E55" s="237"/>
      <c r="F55" s="237"/>
      <c r="G55" s="237"/>
      <c r="H55" s="237"/>
      <c r="I55" s="237"/>
      <c r="J55" s="237"/>
      <c r="K55" s="237"/>
      <c r="L55" s="237"/>
      <c r="M55" s="237"/>
      <c r="N55" s="237"/>
      <c r="O55" s="237"/>
      <c r="P55" s="237"/>
      <c r="Q55" s="237"/>
      <c r="R55" s="237"/>
      <c r="S55" s="237"/>
      <c r="T55" s="237"/>
      <c r="U55" s="237"/>
      <c r="V55" s="237"/>
      <c r="W55" s="237"/>
      <c r="X55" s="237"/>
      <c r="Y55" s="237"/>
      <c r="Z55" s="237"/>
      <c r="AA55" s="237"/>
      <c r="AB55" s="237"/>
      <c r="AC55" s="237"/>
      <c r="AD55" s="237"/>
      <c r="AE55" s="237"/>
      <c r="AF55" s="237"/>
      <c r="AG55" s="237"/>
      <c r="AH55" s="237"/>
      <c r="AI55" s="238"/>
    </row>
    <row r="56" spans="3:38" ht="14.25" customHeight="1" thickBot="1" x14ac:dyDescent="0.25">
      <c r="C56" s="233">
        <v>37221</v>
      </c>
      <c r="D56" s="234"/>
      <c r="E56" s="234"/>
      <c r="F56" s="234"/>
      <c r="G56" s="234"/>
      <c r="H56" s="234"/>
      <c r="I56" s="234"/>
      <c r="J56" s="234"/>
      <c r="K56" s="234"/>
      <c r="L56" s="234"/>
      <c r="M56" s="234"/>
      <c r="N56" s="234"/>
      <c r="O56" s="234"/>
      <c r="P56" s="234"/>
      <c r="Q56" s="234"/>
      <c r="R56" s="234"/>
      <c r="S56" s="234"/>
      <c r="T56" s="234"/>
      <c r="U56" s="234"/>
      <c r="V56" s="234"/>
      <c r="W56" s="234"/>
      <c r="X56" s="234"/>
      <c r="Y56" s="234"/>
      <c r="Z56" s="234"/>
      <c r="AA56" s="234"/>
      <c r="AB56" s="234"/>
      <c r="AC56" s="234"/>
      <c r="AD56" s="234"/>
      <c r="AE56" s="234"/>
      <c r="AF56" s="234"/>
      <c r="AG56" s="234"/>
      <c r="AH56" s="234"/>
      <c r="AI56" s="235"/>
    </row>
    <row r="57" spans="3:38" x14ac:dyDescent="0.2">
      <c r="C57" s="134"/>
      <c r="D57" s="127"/>
      <c r="E57" s="127"/>
      <c r="F57" s="127"/>
      <c r="G57" s="127"/>
      <c r="H57" s="127"/>
      <c r="I57" s="127"/>
      <c r="J57" s="127"/>
      <c r="K57" s="135" t="s">
        <v>84</v>
      </c>
      <c r="L57" s="135" t="s">
        <v>154</v>
      </c>
      <c r="M57" s="217" t="s">
        <v>155</v>
      </c>
      <c r="N57" s="139" t="s">
        <v>154</v>
      </c>
      <c r="O57" s="217" t="s">
        <v>155</v>
      </c>
      <c r="P57" s="135" t="s">
        <v>154</v>
      </c>
      <c r="Q57" s="217" t="s">
        <v>155</v>
      </c>
      <c r="R57" s="135" t="s">
        <v>154</v>
      </c>
      <c r="S57" s="217" t="s">
        <v>155</v>
      </c>
      <c r="T57" s="135" t="s">
        <v>154</v>
      </c>
      <c r="U57" s="135" t="s">
        <v>155</v>
      </c>
      <c r="V57" s="135" t="s">
        <v>154</v>
      </c>
      <c r="W57" s="217" t="s">
        <v>155</v>
      </c>
      <c r="X57" s="135" t="s">
        <v>154</v>
      </c>
      <c r="Y57" s="135" t="s">
        <v>155</v>
      </c>
      <c r="Z57" s="217" t="s">
        <v>155</v>
      </c>
      <c r="AA57" s="135" t="s">
        <v>155</v>
      </c>
      <c r="AB57" s="135" t="s">
        <v>154</v>
      </c>
      <c r="AC57" s="217" t="s">
        <v>155</v>
      </c>
      <c r="AD57" s="135" t="s">
        <v>154</v>
      </c>
      <c r="AE57" s="135" t="s">
        <v>155</v>
      </c>
      <c r="AF57" s="217" t="s">
        <v>155</v>
      </c>
      <c r="AG57" s="135" t="s">
        <v>155</v>
      </c>
      <c r="AH57" s="135" t="s">
        <v>154</v>
      </c>
      <c r="AI57" s="217" t="s">
        <v>155</v>
      </c>
    </row>
    <row r="58" spans="3:38" ht="14.25" customHeight="1" thickBot="1" x14ac:dyDescent="0.25">
      <c r="C58" s="137"/>
      <c r="D58" s="138"/>
      <c r="E58" s="138"/>
      <c r="F58" s="138"/>
      <c r="G58" s="138"/>
      <c r="H58" s="138"/>
      <c r="I58" s="138"/>
      <c r="J58" s="138"/>
      <c r="K58" s="139" t="s">
        <v>85</v>
      </c>
      <c r="L58" s="139" t="s">
        <v>86</v>
      </c>
      <c r="M58" s="218" t="s">
        <v>86</v>
      </c>
      <c r="N58" s="139" t="s">
        <v>115</v>
      </c>
      <c r="O58" s="218" t="s">
        <v>115</v>
      </c>
      <c r="P58" s="139">
        <f>$R$25</f>
        <v>37226</v>
      </c>
      <c r="Q58" s="218">
        <f>$R$25</f>
        <v>37226</v>
      </c>
      <c r="R58" s="139" t="str">
        <f>V12</f>
        <v>Dec-01/Mar-02</v>
      </c>
      <c r="S58" s="218" t="str">
        <f>R58</f>
        <v>Dec-01/Mar-02</v>
      </c>
      <c r="T58" s="141">
        <v>2001</v>
      </c>
      <c r="U58" s="140"/>
      <c r="V58" s="139" t="s">
        <v>117</v>
      </c>
      <c r="W58" s="218" t="s">
        <v>117</v>
      </c>
      <c r="X58" s="141" t="s">
        <v>118</v>
      </c>
      <c r="Y58" s="140"/>
      <c r="Z58" s="219" t="s">
        <v>118</v>
      </c>
      <c r="AA58" s="140"/>
      <c r="AB58" s="139" t="s">
        <v>94</v>
      </c>
      <c r="AC58" s="218" t="s">
        <v>94</v>
      </c>
      <c r="AD58" s="141" t="s">
        <v>119</v>
      </c>
      <c r="AE58" s="140"/>
      <c r="AF58" s="219" t="s">
        <v>119</v>
      </c>
      <c r="AG58" s="140"/>
      <c r="AH58" s="139" t="s">
        <v>116</v>
      </c>
      <c r="AI58" s="218" t="s">
        <v>116</v>
      </c>
    </row>
    <row r="59" spans="3:38" ht="14.25" customHeight="1" thickBot="1" x14ac:dyDescent="0.25">
      <c r="C59" s="233"/>
      <c r="D59" s="234"/>
      <c r="E59" s="234"/>
      <c r="F59" s="234"/>
      <c r="G59" s="234"/>
      <c r="H59" s="234"/>
      <c r="I59" s="234"/>
      <c r="J59" s="234"/>
      <c r="K59" s="234"/>
      <c r="L59" s="234"/>
      <c r="M59" s="234"/>
      <c r="N59" s="234"/>
      <c r="O59" s="234"/>
      <c r="P59" s="234"/>
      <c r="Q59" s="234"/>
      <c r="R59" s="234"/>
      <c r="S59" s="234"/>
      <c r="T59" s="234"/>
      <c r="U59" s="234"/>
      <c r="V59" s="234"/>
      <c r="W59" s="234"/>
      <c r="X59" s="234"/>
      <c r="Y59" s="234"/>
      <c r="Z59" s="234"/>
      <c r="AA59" s="234"/>
      <c r="AB59" s="234"/>
      <c r="AC59" s="234"/>
      <c r="AD59" s="234"/>
      <c r="AE59" s="234"/>
      <c r="AF59" s="234"/>
      <c r="AG59" s="234"/>
      <c r="AH59" s="234"/>
      <c r="AI59" s="235"/>
      <c r="AJ59" s="128"/>
      <c r="AK59" s="128"/>
      <c r="AL59" s="128"/>
    </row>
    <row r="60" spans="3:38" x14ac:dyDescent="0.2">
      <c r="C60" s="200" t="s">
        <v>120</v>
      </c>
      <c r="D60" s="192"/>
      <c r="E60" s="201" t="s">
        <v>44</v>
      </c>
      <c r="F60" s="201" t="s">
        <v>44</v>
      </c>
      <c r="G60" s="201"/>
      <c r="H60" s="201"/>
      <c r="I60" s="201"/>
      <c r="J60" s="192"/>
      <c r="K60" s="202">
        <f>LOOKUP($K$15,CurveFetch!$D$8:$D$1000,CurveFetch!$F$8:$F$1000)</f>
        <v>2.29</v>
      </c>
      <c r="L60" s="203">
        <f>(M60-2)/L30</f>
        <v>7.1428571428571432</v>
      </c>
      <c r="M60" s="220">
        <v>20</v>
      </c>
      <c r="N60" s="203">
        <f>(PowerPrices!C9-2)/O30</f>
        <v>7.8</v>
      </c>
      <c r="O60" s="220">
        <f>PowerPrices!C9</f>
        <v>21.5</v>
      </c>
      <c r="P60" s="203" t="e">
        <f ca="1">(PowerPrices!D9-2)/(R$49+R30)</f>
        <v>#NAME?</v>
      </c>
      <c r="Q60" s="220">
        <f>PowerPrices!D9</f>
        <v>29.5</v>
      </c>
      <c r="R60" s="203" t="e">
        <f ca="1">(AVERAGE(PowerPrices!$D9,PowerPrices!$E9,PowerPrices!$H9,PowerPrices!$I9,PowerPrices!$K9)-2)/($V$49+$V30)</f>
        <v>#NAME?</v>
      </c>
      <c r="S60" s="220">
        <f>(AVERAGE(PowerPrices!$D9,PowerPrices!$E9,PowerPrices!$H9,PowerPrices!$I9,PowerPrices!$K9))</f>
        <v>28.833333333333336</v>
      </c>
      <c r="T60" s="203"/>
      <c r="U60" s="204"/>
      <c r="V60" s="203" t="e">
        <f ca="1">(AVERAGE(PowerPrices!$H9,PowerPrices!$I9,PowerPrices!$K9)-2)/($X$49+$X30)</f>
        <v>#NAME?</v>
      </c>
      <c r="W60" s="220">
        <f>AVERAGE(PowerPrices!$H9,PowerPrices!$I9,PowerPrices!$K9)</f>
        <v>28.833333333333332</v>
      </c>
      <c r="X60" s="203" t="e">
        <f ca="1">(AVERAGE(PowerPrices!$L9,PowerPrices!$M9,PowerPrices!$N9)-2)/($Z$49+$Z30)</f>
        <v>#NAME?</v>
      </c>
      <c r="Y60" s="204"/>
      <c r="Z60" s="220">
        <f>AVERAGE(PowerPrices!$L9,PowerPrices!$M9,PowerPrices!$N9)</f>
        <v>26.777777777777775</v>
      </c>
      <c r="AA60" s="204"/>
      <c r="AB60" s="203" t="e">
        <f ca="1">(AVERAGE(PowerPrices!$L9,PowerPrices!$M9,PowerPrices!$N9,PowerPrices!$P9,PowerPrices!$Q9,PowerPrices!$R9,PowerPrices!$T9)-2)/($AB$49+$AB30)</f>
        <v>#NAME?</v>
      </c>
      <c r="AC60" s="220">
        <f>AVERAGE(PowerPrices!$L9,PowerPrices!$M9,PowerPrices!$N9,PowerPrices!$P9,PowerPrices!$Q9,PowerPrices!$R9,PowerPrices!$T9)</f>
        <v>35.476190476190474</v>
      </c>
      <c r="AD60" s="203" t="e">
        <f ca="1">(AVERAGE(PowerPrices!$P9,PowerPrices!$Q9,PowerPrices!$R9)-2)/($AD$49+$AD30)</f>
        <v>#NAME?</v>
      </c>
      <c r="AE60" s="204"/>
      <c r="AF60" s="220">
        <f>AVERAGE(PowerPrices!$P9,PowerPrices!$Q9,PowerPrices!$R9)</f>
        <v>43.5</v>
      </c>
      <c r="AG60" s="204"/>
      <c r="AH60" s="203" t="e">
        <f ca="1">(PowerPrices!$S9-2)/($AF$49+$AF30)</f>
        <v>#NAME?</v>
      </c>
      <c r="AI60" s="220">
        <f>PowerPrices!$S9</f>
        <v>36.666666666666664</v>
      </c>
      <c r="AJ60" s="128"/>
      <c r="AK60" s="128"/>
      <c r="AL60" s="128"/>
    </row>
    <row r="61" spans="3:38" x14ac:dyDescent="0.2">
      <c r="C61" s="200" t="s">
        <v>122</v>
      </c>
      <c r="D61" s="192"/>
      <c r="E61" s="201" t="s">
        <v>105</v>
      </c>
      <c r="F61" s="201" t="s">
        <v>105</v>
      </c>
      <c r="G61" s="201"/>
      <c r="H61" s="201"/>
      <c r="I61" s="201"/>
      <c r="J61" s="192"/>
      <c r="K61" s="202">
        <f>LOOKUP($K$15,CurveFetch!$D$8:$D$1000,CurveFetch!$Q$8:$Q$1000)</f>
        <v>2.13</v>
      </c>
      <c r="L61" s="203">
        <f>(M61-2)/(L28+0.2)</f>
        <v>8.4323374340949027</v>
      </c>
      <c r="M61" s="220">
        <v>25.99</v>
      </c>
      <c r="N61" s="203">
        <f>(PowerPrices!C11-2)/(O28+0.2)</f>
        <v>8.7945454545454549</v>
      </c>
      <c r="O61" s="220">
        <f>PowerPrices!C11</f>
        <v>26.184999999999999</v>
      </c>
      <c r="P61" s="203" t="e">
        <f ca="1">(PowerPrices!D11-2)/(R$49+R28+0.2)</f>
        <v>#NAME?</v>
      </c>
      <c r="Q61" s="220">
        <f>PowerPrices!D11</f>
        <v>32.671999999999997</v>
      </c>
      <c r="R61" s="203" t="e">
        <f ca="1">(AVERAGE(PowerPrices!$D11,PowerPrices!$E11,PowerPrices!$H11,PowerPrices!$I11,PowerPrices!$K11)-2)/($V$49+$V28+0.2)</f>
        <v>#NAME?</v>
      </c>
      <c r="S61" s="220">
        <f>AVERAGE(PowerPrices!$D11,PowerPrices!$E11,PowerPrices!$H11,PowerPrices!$I11,PowerPrices!$K11)</f>
        <v>31.28756666666667</v>
      </c>
      <c r="T61" s="203"/>
      <c r="U61" s="204"/>
      <c r="V61" s="203" t="e">
        <f ca="1">(AVERAGE(PowerPrices!$H11,PowerPrices!$I11,PowerPrices!$K11)-2)/($X$49+$X28+0.2)</f>
        <v>#NAME?</v>
      </c>
      <c r="W61" s="220">
        <f>AVERAGE(PowerPrices!$H11,PowerPrices!$I11,PowerPrices!$K11)</f>
        <v>30.724999999999998</v>
      </c>
      <c r="X61" s="203" t="e">
        <f ca="1">(AVERAGE(PowerPrices!$L11,PowerPrices!$M11,PowerPrices!$N11)-2)/($Z$49+$Z28+0.2)</f>
        <v>#NAME?</v>
      </c>
      <c r="Y61" s="204"/>
      <c r="Z61" s="220">
        <f>AVERAGE(PowerPrices!$L11,PowerPrices!$M11,PowerPrices!$N11)</f>
        <v>32.166666666666664</v>
      </c>
      <c r="AA61" s="204"/>
      <c r="AB61" s="203" t="e">
        <f ca="1">(AVERAGE(PowerPrices!$L11,PowerPrices!$M11,PowerPrices!$N11,PowerPrices!$P11,PowerPrices!$Q11,PowerPrices!$R11,PowerPrices!$T11)-2)/($AB$49+$AB28+0.2)</f>
        <v>#NAME?</v>
      </c>
      <c r="AC61" s="220">
        <f>AVERAGE(PowerPrices!$L11,PowerPrices!$M11,PowerPrices!$N11,PowerPrices!$P11,PowerPrices!$Q11,PowerPrices!$R11,PowerPrices!$T11)</f>
        <v>40.535714285714285</v>
      </c>
      <c r="AD61" s="203" t="e">
        <f ca="1">(AVERAGE(PowerPrices!$P11,PowerPrices!$Q11,PowerPrices!$R11)-2)/($AD$49+$AD28+0.2)</f>
        <v>#NAME?</v>
      </c>
      <c r="AE61" s="204"/>
      <c r="AF61" s="220">
        <f>AVERAGE(PowerPrices!$P11,PowerPrices!$Q11,PowerPrices!$R11)</f>
        <v>50</v>
      </c>
      <c r="AG61" s="204"/>
      <c r="AH61" s="203" t="e">
        <f ca="1">(PowerPrices!$S11-2)/($AF$49+$AF28+0.2)</f>
        <v>#NAME?</v>
      </c>
      <c r="AI61" s="220">
        <f>PowerPrices!$S11</f>
        <v>38.25</v>
      </c>
      <c r="AJ61" s="128"/>
      <c r="AK61" s="128"/>
      <c r="AL61" s="128"/>
    </row>
    <row r="62" spans="3:38" x14ac:dyDescent="0.2">
      <c r="C62" s="200" t="s">
        <v>124</v>
      </c>
      <c r="D62" s="192"/>
      <c r="E62" s="201" t="s">
        <v>45</v>
      </c>
      <c r="F62" s="201" t="s">
        <v>45</v>
      </c>
      <c r="G62" s="201"/>
      <c r="H62" s="201"/>
      <c r="I62" s="201"/>
      <c r="J62" s="192"/>
      <c r="K62" s="202">
        <f>LOOKUP($K$15,CurveFetch!$D$8:$D$1000,CurveFetch!$G$8:$G$1000)</f>
        <v>2.2949999999999999</v>
      </c>
      <c r="L62" s="203">
        <f>(M62-2)/(L31+0.33)</f>
        <v>7.9650349650349659</v>
      </c>
      <c r="M62" s="220">
        <v>24.78</v>
      </c>
      <c r="N62" s="203">
        <f>(PowerPrices!C13-2)/(O31+0.33)</f>
        <v>8.3727915194346281</v>
      </c>
      <c r="O62" s="220">
        <f>PowerPrices!C13</f>
        <v>25.695</v>
      </c>
      <c r="P62" s="203" t="e">
        <f ca="1">(PowerPrices!D13-2)/(R$49+R31+0.33)</f>
        <v>#NAME?</v>
      </c>
      <c r="Q62" s="220">
        <f>PowerPrices!D13</f>
        <v>30.700000030517582</v>
      </c>
      <c r="R62" s="203" t="e">
        <f ca="1">(AVERAGE(PowerPrices!$D13,PowerPrices!$E13,PowerPrices!$H13,PowerPrices!$I13,PowerPrices!$K13)-2)/($V$49+$V31+0.33)</f>
        <v>#NAME?</v>
      </c>
      <c r="S62" s="220">
        <f>AVERAGE(PowerPrices!$D13,PowerPrices!$E13,PowerPrices!$H13,PowerPrices!$I13,PowerPrices!$K13)</f>
        <v>30.408166677856446</v>
      </c>
      <c r="T62" s="203"/>
      <c r="U62" s="204"/>
      <c r="V62" s="203" t="e">
        <f ca="1">(AVERAGE(PowerPrices!$H13,PowerPrices!$I13,PowerPrices!$K13)-2)/($X$49+$X31+0.33)</f>
        <v>#NAME?</v>
      </c>
      <c r="W62" s="220">
        <f>AVERAGE(PowerPrices!$H13,PowerPrices!$I13,PowerPrices!$K13)</f>
        <v>30.491666666666664</v>
      </c>
      <c r="X62" s="203" t="e">
        <f ca="1">(AVERAGE(PowerPrices!$L13,PowerPrices!$M13,PowerPrices!$N13)-2)/($Z$49+$Z31+0.33)</f>
        <v>#NAME?</v>
      </c>
      <c r="Y62" s="204"/>
      <c r="Z62" s="220">
        <f>AVERAGE(PowerPrices!$L13,PowerPrices!$M13,PowerPrices!$N13)</f>
        <v>35.916666666666664</v>
      </c>
      <c r="AA62" s="204"/>
      <c r="AB62" s="203" t="e">
        <f ca="1">(AVERAGE(PowerPrices!$L13,PowerPrices!$M13,PowerPrices!$N13,PowerPrices!$P13,PowerPrices!$Q13,PowerPrices!$R13,PowerPrices!$T13)-2)/($AB$49+$AB31+0.33)</f>
        <v>#NAME?</v>
      </c>
      <c r="AC62" s="220">
        <f>AVERAGE(PowerPrices!$L13,PowerPrices!$M13,PowerPrices!$N13,PowerPrices!$P13,PowerPrices!$Q13,PowerPrices!$R13,PowerPrices!$T13)</f>
        <v>42.107142857142854</v>
      </c>
      <c r="AD62" s="203" t="e">
        <f ca="1">(AVERAGE(PowerPrices!$P13,PowerPrices!$Q13,PowerPrices!$R13)-2)/($AD$49+$AD31+0.33)</f>
        <v>#NAME?</v>
      </c>
      <c r="AE62" s="204"/>
      <c r="AF62" s="220">
        <f>AVERAGE(PowerPrices!$P13,PowerPrices!$Q13,PowerPrices!$R13)</f>
        <v>50</v>
      </c>
      <c r="AG62" s="204"/>
      <c r="AH62" s="203" t="e">
        <f ca="1">(PowerPrices!$S13-2)/($AF$49+$AF31+0.33)</f>
        <v>#NAME?</v>
      </c>
      <c r="AI62" s="220">
        <f>PowerPrices!$S13</f>
        <v>37</v>
      </c>
      <c r="AJ62" s="128"/>
      <c r="AK62" s="128"/>
      <c r="AL62" s="128"/>
    </row>
    <row r="63" spans="3:38" x14ac:dyDescent="0.2">
      <c r="C63" s="200" t="s">
        <v>127</v>
      </c>
      <c r="D63" s="192"/>
      <c r="E63" s="201" t="s">
        <v>46</v>
      </c>
      <c r="F63" s="201" t="s">
        <v>46</v>
      </c>
      <c r="G63" s="201"/>
      <c r="H63" s="201"/>
      <c r="I63" s="201"/>
      <c r="J63" s="192"/>
      <c r="K63" s="202">
        <f>LOOKUP($K$15,CurveFetch!$D$8:$D$1000,CurveFetch!$H$8:$H$1000)</f>
        <v>2.17</v>
      </c>
      <c r="L63" s="203">
        <f>(M63-2)/(L34+0.12)</f>
        <v>8.408163265306122</v>
      </c>
      <c r="M63" s="220">
        <v>22.6</v>
      </c>
      <c r="N63" s="203">
        <f>(PowerPrices!C14-2)/(O34+0.12)</f>
        <v>9.1350210970464119</v>
      </c>
      <c r="O63" s="220">
        <f>PowerPrices!C14</f>
        <v>23.65</v>
      </c>
      <c r="P63" s="203" t="e">
        <f ca="1">(PowerPrices!D14-2)/(R$49+R34+0.12)</f>
        <v>#NAME?</v>
      </c>
      <c r="Q63" s="220">
        <f>PowerPrices!D14</f>
        <v>27.5</v>
      </c>
      <c r="R63" s="203" t="e">
        <f ca="1">(AVERAGE(PowerPrices!$D14,PowerPrices!$E14,PowerPrices!$H14,PowerPrices!$I14,PowerPrices!$K14)-2)/($V$49+$V34+0.12)</f>
        <v>#NAME?</v>
      </c>
      <c r="S63" s="220">
        <f>AVERAGE(PowerPrices!$D14,PowerPrices!$E14,PowerPrices!$H14,PowerPrices!$I14,PowerPrices!$K14)</f>
        <v>28.17166666666667</v>
      </c>
      <c r="T63" s="203"/>
      <c r="U63" s="204"/>
      <c r="V63" s="203" t="e">
        <f ca="1">(AVERAGE(PowerPrices!$H14,PowerPrices!$I14,PowerPrices!$K14)-2)/($X$49+$X34+0.12)</f>
        <v>#NAME?</v>
      </c>
      <c r="W63" s="220">
        <f>AVERAGE(PowerPrices!$H14,PowerPrices!$I14,PowerPrices!$K14)</f>
        <v>28.833333333333332</v>
      </c>
      <c r="X63" s="203" t="e">
        <f ca="1">(AVERAGE(PowerPrices!$L14,PowerPrices!$M14,PowerPrices!$N14)-2)/($Z$49+$Z34+0.12)</f>
        <v>#NAME?</v>
      </c>
      <c r="Y63" s="204"/>
      <c r="Z63" s="220">
        <f>AVERAGE(PowerPrices!$L14,PowerPrices!$M14,PowerPrices!$N14)</f>
        <v>35.916666666666664</v>
      </c>
      <c r="AA63" s="204"/>
      <c r="AB63" s="203" t="e">
        <f ca="1">(AVERAGE(PowerPrices!$L14,PowerPrices!$M14,PowerPrices!$N14,PowerPrices!$P14,PowerPrices!$Q14,PowerPrices!$R14,PowerPrices!$T14)-2)/($AB$49+$AB34+0.12)</f>
        <v>#NAME?</v>
      </c>
      <c r="AC63" s="220">
        <f>AVERAGE(PowerPrices!$L14,PowerPrices!$M14,PowerPrices!$N14,PowerPrices!$P14,PowerPrices!$Q14,PowerPrices!$R14,PowerPrices!$T14)</f>
        <v>43.642857142857146</v>
      </c>
      <c r="AD63" s="203" t="e">
        <f ca="1">(AVERAGE(PowerPrices!$P14,PowerPrices!$Q14,PowerPrices!$R14)-2)/($AD$49+$AD34+0.12)</f>
        <v>#NAME?</v>
      </c>
      <c r="AE63" s="204"/>
      <c r="AF63" s="220">
        <f>AVERAGE(PowerPrices!$P14,PowerPrices!$Q14,PowerPrices!$R14)</f>
        <v>53.75</v>
      </c>
      <c r="AG63" s="204"/>
      <c r="AH63" s="203" t="e">
        <f ca="1">(PowerPrices!$S14-2)/($AF$49+$AF34+0.12)</f>
        <v>#NAME?</v>
      </c>
      <c r="AI63" s="220">
        <f>PowerPrices!$S14</f>
        <v>35.666666666666664</v>
      </c>
      <c r="AJ63" s="128"/>
      <c r="AK63" s="128"/>
      <c r="AL63" s="128"/>
    </row>
    <row r="65" spans="3:13" x14ac:dyDescent="0.2">
      <c r="C65" s="128" t="s">
        <v>149</v>
      </c>
    </row>
    <row r="66" spans="3:13" x14ac:dyDescent="0.2">
      <c r="L66" s="240" t="s">
        <v>151</v>
      </c>
      <c r="M66" s="240"/>
    </row>
    <row r="67" spans="3:13" x14ac:dyDescent="0.2">
      <c r="C67" s="153"/>
      <c r="L67" s="232" t="s">
        <v>150</v>
      </c>
      <c r="M67" s="232"/>
    </row>
    <row r="68" spans="3:13" x14ac:dyDescent="0.2">
      <c r="C68" s="153"/>
      <c r="L68" s="232" t="s">
        <v>152</v>
      </c>
      <c r="M68" s="232"/>
    </row>
    <row r="69" spans="3:13" x14ac:dyDescent="0.2">
      <c r="C69" s="153"/>
      <c r="L69" s="232" t="s">
        <v>153</v>
      </c>
      <c r="M69" s="232"/>
    </row>
  </sheetData>
  <mergeCells count="15">
    <mergeCell ref="C7:AI7"/>
    <mergeCell ref="L66:M66"/>
    <mergeCell ref="L67:M67"/>
    <mergeCell ref="L68:M68"/>
    <mergeCell ref="R53:W53"/>
    <mergeCell ref="L69:M69"/>
    <mergeCell ref="C9:AI9"/>
    <mergeCell ref="C10:AI10"/>
    <mergeCell ref="C13:AI13"/>
    <mergeCell ref="C32:AI32"/>
    <mergeCell ref="C56:AI56"/>
    <mergeCell ref="C55:AI55"/>
    <mergeCell ref="C59:AI59"/>
    <mergeCell ref="C38:AI38"/>
    <mergeCell ref="C48:AI48"/>
  </mergeCells>
  <phoneticPr fontId="0" type="noConversion"/>
  <printOptions verticalCentered="1"/>
  <pageMargins left="0.69" right="0.23" top="0.32" bottom="0.43" header="0.5" footer="0.5"/>
  <pageSetup paperSize="5" scale="75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L70"/>
  <sheetViews>
    <sheetView showGridLines="0" zoomScaleNormal="100" workbookViewId="0">
      <pane xSplit="17" ySplit="27" topLeftCell="R28" activePane="bottomRight" state="frozen"/>
      <selection pane="topRight" activeCell="R1" sqref="R1"/>
      <selection pane="bottomLeft" activeCell="A28" sqref="A28"/>
      <selection pane="bottomRight" activeCell="R28" sqref="R28"/>
    </sheetView>
  </sheetViews>
  <sheetFormatPr defaultRowHeight="11.25" x14ac:dyDescent="0.2"/>
  <cols>
    <col min="1" max="1" width="11" style="128" customWidth="1"/>
    <col min="2" max="2" width="1.140625" style="128" customWidth="1"/>
    <col min="3" max="3" width="16.42578125" style="128" customWidth="1"/>
    <col min="4" max="4" width="0.140625" style="128" customWidth="1"/>
    <col min="5" max="5" width="22.7109375" style="128" hidden="1" customWidth="1"/>
    <col min="6" max="8" width="20.7109375" style="128" hidden="1" customWidth="1"/>
    <col min="9" max="9" width="2.140625" style="128" hidden="1" customWidth="1"/>
    <col min="10" max="10" width="10.85546875" style="128" hidden="1" customWidth="1"/>
    <col min="11" max="11" width="10.85546875" style="129" hidden="1" customWidth="1"/>
    <col min="12" max="13" width="10.7109375" style="129" hidden="1" customWidth="1"/>
    <col min="14" max="15" width="9.85546875" style="129" hidden="1" customWidth="1"/>
    <col min="16" max="16" width="10.7109375" style="129" hidden="1" customWidth="1"/>
    <col min="17" max="17" width="9.85546875" style="129" hidden="1" customWidth="1"/>
    <col min="18" max="18" width="10.7109375" style="129" customWidth="1"/>
    <col min="19" max="19" width="9.85546875" style="129" customWidth="1"/>
    <col min="20" max="21" width="9.85546875" style="129" hidden="1" customWidth="1"/>
    <col min="22" max="22" width="10.7109375" style="129" customWidth="1"/>
    <col min="23" max="24" width="9.85546875" style="129" customWidth="1"/>
    <col min="25" max="25" width="9.85546875" style="129" hidden="1" customWidth="1"/>
    <col min="26" max="26" width="9.85546875" style="129" customWidth="1"/>
    <col min="27" max="27" width="9.85546875" style="129" hidden="1" customWidth="1"/>
    <col min="28" max="28" width="10.7109375" style="129" customWidth="1"/>
    <col min="29" max="30" width="9.85546875" style="129" customWidth="1"/>
    <col min="31" max="31" width="9.85546875" style="129" hidden="1" customWidth="1"/>
    <col min="32" max="32" width="10.7109375" style="129" customWidth="1"/>
    <col min="33" max="33" width="9.85546875" style="129" hidden="1" customWidth="1"/>
    <col min="34" max="34" width="10.7109375" style="129" customWidth="1"/>
    <col min="35" max="35" width="9.85546875" style="129" customWidth="1"/>
    <col min="36" max="36" width="18.42578125" style="130" customWidth="1"/>
    <col min="37" max="37" width="3.7109375" style="129" customWidth="1"/>
    <col min="38" max="38" width="13" style="129" customWidth="1"/>
    <col min="39" max="16384" width="9.140625" style="128"/>
  </cols>
  <sheetData>
    <row r="1" spans="1:38" x14ac:dyDescent="0.2">
      <c r="A1" s="128" t="s">
        <v>175</v>
      </c>
      <c r="C1" s="153"/>
    </row>
    <row r="6" spans="1:38" ht="14.25" customHeight="1" x14ac:dyDescent="0.3">
      <c r="S6" s="131"/>
      <c r="T6" s="131"/>
      <c r="U6" s="131"/>
    </row>
    <row r="7" spans="1:38" ht="18.75" customHeight="1" x14ac:dyDescent="0.35">
      <c r="C7" s="239" t="s">
        <v>177</v>
      </c>
      <c r="D7" s="239"/>
      <c r="E7" s="239"/>
      <c r="F7" s="239"/>
      <c r="G7" s="239"/>
      <c r="H7" s="239"/>
      <c r="I7" s="239"/>
      <c r="J7" s="239"/>
      <c r="K7" s="239"/>
      <c r="L7" s="239"/>
      <c r="M7" s="239"/>
      <c r="N7" s="239"/>
      <c r="O7" s="239"/>
      <c r="P7" s="239"/>
      <c r="Q7" s="239"/>
      <c r="R7" s="239"/>
      <c r="S7" s="239"/>
      <c r="T7" s="239"/>
      <c r="U7" s="239"/>
      <c r="V7" s="239"/>
      <c r="W7" s="239"/>
      <c r="X7" s="239"/>
      <c r="Y7" s="239"/>
      <c r="Z7" s="239"/>
      <c r="AA7" s="239"/>
      <c r="AB7" s="239"/>
      <c r="AC7" s="239"/>
      <c r="AD7" s="239"/>
      <c r="AE7" s="239"/>
      <c r="AF7" s="239"/>
      <c r="AG7" s="239"/>
      <c r="AH7" s="239"/>
      <c r="AI7" s="239"/>
    </row>
    <row r="8" spans="1:38" ht="12" thickBot="1" x14ac:dyDescent="0.25"/>
    <row r="9" spans="1:38" ht="13.5" customHeight="1" thickBot="1" x14ac:dyDescent="0.25">
      <c r="C9" s="233" t="s">
        <v>82</v>
      </c>
      <c r="D9" s="234"/>
      <c r="E9" s="234"/>
      <c r="F9" s="234"/>
      <c r="G9" s="234"/>
      <c r="H9" s="234"/>
      <c r="I9" s="234"/>
      <c r="J9" s="234"/>
      <c r="K9" s="234"/>
      <c r="L9" s="234"/>
      <c r="M9" s="234"/>
      <c r="N9" s="234"/>
      <c r="O9" s="234"/>
      <c r="P9" s="234"/>
      <c r="Q9" s="234"/>
      <c r="R9" s="234"/>
      <c r="S9" s="234"/>
      <c r="T9" s="234"/>
      <c r="U9" s="234"/>
      <c r="V9" s="234"/>
      <c r="W9" s="234"/>
      <c r="X9" s="234"/>
      <c r="Y9" s="234"/>
      <c r="Z9" s="234"/>
      <c r="AA9" s="234"/>
      <c r="AB9" s="234"/>
      <c r="AC9" s="234"/>
      <c r="AD9" s="234"/>
      <c r="AE9" s="234"/>
      <c r="AF9" s="234"/>
      <c r="AG9" s="234"/>
      <c r="AH9" s="234"/>
      <c r="AI9" s="235"/>
    </row>
    <row r="10" spans="1:38" ht="14.25" customHeight="1" thickBot="1" x14ac:dyDescent="0.25">
      <c r="C10" s="233">
        <f>CurveFetch!E2</f>
        <v>37222</v>
      </c>
      <c r="D10" s="234"/>
      <c r="E10" s="234"/>
      <c r="F10" s="234"/>
      <c r="G10" s="234"/>
      <c r="H10" s="234"/>
      <c r="I10" s="234"/>
      <c r="J10" s="234"/>
      <c r="K10" s="234"/>
      <c r="L10" s="234"/>
      <c r="M10" s="234"/>
      <c r="N10" s="234"/>
      <c r="O10" s="234"/>
      <c r="P10" s="234"/>
      <c r="Q10" s="234"/>
      <c r="R10" s="234"/>
      <c r="S10" s="234"/>
      <c r="T10" s="234"/>
      <c r="U10" s="234"/>
      <c r="V10" s="234"/>
      <c r="W10" s="234"/>
      <c r="X10" s="234"/>
      <c r="Y10" s="234"/>
      <c r="Z10" s="234"/>
      <c r="AA10" s="234"/>
      <c r="AB10" s="234"/>
      <c r="AC10" s="234"/>
      <c r="AD10" s="234"/>
      <c r="AE10" s="234"/>
      <c r="AF10" s="234"/>
      <c r="AG10" s="234"/>
      <c r="AH10" s="234"/>
      <c r="AI10" s="235"/>
    </row>
    <row r="11" spans="1:38" x14ac:dyDescent="0.2">
      <c r="C11" s="134"/>
      <c r="D11" s="127"/>
      <c r="E11" s="127"/>
      <c r="F11" s="127"/>
      <c r="G11" s="127"/>
      <c r="H11" s="127"/>
      <c r="I11" s="127"/>
      <c r="J11" s="127"/>
      <c r="K11" s="135" t="s">
        <v>84</v>
      </c>
      <c r="L11" s="135" t="s">
        <v>86</v>
      </c>
      <c r="M11" s="135" t="s">
        <v>86</v>
      </c>
      <c r="N11" s="136" t="s">
        <v>88</v>
      </c>
      <c r="O11" s="135" t="s">
        <v>115</v>
      </c>
      <c r="P11" s="135" t="s">
        <v>115</v>
      </c>
      <c r="Q11" s="136" t="s">
        <v>88</v>
      </c>
      <c r="R11" s="135" t="s">
        <v>3</v>
      </c>
      <c r="S11" s="136" t="s">
        <v>88</v>
      </c>
      <c r="T11" s="135" t="s">
        <v>116</v>
      </c>
      <c r="U11" s="136" t="s">
        <v>88</v>
      </c>
      <c r="V11" s="135" t="s">
        <v>111</v>
      </c>
      <c r="W11" s="136" t="s">
        <v>88</v>
      </c>
      <c r="X11" s="135" t="s">
        <v>117</v>
      </c>
      <c r="Y11" s="136" t="s">
        <v>88</v>
      </c>
      <c r="Z11" s="135" t="s">
        <v>118</v>
      </c>
      <c r="AA11" s="136" t="s">
        <v>88</v>
      </c>
      <c r="AB11" s="135" t="s">
        <v>93</v>
      </c>
      <c r="AC11" s="136" t="s">
        <v>88</v>
      </c>
      <c r="AD11" s="135" t="s">
        <v>119</v>
      </c>
      <c r="AE11" s="136" t="s">
        <v>88</v>
      </c>
      <c r="AF11" s="135" t="s">
        <v>116</v>
      </c>
      <c r="AG11" s="136" t="s">
        <v>88</v>
      </c>
      <c r="AH11" s="135" t="s">
        <v>113</v>
      </c>
      <c r="AI11" s="136" t="s">
        <v>88</v>
      </c>
    </row>
    <row r="12" spans="1:38" ht="14.25" customHeight="1" thickBot="1" x14ac:dyDescent="0.25">
      <c r="C12" s="137"/>
      <c r="D12" s="138"/>
      <c r="E12" s="138"/>
      <c r="F12" s="138"/>
      <c r="G12" s="138"/>
      <c r="H12" s="138"/>
      <c r="I12" s="138"/>
      <c r="J12" s="138"/>
      <c r="K12" s="139" t="s">
        <v>85</v>
      </c>
      <c r="L12" s="139" t="s">
        <v>114</v>
      </c>
      <c r="M12" s="139" t="s">
        <v>83</v>
      </c>
      <c r="N12" s="140"/>
      <c r="O12" s="139" t="s">
        <v>114</v>
      </c>
      <c r="P12" s="139" t="s">
        <v>83</v>
      </c>
      <c r="Q12" s="140"/>
      <c r="R12" s="139">
        <f>R25</f>
        <v>37226</v>
      </c>
      <c r="S12" s="140"/>
      <c r="T12" s="141">
        <v>2001</v>
      </c>
      <c r="U12" s="140"/>
      <c r="V12" s="139" t="s">
        <v>87</v>
      </c>
      <c r="W12" s="140"/>
      <c r="X12" s="141">
        <v>2002</v>
      </c>
      <c r="Y12" s="140"/>
      <c r="Z12" s="141">
        <v>2002</v>
      </c>
      <c r="AA12" s="140"/>
      <c r="AB12" s="139" t="s">
        <v>94</v>
      </c>
      <c r="AC12" s="140"/>
      <c r="AD12" s="141">
        <v>2002</v>
      </c>
      <c r="AE12" s="140"/>
      <c r="AF12" s="141">
        <v>2002</v>
      </c>
      <c r="AG12" s="140"/>
      <c r="AH12" s="139" t="s">
        <v>112</v>
      </c>
      <c r="AI12" s="140"/>
    </row>
    <row r="13" spans="1:38" ht="14.25" customHeight="1" thickBot="1" x14ac:dyDescent="0.25">
      <c r="C13" s="233" t="s">
        <v>128</v>
      </c>
      <c r="D13" s="234"/>
      <c r="E13" s="234"/>
      <c r="F13" s="234"/>
      <c r="G13" s="234"/>
      <c r="H13" s="234"/>
      <c r="I13" s="234"/>
      <c r="J13" s="234"/>
      <c r="K13" s="234"/>
      <c r="L13" s="234"/>
      <c r="M13" s="234"/>
      <c r="N13" s="234"/>
      <c r="O13" s="234"/>
      <c r="P13" s="234"/>
      <c r="Q13" s="234"/>
      <c r="R13" s="234"/>
      <c r="S13" s="234"/>
      <c r="T13" s="234"/>
      <c r="U13" s="234"/>
      <c r="V13" s="234"/>
      <c r="W13" s="234"/>
      <c r="X13" s="234"/>
      <c r="Y13" s="234"/>
      <c r="Z13" s="234"/>
      <c r="AA13" s="234"/>
      <c r="AB13" s="234"/>
      <c r="AC13" s="234"/>
      <c r="AD13" s="234"/>
      <c r="AE13" s="234"/>
      <c r="AF13" s="234"/>
      <c r="AG13" s="234"/>
      <c r="AH13" s="234"/>
      <c r="AI13" s="235"/>
    </row>
    <row r="14" spans="1:38" s="142" customFormat="1" ht="12" hidden="1" customHeight="1" x14ac:dyDescent="0.2">
      <c r="C14" s="143"/>
      <c r="D14" s="144"/>
      <c r="E14" s="144"/>
      <c r="F14" s="145" t="s">
        <v>62</v>
      </c>
      <c r="G14" s="145" t="s">
        <v>65</v>
      </c>
      <c r="H14" s="145" t="s">
        <v>66</v>
      </c>
      <c r="I14" s="144"/>
      <c r="J14" s="144"/>
      <c r="K14" s="146"/>
      <c r="L14" s="146"/>
      <c r="M14" s="146"/>
      <c r="N14" s="147"/>
      <c r="O14" s="148"/>
      <c r="P14" s="146"/>
      <c r="Q14" s="147"/>
      <c r="R14" s="146"/>
      <c r="S14" s="147"/>
      <c r="T14" s="148"/>
      <c r="U14" s="149"/>
      <c r="V14" s="146"/>
      <c r="W14" s="147"/>
      <c r="X14" s="148"/>
      <c r="Y14" s="147"/>
      <c r="Z14" s="148"/>
      <c r="AA14" s="147"/>
      <c r="AB14" s="146"/>
      <c r="AC14" s="147"/>
      <c r="AD14" s="148"/>
      <c r="AE14" s="147"/>
      <c r="AF14" s="146"/>
      <c r="AG14" s="147"/>
      <c r="AH14" s="146"/>
      <c r="AI14" s="147"/>
      <c r="AJ14" s="150"/>
      <c r="AK14" s="151"/>
      <c r="AL14" s="151"/>
    </row>
    <row r="15" spans="1:38" hidden="1" x14ac:dyDescent="0.2">
      <c r="C15" s="152"/>
      <c r="D15" s="153"/>
      <c r="E15" s="154" t="s">
        <v>1</v>
      </c>
      <c r="F15" s="155" t="s">
        <v>173</v>
      </c>
      <c r="G15" s="155">
        <v>13</v>
      </c>
      <c r="H15" s="155" t="s">
        <v>63</v>
      </c>
      <c r="I15" s="153"/>
      <c r="J15" s="153"/>
      <c r="K15" s="156">
        <f>CurveFetch!E2</f>
        <v>37222</v>
      </c>
      <c r="L15" s="157"/>
      <c r="M15" s="157"/>
      <c r="N15" s="158"/>
      <c r="O15" s="159"/>
      <c r="P15" s="157"/>
      <c r="Q15" s="158"/>
      <c r="R15" s="157"/>
      <c r="S15" s="158"/>
      <c r="T15" s="159"/>
      <c r="U15" s="160"/>
      <c r="V15" s="157"/>
      <c r="W15" s="158"/>
      <c r="X15" s="159"/>
      <c r="Y15" s="158"/>
      <c r="Z15" s="159"/>
      <c r="AA15" s="158"/>
      <c r="AB15" s="157"/>
      <c r="AC15" s="158"/>
      <c r="AD15" s="159"/>
      <c r="AE15" s="158"/>
      <c r="AF15" s="157"/>
      <c r="AG15" s="158"/>
      <c r="AH15" s="157"/>
      <c r="AI15" s="158"/>
    </row>
    <row r="16" spans="1:38" hidden="1" x14ac:dyDescent="0.2">
      <c r="C16" s="152"/>
      <c r="D16" s="153"/>
      <c r="E16" s="154"/>
      <c r="F16" s="155"/>
      <c r="G16" s="155"/>
      <c r="H16" s="155"/>
      <c r="I16" s="153"/>
      <c r="J16" s="153"/>
      <c r="K16" s="157"/>
      <c r="L16" s="157"/>
      <c r="M16" s="157"/>
      <c r="N16" s="158"/>
      <c r="O16" s="159"/>
      <c r="P16" s="157"/>
      <c r="Q16" s="158"/>
      <c r="R16" s="157"/>
      <c r="S16" s="158"/>
      <c r="T16" s="159"/>
      <c r="U16" s="160"/>
      <c r="V16" s="157"/>
      <c r="W16" s="158"/>
      <c r="X16" s="159"/>
      <c r="Y16" s="158"/>
      <c r="Z16" s="159"/>
      <c r="AA16" s="158"/>
      <c r="AB16" s="157"/>
      <c r="AC16" s="158"/>
      <c r="AD16" s="159"/>
      <c r="AE16" s="158"/>
      <c r="AF16" s="157"/>
      <c r="AG16" s="158"/>
      <c r="AH16" s="157"/>
      <c r="AI16" s="158"/>
    </row>
    <row r="17" spans="3:38" hidden="1" x14ac:dyDescent="0.2">
      <c r="C17" s="152"/>
      <c r="D17" s="153"/>
      <c r="E17" s="154"/>
      <c r="F17" s="155"/>
      <c r="G17" s="155"/>
      <c r="H17" s="155"/>
      <c r="I17" s="153"/>
      <c r="J17" s="153"/>
      <c r="K17" s="157"/>
      <c r="L17" s="157"/>
      <c r="M17" s="157"/>
      <c r="N17" s="158"/>
      <c r="O17" s="159"/>
      <c r="P17" s="157"/>
      <c r="Q17" s="158"/>
      <c r="R17" s="157"/>
      <c r="S17" s="158"/>
      <c r="T17" s="159"/>
      <c r="U17" s="160"/>
      <c r="V17" s="157"/>
      <c r="W17" s="158"/>
      <c r="X17" s="159"/>
      <c r="Y17" s="158"/>
      <c r="Z17" s="159"/>
      <c r="AA17" s="158"/>
      <c r="AB17" s="157"/>
      <c r="AC17" s="158"/>
      <c r="AD17" s="159"/>
      <c r="AE17" s="158"/>
      <c r="AF17" s="157"/>
      <c r="AG17" s="158"/>
      <c r="AH17" s="157"/>
      <c r="AI17" s="158"/>
    </row>
    <row r="18" spans="3:38" ht="13.5" hidden="1" customHeight="1" x14ac:dyDescent="0.2">
      <c r="C18" s="152"/>
      <c r="D18" s="153"/>
      <c r="E18" s="154"/>
      <c r="F18" s="155"/>
      <c r="G18" s="155"/>
      <c r="H18" s="155"/>
      <c r="I18" s="153"/>
      <c r="J18" s="153"/>
      <c r="K18" s="157"/>
      <c r="L18" s="157"/>
      <c r="M18" s="157"/>
      <c r="N18" s="158"/>
      <c r="O18" s="159"/>
      <c r="P18" s="157"/>
      <c r="Q18" s="158"/>
      <c r="R18" s="157"/>
      <c r="S18" s="158"/>
      <c r="T18" s="159"/>
      <c r="U18" s="160"/>
      <c r="V18" s="157"/>
      <c r="W18" s="158"/>
      <c r="X18" s="159"/>
      <c r="Y18" s="158"/>
      <c r="Z18" s="159"/>
      <c r="AA18" s="158"/>
      <c r="AB18" s="157"/>
      <c r="AC18" s="158"/>
      <c r="AD18" s="159"/>
      <c r="AE18" s="158"/>
      <c r="AF18" s="157"/>
      <c r="AG18" s="158"/>
      <c r="AH18" s="157"/>
      <c r="AI18" s="158"/>
    </row>
    <row r="19" spans="3:38" ht="13.5" hidden="1" customHeight="1" x14ac:dyDescent="0.2">
      <c r="C19" s="152"/>
      <c r="D19" s="153"/>
      <c r="E19" s="154"/>
      <c r="F19" s="155"/>
      <c r="G19" s="155"/>
      <c r="H19" s="155"/>
      <c r="I19" s="153"/>
      <c r="J19" s="153"/>
      <c r="K19" s="157"/>
      <c r="L19" s="157"/>
      <c r="M19" s="157"/>
      <c r="N19" s="158"/>
      <c r="O19" s="159"/>
      <c r="P19" s="157"/>
      <c r="Q19" s="158"/>
      <c r="R19" s="157"/>
      <c r="S19" s="158"/>
      <c r="T19" s="159"/>
      <c r="U19" s="160"/>
      <c r="V19" s="157"/>
      <c r="W19" s="158"/>
      <c r="X19" s="159"/>
      <c r="Y19" s="158"/>
      <c r="Z19" s="159"/>
      <c r="AA19" s="158"/>
      <c r="AB19" s="157"/>
      <c r="AC19" s="158"/>
      <c r="AD19" s="159"/>
      <c r="AE19" s="158"/>
      <c r="AF19" s="157"/>
      <c r="AG19" s="158"/>
      <c r="AH19" s="157"/>
      <c r="AI19" s="158"/>
    </row>
    <row r="20" spans="3:38" hidden="1" x14ac:dyDescent="0.2">
      <c r="C20" s="152"/>
      <c r="D20" s="153"/>
      <c r="E20" s="154"/>
      <c r="F20" s="155"/>
      <c r="G20" s="155"/>
      <c r="H20" s="155"/>
      <c r="I20" s="153"/>
      <c r="J20" s="153"/>
      <c r="K20" s="157"/>
      <c r="L20" s="157"/>
      <c r="M20" s="157"/>
      <c r="N20" s="158"/>
      <c r="O20" s="159"/>
      <c r="P20" s="157"/>
      <c r="Q20" s="158"/>
      <c r="R20" s="157"/>
      <c r="S20" s="158"/>
      <c r="T20" s="159"/>
      <c r="U20" s="160"/>
      <c r="V20" s="157"/>
      <c r="W20" s="158"/>
      <c r="X20" s="159"/>
      <c r="Y20" s="158"/>
      <c r="Z20" s="159"/>
      <c r="AA20" s="158"/>
      <c r="AB20" s="157"/>
      <c r="AC20" s="158"/>
      <c r="AD20" s="159"/>
      <c r="AE20" s="158"/>
      <c r="AF20" s="159"/>
      <c r="AG20" s="158"/>
      <c r="AH20" s="157"/>
      <c r="AI20" s="158"/>
    </row>
    <row r="21" spans="3:38" hidden="1" x14ac:dyDescent="0.2">
      <c r="C21" s="152" t="s">
        <v>75</v>
      </c>
      <c r="D21" s="153"/>
      <c r="E21" s="154" t="s">
        <v>64</v>
      </c>
      <c r="F21" s="155" t="s">
        <v>60</v>
      </c>
      <c r="G21" s="155">
        <v>4</v>
      </c>
      <c r="H21" s="155" t="s">
        <v>9</v>
      </c>
      <c r="I21" s="153"/>
      <c r="J21" s="153"/>
      <c r="K21" s="157"/>
      <c r="L21" s="157"/>
      <c r="M21" s="157"/>
      <c r="N21" s="158"/>
      <c r="O21" s="159"/>
      <c r="P21" s="157"/>
      <c r="Q21" s="158"/>
      <c r="R21" s="157"/>
      <c r="S21" s="158"/>
      <c r="T21" s="159"/>
      <c r="U21" s="160"/>
      <c r="V21" s="157"/>
      <c r="W21" s="158"/>
      <c r="X21" s="159"/>
      <c r="Y21" s="158"/>
      <c r="Z21" s="159"/>
      <c r="AA21" s="158"/>
      <c r="AB21" s="157"/>
      <c r="AC21" s="158"/>
      <c r="AD21" s="159"/>
      <c r="AE21" s="158"/>
      <c r="AF21" s="159"/>
      <c r="AG21" s="158"/>
      <c r="AH21" s="157"/>
      <c r="AI21" s="158"/>
    </row>
    <row r="22" spans="3:38" hidden="1" x14ac:dyDescent="0.2">
      <c r="C22" s="152"/>
      <c r="D22" s="153"/>
      <c r="E22" s="153"/>
      <c r="F22" s="153"/>
      <c r="G22" s="153"/>
      <c r="H22" s="153"/>
      <c r="I22" s="153"/>
      <c r="J22" s="161" t="s">
        <v>64</v>
      </c>
      <c r="K22" s="162"/>
      <c r="L22" s="163"/>
      <c r="M22" s="163"/>
      <c r="N22" s="164"/>
      <c r="O22" s="165"/>
      <c r="P22" s="163" t="b">
        <f>P25=$F$24</f>
        <v>1</v>
      </c>
      <c r="Q22" s="164"/>
      <c r="R22" s="163" t="b">
        <f>MONTH(R25)=$F$24</f>
        <v>0</v>
      </c>
      <c r="S22" s="164"/>
      <c r="T22" s="163" t="b">
        <f>MONTH(T25)=$F$24</f>
        <v>0</v>
      </c>
      <c r="U22" s="166"/>
      <c r="V22" s="163" t="b">
        <f>MONTH(V25)=$F$24</f>
        <v>0</v>
      </c>
      <c r="W22" s="164"/>
      <c r="X22" s="163" t="b">
        <f>MONTH(X25)=$F$24</f>
        <v>0</v>
      </c>
      <c r="Y22" s="164"/>
      <c r="Z22" s="163" t="b">
        <f>MONTH(Z25)=$F$24</f>
        <v>0</v>
      </c>
      <c r="AA22" s="164"/>
      <c r="AB22" s="163" t="b">
        <f>MONTH(AB25)=$F$24</f>
        <v>0</v>
      </c>
      <c r="AC22" s="164"/>
      <c r="AD22" s="163" t="b">
        <f>MONTH(AD25)=$F$24</f>
        <v>0</v>
      </c>
      <c r="AE22" s="164"/>
      <c r="AF22" s="163" t="b">
        <f>MONTH(AF25)=$F$24</f>
        <v>0</v>
      </c>
      <c r="AG22" s="164"/>
      <c r="AH22" s="163" t="b">
        <f>MONTH(AH25)=$F$24</f>
        <v>0</v>
      </c>
      <c r="AI22" s="164"/>
    </row>
    <row r="23" spans="3:38" hidden="1" x14ac:dyDescent="0.2">
      <c r="C23" s="152"/>
      <c r="D23" s="153"/>
      <c r="E23" s="167" t="s">
        <v>69</v>
      </c>
      <c r="F23" s="168" t="s">
        <v>48</v>
      </c>
      <c r="G23" s="169">
        <f ca="1">MATCH(F23,INDIRECT(CONCATENATE($F$21,"!",$G$21,":",$G$21)),0)</f>
        <v>5</v>
      </c>
      <c r="H23" s="153"/>
      <c r="I23" s="153"/>
      <c r="J23" s="153"/>
      <c r="K23" s="157"/>
      <c r="L23" s="170"/>
      <c r="M23" s="170"/>
      <c r="N23" s="171"/>
      <c r="O23" s="172"/>
      <c r="P23" s="170">
        <f ca="1">IF(P$22,MATCH(EOMONTH(P25,0),INDIRECT(CONCATENATE($F$21,"!",$H$21,":",$H$21)),0),MATCH(P25,INDIRECT(CONCATENATE($F$15,"!",$H$15,":",$H$15)),0))</f>
        <v>37</v>
      </c>
      <c r="Q23" s="171"/>
      <c r="R23" s="170">
        <f ca="1">IF(R$22,MATCH(EOMONTH(R25,0),INDIRECT(CONCATENATE($F$21,"!",$H$21,":",$H$21)),0),MATCH(R25,INDIRECT(CONCATENATE($F$15,"!",$H$15,":",$H$15)),0))</f>
        <v>16</v>
      </c>
      <c r="S23" s="171"/>
      <c r="T23" s="170" t="e">
        <f ca="1">IF(T$22,MATCH(EOMONTH(T25,0),INDIRECT(CONCATENATE($F$21,"!",$H$21,":",$H$21)),0),MATCH(T25,INDIRECT(CONCATENATE($F$15,"!",$H$15,":",$H$15)),0))</f>
        <v>#N/A</v>
      </c>
      <c r="U23" s="173"/>
      <c r="V23" s="170">
        <f ca="1">IF(V$22,MATCH(EOMONTH(V25,0),INDIRECT(CONCATENATE($F$21,"!",$H$21,":",$H$21)),0),MATCH(V25,INDIRECT(CONCATENATE($F$15,"!",$H$15,":",$H$15)),0))</f>
        <v>16</v>
      </c>
      <c r="W23" s="171"/>
      <c r="X23" s="170">
        <f ca="1">IF(X$22,MATCH(EOMONTH(X25,0),INDIRECT(CONCATENATE($F$21,"!",$H$21,":",$H$21)),0),MATCH(X25,INDIRECT(CONCATENATE($F$15,"!",$H$15,":",$H$15)),0))</f>
        <v>17</v>
      </c>
      <c r="Y23" s="171"/>
      <c r="Z23" s="170">
        <f ca="1">IF(Z$22,MATCH(EOMONTH(Z25,0),INDIRECT(CONCATENATE($F$21,"!",$H$21,":",$H$21)),0),MATCH(Z25,INDIRECT(CONCATENATE($F$15,"!",$H$15,":",$H$15)),0))</f>
        <v>20</v>
      </c>
      <c r="AA23" s="171"/>
      <c r="AB23" s="170">
        <f ca="1">IF(AB$22,MATCH(EOMONTH(AB25,0),INDIRECT(CONCATENATE($F$21,"!",$H$21,":",$H$21)),0),MATCH(AB25,INDIRECT(CONCATENATE($F$15,"!",$H$15,":",$H$15)),0))</f>
        <v>20</v>
      </c>
      <c r="AC23" s="171"/>
      <c r="AD23" s="170">
        <f ca="1">IF(AD$22,MATCH(EOMONTH(AD25,0),INDIRECT(CONCATENATE($F$21,"!",$H$21,":",$H$21)),0),MATCH(AD25,INDIRECT(CONCATENATE($F$15,"!",$H$15,":",$H$15)),0))</f>
        <v>23</v>
      </c>
      <c r="AE23" s="171"/>
      <c r="AF23" s="170">
        <f ca="1">IF(AF$22,MATCH(EOMONTH(AF25,0),INDIRECT(CONCATENATE($F$21,"!",$H$21,":",$H$21)),0),MATCH(AF25,INDIRECT(CONCATENATE($F$15,"!",$H$15,":",$H$15)),0))</f>
        <v>26</v>
      </c>
      <c r="AG23" s="171"/>
      <c r="AH23" s="170">
        <f ca="1">IF(AH$22,MATCH(EOMONTH(AH25,0),INDIRECT(CONCATENATE($F$21,"!",$H$21,":",$H$21)),0),MATCH(AH25,INDIRECT(CONCATENATE($F$15,"!",$H$15,":",$H$15)),0))</f>
        <v>27</v>
      </c>
      <c r="AI23" s="171"/>
    </row>
    <row r="24" spans="3:38" hidden="1" x14ac:dyDescent="0.2">
      <c r="C24" s="152"/>
      <c r="D24" s="153"/>
      <c r="E24" s="167" t="s">
        <v>61</v>
      </c>
      <c r="F24" s="174">
        <f>'Gas Average Basis'!F24</f>
        <v>37196</v>
      </c>
      <c r="G24" s="153"/>
      <c r="H24" s="153"/>
      <c r="I24" s="153"/>
      <c r="J24" s="153"/>
      <c r="K24" s="157"/>
      <c r="L24" s="170"/>
      <c r="M24" s="170"/>
      <c r="N24" s="171"/>
      <c r="O24" s="172"/>
      <c r="P24" s="170">
        <f ca="1">IF(P$22,MATCH(EOMONTH(P26,0),INDIRECT(CONCATENATE($F$21,"!",$H$21,":",$H$21)),0),MATCH(P26,INDIRECT(CONCATENATE($F$15,"!",$H$15,":",$H$15)),0))</f>
        <v>37</v>
      </c>
      <c r="Q24" s="171"/>
      <c r="R24" s="170">
        <f ca="1">IF(R$22,MATCH(EOMONTH(R26,0),INDIRECT(CONCATENATE($F$21,"!",$H$21,":",$H$21)),0),MATCH(R26,INDIRECT(CONCATENATE($F$15,"!",$H$15,":",$H$15)),0))</f>
        <v>16</v>
      </c>
      <c r="S24" s="171"/>
      <c r="T24" s="170">
        <f ca="1">IF(T$22,MATCH(EOMONTH(T26,0),INDIRECT(CONCATENATE($F$21,"!",$H$21,":",$H$21)),0),MATCH(T26,INDIRECT(CONCATENATE($F$15,"!",$H$15,":",$H$15)),0))</f>
        <v>16</v>
      </c>
      <c r="U24" s="173"/>
      <c r="V24" s="170">
        <f ca="1">IF(V$22,MATCH(EOMONTH(V26,0),INDIRECT(CONCATENATE($F$21,"!",$H$21,":",$H$21)),0),MATCH(V26,INDIRECT(CONCATENATE($F$15,"!",$H$15,":",$H$15)),0))</f>
        <v>19</v>
      </c>
      <c r="W24" s="171"/>
      <c r="X24" s="170">
        <f ca="1">IF(X$22,MATCH(EOMONTH(X26,0),INDIRECT(CONCATENATE($F$21,"!",$H$21,":",$H$21)),0),MATCH(X26,INDIRECT(CONCATENATE($F$15,"!",$H$15,":",$H$15)),0))</f>
        <v>19</v>
      </c>
      <c r="Y24" s="171"/>
      <c r="Z24" s="170">
        <f ca="1">IF(Z$22,MATCH(EOMONTH(Z26,0),INDIRECT(CONCATENATE($F$21,"!",$H$21,":",$H$21)),0),MATCH(Z26,INDIRECT(CONCATENATE($F$15,"!",$H$15,":",$H$15)),0))</f>
        <v>22</v>
      </c>
      <c r="AA24" s="171"/>
      <c r="AB24" s="170">
        <f ca="1">IF(AB$22,MATCH(EOMONTH(AB26,0),INDIRECT(CONCATENATE($F$21,"!",$H$21,":",$H$21)),0),MATCH(AB26,INDIRECT(CONCATENATE($F$15,"!",$H$15,":",$H$15)),0))</f>
        <v>26</v>
      </c>
      <c r="AC24" s="171"/>
      <c r="AD24" s="170">
        <f ca="1">IF(AD$22,MATCH(EOMONTH(AD26,0),INDIRECT(CONCATENATE($F$21,"!",$H$21,":",$H$21)),0),MATCH(AD26,INDIRECT(CONCATENATE($F$15,"!",$H$15,":",$H$15)),0))</f>
        <v>25</v>
      </c>
      <c r="AE24" s="171"/>
      <c r="AF24" s="170">
        <f ca="1">IF(AF$22,MATCH(EOMONTH(AF26,0),INDIRECT(CONCATENATE($F$21,"!",$H$21,":",$H$21)),0),MATCH(AF26,INDIRECT(CONCATENATE($F$15,"!",$H$15,":",$H$15)),0))</f>
        <v>28</v>
      </c>
      <c r="AG24" s="171"/>
      <c r="AH24" s="170">
        <f ca="1">IF(AH$22,MATCH(EOMONTH(AH26,0),INDIRECT(CONCATENATE($F$21,"!",$H$21,":",$H$21)),0),MATCH(AH26,INDIRECT(CONCATENATE($F$15,"!",$H$15,":",$H$15)),0))</f>
        <v>31</v>
      </c>
      <c r="AI24" s="171"/>
    </row>
    <row r="25" spans="3:38" hidden="1" x14ac:dyDescent="0.2">
      <c r="C25" s="152"/>
      <c r="D25" s="153"/>
      <c r="E25" s="153"/>
      <c r="F25" s="174">
        <f>'Gas Average Basis'!F25</f>
        <v>37225</v>
      </c>
      <c r="G25" s="153"/>
      <c r="H25" s="153"/>
      <c r="I25" s="153"/>
      <c r="J25" s="175" t="s">
        <v>57</v>
      </c>
      <c r="K25" s="176"/>
      <c r="L25" s="177"/>
      <c r="M25" s="178"/>
      <c r="N25" s="179"/>
      <c r="O25" s="180"/>
      <c r="P25" s="178">
        <f>F24</f>
        <v>37196</v>
      </c>
      <c r="Q25" s="179"/>
      <c r="R25" s="177">
        <f>'Gas Average Basis'!R25</f>
        <v>37226</v>
      </c>
      <c r="S25" s="179"/>
      <c r="T25" s="180">
        <v>37165</v>
      </c>
      <c r="U25" s="181"/>
      <c r="V25" s="177">
        <f>'Gas Average Basis'!V25</f>
        <v>37226</v>
      </c>
      <c r="W25" s="179"/>
      <c r="X25" s="180">
        <v>37257</v>
      </c>
      <c r="Y25" s="179"/>
      <c r="Z25" s="180">
        <v>37347</v>
      </c>
      <c r="AA25" s="179"/>
      <c r="AB25" s="182">
        <v>37347</v>
      </c>
      <c r="AC25" s="179"/>
      <c r="AD25" s="180">
        <v>37438</v>
      </c>
      <c r="AE25" s="179"/>
      <c r="AF25" s="180">
        <v>37530</v>
      </c>
      <c r="AG25" s="179"/>
      <c r="AH25" s="182">
        <v>37561</v>
      </c>
      <c r="AI25" s="179"/>
    </row>
    <row r="26" spans="3:38" hidden="1" x14ac:dyDescent="0.2">
      <c r="C26" s="152"/>
      <c r="D26" s="153"/>
      <c r="E26" s="153"/>
      <c r="F26" s="153"/>
      <c r="G26" s="153"/>
      <c r="H26" s="153"/>
      <c r="I26" s="153"/>
      <c r="J26" s="183" t="s">
        <v>58</v>
      </c>
      <c r="K26" s="184"/>
      <c r="L26" s="185"/>
      <c r="M26" s="186"/>
      <c r="N26" s="187"/>
      <c r="O26" s="188"/>
      <c r="P26" s="186">
        <f>P25</f>
        <v>37196</v>
      </c>
      <c r="Q26" s="187"/>
      <c r="R26" s="185">
        <f>R25</f>
        <v>37226</v>
      </c>
      <c r="S26" s="187"/>
      <c r="T26" s="188">
        <v>37226</v>
      </c>
      <c r="U26" s="189"/>
      <c r="V26" s="185">
        <v>37316</v>
      </c>
      <c r="W26" s="187"/>
      <c r="X26" s="188">
        <v>37316</v>
      </c>
      <c r="Y26" s="187"/>
      <c r="Z26" s="188">
        <v>37408</v>
      </c>
      <c r="AA26" s="187"/>
      <c r="AB26" s="190">
        <v>37530</v>
      </c>
      <c r="AC26" s="187"/>
      <c r="AD26" s="188">
        <v>37500</v>
      </c>
      <c r="AE26" s="187"/>
      <c r="AF26" s="188">
        <v>37591</v>
      </c>
      <c r="AG26" s="187"/>
      <c r="AH26" s="190">
        <v>37681</v>
      </c>
      <c r="AI26" s="187"/>
    </row>
    <row r="27" spans="3:38" hidden="1" x14ac:dyDescent="0.2">
      <c r="C27" s="191" t="s">
        <v>70</v>
      </c>
      <c r="D27" s="192"/>
      <c r="E27" s="193" t="s">
        <v>49</v>
      </c>
      <c r="F27" s="193" t="s">
        <v>1</v>
      </c>
      <c r="G27" s="193"/>
      <c r="H27" s="193"/>
      <c r="I27" s="194"/>
      <c r="J27" s="192"/>
      <c r="K27" s="195"/>
      <c r="L27" s="195"/>
      <c r="M27" s="195"/>
      <c r="N27" s="196"/>
      <c r="O27" s="197"/>
      <c r="P27" s="195"/>
      <c r="Q27" s="196"/>
      <c r="R27" s="195"/>
      <c r="S27" s="196"/>
      <c r="T27" s="197"/>
      <c r="U27" s="198"/>
      <c r="V27" s="195"/>
      <c r="W27" s="196"/>
      <c r="X27" s="197"/>
      <c r="Y27" s="196"/>
      <c r="Z27" s="197"/>
      <c r="AA27" s="196"/>
      <c r="AB27" s="195"/>
      <c r="AC27" s="196"/>
      <c r="AD27" s="197"/>
      <c r="AE27" s="196"/>
      <c r="AF27" s="197"/>
      <c r="AG27" s="196"/>
      <c r="AH27" s="195"/>
      <c r="AI27" s="196"/>
      <c r="AJ27" s="199" t="s">
        <v>67</v>
      </c>
      <c r="AL27" s="199" t="s">
        <v>68</v>
      </c>
    </row>
    <row r="28" spans="3:38" x14ac:dyDescent="0.2">
      <c r="C28" s="200" t="s">
        <v>44</v>
      </c>
      <c r="D28" s="192"/>
      <c r="E28" s="201" t="s">
        <v>44</v>
      </c>
      <c r="F28" s="201" t="s">
        <v>44</v>
      </c>
      <c r="G28" s="201"/>
      <c r="H28" s="201"/>
      <c r="I28" s="201"/>
      <c r="J28" s="192"/>
      <c r="K28" s="202"/>
      <c r="L28" s="203"/>
      <c r="M28" s="203"/>
      <c r="N28" s="204"/>
      <c r="O28" s="203"/>
      <c r="P28" s="203"/>
      <c r="Q28" s="204"/>
      <c r="R28" s="203" t="e">
        <f ca="1">IF(R$22,AveragePrices($F$21,R$23,R$24,$AJ28:$AJ28),AveragePrices($F$15,R$23,R$24,$AL28:$AL28))</f>
        <v>#NAME?</v>
      </c>
      <c r="S28" s="204" t="e">
        <f ca="1">R28-'[32]Gas Average PhyIdx'!R28</f>
        <v>#NAME?</v>
      </c>
      <c r="T28" s="203" t="e">
        <f ca="1">IF(T$22,AveragePrices($F$21,T$23,T$24,$AJ28:$AJ28),AveragePrices($F$15,T$23,T$24,$AL28:$AL28))</f>
        <v>#NAME?</v>
      </c>
      <c r="U28" s="204">
        <v>-4.2999999999999997E-2</v>
      </c>
      <c r="V28" s="203" t="e">
        <f ca="1">IF(V$22,AveragePrices($F$21,V$23,V$24,$AJ28:$AJ28),AveragePrices($F$15,V$23,V$24,$AL28:$AL28))</f>
        <v>#NAME?</v>
      </c>
      <c r="W28" s="204" t="e">
        <f ca="1">V28-'[32]Gas Average PhyIdx'!V28</f>
        <v>#NAME?</v>
      </c>
      <c r="X28" s="203" t="e">
        <f ca="1">IF(X$22,AveragePrices($F$21,X$23,X$24,$AJ28:$AJ28),AveragePrices($F$15,X$23,X$24,$AL28:$AL28))</f>
        <v>#NAME?</v>
      </c>
      <c r="Y28" s="204">
        <v>-4.8300000000000003E-2</v>
      </c>
      <c r="Z28" s="203" t="e">
        <f ca="1">IF(Z$22,AveragePrices($F$21,Z$23,Z$24,$AJ28:$AJ28),AveragePrices($F$15,Z$23,Z$24,$AL28:$AL28))</f>
        <v>#NAME?</v>
      </c>
      <c r="AA28" s="204">
        <v>-0.01</v>
      </c>
      <c r="AB28" s="203" t="e">
        <f ca="1">IF(AB$22,AveragePrices($F$21,AB$23,AB$24,$AJ28:$AJ28),AveragePrices($F$15,AB$23,AB$24,$AL28:$AL28))</f>
        <v>#NAME?</v>
      </c>
      <c r="AC28" s="204" t="e">
        <f ca="1">AB28-'[32]Gas Average PhyIdx'!AB28</f>
        <v>#NAME?</v>
      </c>
      <c r="AD28" s="203" t="e">
        <f ca="1">IF(AD$22,AveragePrices($F$21,AD$23,AD$24,$AJ28:$AJ28),AveragePrices($F$15,AD$23,AD$24,$AL28:$AL28))</f>
        <v>#NAME?</v>
      </c>
      <c r="AE28" s="204">
        <v>-4.4999999999999998E-2</v>
      </c>
      <c r="AF28" s="203" t="e">
        <f ca="1">IF(AF$22,AveragePrices($F$21,AF$23,AF$24,$AJ28:$AJ28),AveragePrices($F$15,AF$23,AF$24,$AL28:$AL28))</f>
        <v>#NAME?</v>
      </c>
      <c r="AG28" s="204">
        <v>-0.03</v>
      </c>
      <c r="AH28" s="203" t="e">
        <f ca="1">IF(AH$22,AveragePrices($F$21,AH$23,AH$24,$AJ28:$AJ28),AveragePrices($F$15,AH$23,AH$24,$AL28:$AL28))</f>
        <v>#NAME?</v>
      </c>
      <c r="AI28" s="205" t="e">
        <f ca="1">AH28-'[32]Gas Average PhyIdx'!AH28</f>
        <v>#NAME?</v>
      </c>
      <c r="AJ28" s="206">
        <f ca="1">IF(E28="","",MATCH(E28,INDIRECT(CONCATENATE($F$21,"!",$G$21,":",$G$21)),0))</f>
        <v>6</v>
      </c>
      <c r="AL28" s="206">
        <f ca="1">IF(F28="","",MATCH(F28,INDIRECT(CONCATENATE($F$15,"!",$G$15,":",$G$15)),0))</f>
        <v>4</v>
      </c>
    </row>
    <row r="29" spans="3:38" x14ac:dyDescent="0.2">
      <c r="C29" s="200" t="s">
        <v>105</v>
      </c>
      <c r="D29" s="192"/>
      <c r="E29" s="201" t="s">
        <v>105</v>
      </c>
      <c r="F29" s="201" t="s">
        <v>105</v>
      </c>
      <c r="G29" s="201"/>
      <c r="H29" s="201"/>
      <c r="I29" s="201"/>
      <c r="J29" s="192"/>
      <c r="K29" s="202"/>
      <c r="L29" s="203"/>
      <c r="M29" s="203"/>
      <c r="N29" s="204"/>
      <c r="O29" s="203"/>
      <c r="P29" s="203"/>
      <c r="Q29" s="204"/>
      <c r="R29" s="203" t="e">
        <f ca="1">IF(R$22,AveragePrices($F$21,R$23,R$24,$AJ29:$AJ29),AveragePrices($F$15,R$23,R$24,$AL29:$AL29))</f>
        <v>#NAME?</v>
      </c>
      <c r="S29" s="204" t="e">
        <f ca="1">R29-'[32]Gas Average PhyIdx'!R29</f>
        <v>#NAME?</v>
      </c>
      <c r="T29" s="203" t="e">
        <f ca="1">IF(T$22,AveragePrices($F$21,T$23,T$24,$AJ29:$AJ29),AveragePrices($F$15,T$23,T$24,$AL29:$AL29))</f>
        <v>#NAME?</v>
      </c>
      <c r="U29" s="204" t="e">
        <f ca="1">T29-'[32]Gas Average Basis'!S29</f>
        <v>#NAME?</v>
      </c>
      <c r="V29" s="203" t="e">
        <f ca="1">IF(V$22,AveragePrices($F$21,V$23,V$24,$AJ29:$AJ29),AveragePrices($F$15,V$23,V$24,$AL29:$AL29))</f>
        <v>#NAME?</v>
      </c>
      <c r="W29" s="204" t="e">
        <f ca="1">V29-'[32]Gas Average PhyIdx'!V29</f>
        <v>#NAME?</v>
      </c>
      <c r="X29" s="203" t="e">
        <f ca="1">IF(X$22,AveragePrices($F$21,X$23,X$24,$AJ29:$AJ29),AveragePrices($F$15,X$23,X$24,$AL29:$AL29))</f>
        <v>#NAME?</v>
      </c>
      <c r="Y29" s="204" t="e">
        <f ca="1">X29-'[32]Gas Average Basis'!W29</f>
        <v>#NAME?</v>
      </c>
      <c r="Z29" s="203" t="e">
        <f ca="1">IF(Z$22,AveragePrices($F$21,Z$23,Z$24,$AJ29:$AJ29),AveragePrices($F$15,Z$23,Z$24,$AL29:$AL29))</f>
        <v>#NAME?</v>
      </c>
      <c r="AA29" s="204" t="e">
        <f ca="1">Z29-'[32]Gas Average Basis'!Y29</f>
        <v>#NAME?</v>
      </c>
      <c r="AB29" s="203" t="e">
        <f ca="1">IF(AB$22,AveragePrices($F$21,AB$23,AB$24,$AJ29:$AJ29),AveragePrices($F$15,AB$23,AB$24,$AL29:$AL29))</f>
        <v>#NAME?</v>
      </c>
      <c r="AC29" s="204" t="e">
        <f ca="1">AB29-'[32]Gas Average PhyIdx'!AB29</f>
        <v>#NAME?</v>
      </c>
      <c r="AD29" s="203" t="e">
        <f ca="1">IF(AD$22,AveragePrices($F$21,AD$23,AD$24,$AJ29:$AJ29),AveragePrices($F$15,AD$23,AD$24,$AL29:$AL29))</f>
        <v>#NAME?</v>
      </c>
      <c r="AE29" s="204" t="e">
        <f ca="1">AD29-'[32]Gas Average Basis'!AC29</f>
        <v>#NAME?</v>
      </c>
      <c r="AF29" s="203" t="e">
        <f ca="1">IF(AF$22,AveragePrices($F$21,AF$23,AF$24,$AJ29:$AJ29),AveragePrices($F$15,AF$23,AF$24,$AL29:$AL29))</f>
        <v>#NAME?</v>
      </c>
      <c r="AG29" s="204" t="e">
        <f ca="1">AF29-'[32]Gas Average Basis'!AE29</f>
        <v>#NAME?</v>
      </c>
      <c r="AH29" s="203" t="e">
        <f ca="1">IF(AH$22,AveragePrices($F$21,AH$23,AH$24,$AJ29:$AJ29),AveragePrices($F$15,AH$23,AH$24,$AL29:$AL29))</f>
        <v>#NAME?</v>
      </c>
      <c r="AI29" s="205" t="e">
        <f ca="1">AH29-'[32]Gas Average PhyIdx'!AH29</f>
        <v>#NAME?</v>
      </c>
      <c r="AJ29" s="207">
        <f ca="1">IF(E29="","",MATCH(E29,INDIRECT(CONCATENATE($F$21,"!",$G$21,":",$G$21)),0))</f>
        <v>17</v>
      </c>
      <c r="AL29" s="207">
        <f ca="1">IF(F29="","",MATCH(F29,INDIRECT(CONCATENATE($F$15,"!",$G$15,":",$G$15)),0))</f>
        <v>15</v>
      </c>
    </row>
    <row r="30" spans="3:38" x14ac:dyDescent="0.2">
      <c r="C30" s="200" t="s">
        <v>45</v>
      </c>
      <c r="D30" s="192"/>
      <c r="E30" s="201" t="s">
        <v>45</v>
      </c>
      <c r="F30" s="201" t="s">
        <v>45</v>
      </c>
      <c r="G30" s="201"/>
      <c r="H30" s="201"/>
      <c r="I30" s="201"/>
      <c r="J30" s="192"/>
      <c r="K30" s="202"/>
      <c r="L30" s="203"/>
      <c r="M30" s="203"/>
      <c r="N30" s="204"/>
      <c r="O30" s="203"/>
      <c r="P30" s="203"/>
      <c r="Q30" s="204"/>
      <c r="R30" s="203" t="e">
        <f ca="1">IF(R$22,AveragePrices($F$21,R$23,R$24,$AJ30:$AJ30),AveragePrices($F$15,R$23,R$24,$AL30:$AL30))</f>
        <v>#NAME?</v>
      </c>
      <c r="S30" s="204" t="e">
        <f ca="1">R30-'[32]Gas Average PhyIdx'!R30</f>
        <v>#NAME?</v>
      </c>
      <c r="T30" s="203" t="e">
        <f ca="1">IF(T$22,AveragePrices($F$21,T$23,T$24,$AJ30:$AJ30),AveragePrices($F$15,T$23,T$24,$AL30:$AL30))</f>
        <v>#NAME?</v>
      </c>
      <c r="U30" s="204" t="e">
        <f ca="1">T30-'[32]Gas Average Basis'!S30</f>
        <v>#NAME?</v>
      </c>
      <c r="V30" s="203" t="e">
        <f ca="1">IF(V$22,AveragePrices($F$21,V$23,V$24,$AJ30:$AJ30),AveragePrices($F$15,V$23,V$24,$AL30:$AL30))</f>
        <v>#NAME?</v>
      </c>
      <c r="W30" s="204" t="e">
        <f ca="1">V30-'[32]Gas Average PhyIdx'!V30</f>
        <v>#NAME?</v>
      </c>
      <c r="X30" s="203" t="e">
        <f ca="1">IF(X$22,AveragePrices($F$21,X$23,X$24,$AJ30:$AJ30),AveragePrices($F$15,X$23,X$24,$AL30:$AL30))</f>
        <v>#NAME?</v>
      </c>
      <c r="Y30" s="204" t="e">
        <f ca="1">X30-'[32]Gas Average Basis'!W30</f>
        <v>#NAME?</v>
      </c>
      <c r="Z30" s="203" t="e">
        <f ca="1">IF(Z$22,AveragePrices($F$21,Z$23,Z$24,$AJ30:$AJ30),AveragePrices($F$15,Z$23,Z$24,$AL30:$AL30))</f>
        <v>#NAME?</v>
      </c>
      <c r="AA30" s="204" t="e">
        <f ca="1">Z30-'[32]Gas Average Basis'!Y30</f>
        <v>#NAME?</v>
      </c>
      <c r="AB30" s="203" t="e">
        <f ca="1">IF(AB$22,AveragePrices($F$21,AB$23,AB$24,$AJ30:$AJ30),AveragePrices($F$15,AB$23,AB$24,$AL30:$AL30))</f>
        <v>#NAME?</v>
      </c>
      <c r="AC30" s="204" t="e">
        <f ca="1">AB30-'[32]Gas Average PhyIdx'!AB30</f>
        <v>#NAME?</v>
      </c>
      <c r="AD30" s="203" t="e">
        <f ca="1">IF(AD$22,AveragePrices($F$21,AD$23,AD$24,$AJ30:$AJ30),AveragePrices($F$15,AD$23,AD$24,$AL30:$AL30))</f>
        <v>#NAME?</v>
      </c>
      <c r="AE30" s="204" t="e">
        <f ca="1">AD30-'[32]Gas Average Basis'!AC30</f>
        <v>#NAME?</v>
      </c>
      <c r="AF30" s="203" t="e">
        <f ca="1">IF(AF$22,AveragePrices($F$21,AF$23,AF$24,$AJ30:$AJ30),AveragePrices($F$15,AF$23,AF$24,$AL30:$AL30))</f>
        <v>#NAME?</v>
      </c>
      <c r="AG30" s="204" t="e">
        <f ca="1">AF30-'[32]Gas Average Basis'!AE30</f>
        <v>#NAME?</v>
      </c>
      <c r="AH30" s="203" t="e">
        <f ca="1">IF(AH$22,AveragePrices($F$21,AH$23,AH$24,$AJ30:$AJ30),AveragePrices($F$15,AH$23,AH$24,$AL30:$AL30))</f>
        <v>#NAME?</v>
      </c>
      <c r="AI30" s="205" t="e">
        <f ca="1">AH30-'[32]Gas Average PhyIdx'!AH30</f>
        <v>#NAME?</v>
      </c>
      <c r="AJ30" s="207">
        <f ca="1">IF(E30="","",MATCH(E30,INDIRECT(CONCATENATE($F$21,"!",$G$21,":",$G$21)),0))</f>
        <v>7</v>
      </c>
      <c r="AL30" s="207">
        <f ca="1">IF(F30="","",MATCH(F30,INDIRECT(CONCATENATE($F$15,"!",$G$15,":",$G$15)),0))</f>
        <v>5</v>
      </c>
    </row>
    <row r="31" spans="3:38" ht="12" thickBot="1" x14ac:dyDescent="0.25">
      <c r="C31" s="200" t="s">
        <v>46</v>
      </c>
      <c r="D31" s="192"/>
      <c r="E31" s="201" t="s">
        <v>46</v>
      </c>
      <c r="F31" s="201" t="s">
        <v>46</v>
      </c>
      <c r="G31" s="201"/>
      <c r="H31" s="201"/>
      <c r="I31" s="201"/>
      <c r="J31" s="192"/>
      <c r="K31" s="202"/>
      <c r="L31" s="203"/>
      <c r="M31" s="203"/>
      <c r="N31" s="204"/>
      <c r="O31" s="203"/>
      <c r="P31" s="203"/>
      <c r="Q31" s="204"/>
      <c r="R31" s="203" t="e">
        <f ca="1">IF(R$22,AveragePrices($F$21,R$23,R$24,$AJ31:$AJ31),AveragePrices($F$15,R$23,R$24,$AL31:$AL31))</f>
        <v>#NAME?</v>
      </c>
      <c r="S31" s="204" t="e">
        <f ca="1">R31-'[32]Gas Average PhyIdx'!R31</f>
        <v>#NAME?</v>
      </c>
      <c r="T31" s="203" t="e">
        <f ca="1">IF(T$22,AveragePrices($F$21,T$23,T$24,$AJ31:$AJ31),AveragePrices($F$15,T$23,T$24,$AL31:$AL31))</f>
        <v>#NAME?</v>
      </c>
      <c r="U31" s="204" t="e">
        <f ca="1">T31-'[32]Gas Average Basis'!S31</f>
        <v>#NAME?</v>
      </c>
      <c r="V31" s="203" t="e">
        <f ca="1">IF(V$22,AveragePrices($F$21,V$23,V$24,$AJ31:$AJ31),AveragePrices($F$15,V$23,V$24,$AL31:$AL31))</f>
        <v>#NAME?</v>
      </c>
      <c r="W31" s="204" t="e">
        <f ca="1">V31-'[32]Gas Average PhyIdx'!V31</f>
        <v>#NAME?</v>
      </c>
      <c r="X31" s="203" t="e">
        <f ca="1">IF(X$22,AveragePrices($F$21,X$23,X$24,$AJ31:$AJ31),AveragePrices($F$15,X$23,X$24,$AL31:$AL31))</f>
        <v>#NAME?</v>
      </c>
      <c r="Y31" s="204" t="e">
        <f ca="1">X31-'[32]Gas Average Basis'!W31</f>
        <v>#NAME?</v>
      </c>
      <c r="Z31" s="203" t="e">
        <f ca="1">IF(Z$22,AveragePrices($F$21,Z$23,Z$24,$AJ31:$AJ31),AveragePrices($F$15,Z$23,Z$24,$AL31:$AL31))</f>
        <v>#NAME?</v>
      </c>
      <c r="AA31" s="204" t="e">
        <f ca="1">Z31-'[32]Gas Average Basis'!Y31</f>
        <v>#NAME?</v>
      </c>
      <c r="AB31" s="203" t="e">
        <f ca="1">IF(AB$22,AveragePrices($F$21,AB$23,AB$24,$AJ31:$AJ31),AveragePrices($F$15,AB$23,AB$24,$AL31:$AL31))</f>
        <v>#NAME?</v>
      </c>
      <c r="AC31" s="204" t="e">
        <f ca="1">AB31-'[32]Gas Average PhyIdx'!AB31</f>
        <v>#NAME?</v>
      </c>
      <c r="AD31" s="203" t="e">
        <f ca="1">IF(AD$22,AveragePrices($F$21,AD$23,AD$24,$AJ31:$AJ31),AveragePrices($F$15,AD$23,AD$24,$AL31:$AL31))</f>
        <v>#NAME?</v>
      </c>
      <c r="AE31" s="204" t="e">
        <f ca="1">AD31-'[32]Gas Average Basis'!AC31</f>
        <v>#NAME?</v>
      </c>
      <c r="AF31" s="203" t="e">
        <f ca="1">IF(AF$22,AveragePrices($F$21,AF$23,AF$24,$AJ31:$AJ31),AveragePrices($F$15,AF$23,AF$24,$AL31:$AL31))</f>
        <v>#NAME?</v>
      </c>
      <c r="AG31" s="204" t="e">
        <f ca="1">AF31-'[32]Gas Average Basis'!AE31</f>
        <v>#NAME?</v>
      </c>
      <c r="AH31" s="203" t="e">
        <f ca="1">IF(AH$22,AveragePrices($F$21,AH$23,AH$24,$AJ31:$AJ31),AveragePrices($F$15,AH$23,AH$24,$AL31:$AL31))</f>
        <v>#NAME?</v>
      </c>
      <c r="AI31" s="205" t="e">
        <f ca="1">AH31-'[32]Gas Average PhyIdx'!AH31</f>
        <v>#NAME?</v>
      </c>
      <c r="AJ31" s="207">
        <f ca="1">IF(E31="","",MATCH(E31,INDIRECT(CONCATENATE($F$21,"!",$G$21,":",$G$21)),0))</f>
        <v>8</v>
      </c>
      <c r="AL31" s="207">
        <f ca="1">IF(F31="","",MATCH(F31,INDIRECT(CONCATENATE($F$15,"!",$G$15,":",$G$15)),0))</f>
        <v>6</v>
      </c>
    </row>
    <row r="32" spans="3:38" ht="14.25" customHeight="1" thickBot="1" x14ac:dyDescent="0.25">
      <c r="C32" s="233" t="s">
        <v>110</v>
      </c>
      <c r="D32" s="234"/>
      <c r="E32" s="234"/>
      <c r="F32" s="234"/>
      <c r="G32" s="234"/>
      <c r="H32" s="234"/>
      <c r="I32" s="234"/>
      <c r="J32" s="234"/>
      <c r="K32" s="234"/>
      <c r="L32" s="234"/>
      <c r="M32" s="234"/>
      <c r="N32" s="234"/>
      <c r="O32" s="234"/>
      <c r="P32" s="234"/>
      <c r="Q32" s="234"/>
      <c r="R32" s="234"/>
      <c r="S32" s="234"/>
      <c r="T32" s="234"/>
      <c r="U32" s="234"/>
      <c r="V32" s="234"/>
      <c r="W32" s="234"/>
      <c r="X32" s="234"/>
      <c r="Y32" s="234"/>
      <c r="Z32" s="234"/>
      <c r="AA32" s="234"/>
      <c r="AB32" s="234"/>
      <c r="AC32" s="234"/>
      <c r="AD32" s="234"/>
      <c r="AE32" s="234"/>
      <c r="AF32" s="234"/>
      <c r="AG32" s="234"/>
      <c r="AH32" s="234"/>
      <c r="AI32" s="236"/>
      <c r="AJ32" s="207"/>
      <c r="AL32" s="207"/>
    </row>
    <row r="33" spans="3:38" x14ac:dyDescent="0.2">
      <c r="C33" s="200" t="s">
        <v>50</v>
      </c>
      <c r="D33" s="192"/>
      <c r="E33" s="201" t="s">
        <v>47</v>
      </c>
      <c r="F33" s="201" t="s">
        <v>47</v>
      </c>
      <c r="G33" s="201"/>
      <c r="H33" s="201"/>
      <c r="I33" s="201"/>
      <c r="J33" s="192"/>
      <c r="K33" s="202"/>
      <c r="L33" s="203"/>
      <c r="M33" s="203"/>
      <c r="N33" s="204"/>
      <c r="O33" s="203"/>
      <c r="P33" s="203"/>
      <c r="Q33" s="204"/>
      <c r="R33" s="203" t="e">
        <f ca="1">IF(R$22,AveragePrices($F$21,R$23,R$24,$AJ33:$AJ33),AveragePrices($F$15,R$23,R$24,$AL33:$AL33))</f>
        <v>#NAME?</v>
      </c>
      <c r="S33" s="204" t="e">
        <f ca="1">R33-'[32]Gas Average PhyIdx'!R33</f>
        <v>#NAME?</v>
      </c>
      <c r="T33" s="203" t="e">
        <f ca="1">IF(T$22,AveragePrices($F$21,T$23,T$24,$AJ33:$AJ33),AveragePrices($F$15,T$23,T$24,$AL33:$AL33))</f>
        <v>#NAME?</v>
      </c>
      <c r="U33" s="204" t="e">
        <f ca="1">T33-'[32]Gas Average Basis'!S33</f>
        <v>#NAME?</v>
      </c>
      <c r="V33" s="203" t="e">
        <f ca="1">IF(V$22,AveragePrices($F$21,V$23,V$24,$AJ33:$AJ33),AveragePrices($F$15,V$23,V$24,$AL33:$AL33))</f>
        <v>#NAME?</v>
      </c>
      <c r="W33" s="204" t="e">
        <f ca="1">V33-'[32]Gas Average PhyIdx'!V33</f>
        <v>#NAME?</v>
      </c>
      <c r="X33" s="203" t="e">
        <f ca="1">IF(X$22,AveragePrices($F$21,X$23,X$24,$AJ33:$AJ33),AveragePrices($F$15,X$23,X$24,$AL33:$AL33))</f>
        <v>#NAME?</v>
      </c>
      <c r="Y33" s="204" t="e">
        <f ca="1">X33-'[32]Gas Average Basis'!W33</f>
        <v>#NAME?</v>
      </c>
      <c r="Z33" s="203" t="e">
        <f ca="1">IF(Z$22,AveragePrices($F$21,Z$23,Z$24,$AJ33:$AJ33),AveragePrices($F$15,Z$23,Z$24,$AL33:$AL33))</f>
        <v>#NAME?</v>
      </c>
      <c r="AA33" s="204" t="e">
        <f ca="1">Z33-'[32]Gas Average Basis'!Y33</f>
        <v>#NAME?</v>
      </c>
      <c r="AB33" s="203" t="e">
        <f ca="1">IF(AB$22,AveragePrices($F$21,AB$23,AB$24,$AJ33:$AJ33),AveragePrices($F$15,AB$23,AB$24,$AL33:$AL33))</f>
        <v>#NAME?</v>
      </c>
      <c r="AC33" s="204" t="e">
        <f ca="1">AB33-'[32]Gas Average PhyIdx'!AB33</f>
        <v>#NAME?</v>
      </c>
      <c r="AD33" s="203" t="e">
        <f ca="1">IF(AD$22,AveragePrices($F$21,AD$23,AD$24,$AJ33:$AJ33),AveragePrices($F$15,AD$23,AD$24,$AL33:$AL33))</f>
        <v>#NAME?</v>
      </c>
      <c r="AE33" s="204" t="e">
        <f ca="1">AD33-'[32]Gas Average Basis'!AC33</f>
        <v>#NAME?</v>
      </c>
      <c r="AF33" s="203" t="e">
        <f ca="1">IF(AF$22,AveragePrices($F$21,AF$23,AF$24,$AJ33:$AJ33),AveragePrices($F$15,AF$23,AF$24,$AL33:$AL33))</f>
        <v>#NAME?</v>
      </c>
      <c r="AG33" s="204" t="e">
        <f ca="1">AF33-'[32]Gas Average Basis'!AE33</f>
        <v>#NAME?</v>
      </c>
      <c r="AH33" s="203" t="e">
        <f ca="1">IF(AH$22,AveragePrices($F$21,AH$23,AH$24,$AJ33:$AJ33),AveragePrices($F$15,AH$23,AH$24,$AL33:$AL33))</f>
        <v>#NAME?</v>
      </c>
      <c r="AI33" s="205" t="e">
        <f ca="1">AH33-'[32]Gas Average PhyIdx'!AH33</f>
        <v>#NAME?</v>
      </c>
      <c r="AJ33" s="207">
        <f ca="1">IF(E33="","",MATCH(E33,INDIRECT(CONCATENATE($F$21,"!",$G$21,":",$G$21)),0))</f>
        <v>11</v>
      </c>
      <c r="AL33" s="207">
        <f t="shared" ref="AL33:AL48" ca="1" si="0">IF(F33="","",MATCH(F33,INDIRECT(CONCATENATE($F$15,"!",$G$15,":",$G$15)),0))</f>
        <v>9</v>
      </c>
    </row>
    <row r="34" spans="3:38" x14ac:dyDescent="0.2">
      <c r="C34" s="200" t="s">
        <v>106</v>
      </c>
      <c r="D34" s="192"/>
      <c r="E34" s="201" t="s">
        <v>107</v>
      </c>
      <c r="F34" s="201" t="s">
        <v>107</v>
      </c>
      <c r="G34" s="201"/>
      <c r="H34" s="201"/>
      <c r="I34" s="201"/>
      <c r="J34" s="192"/>
      <c r="K34" s="202"/>
      <c r="L34" s="203"/>
      <c r="M34" s="203"/>
      <c r="N34" s="204"/>
      <c r="O34" s="203"/>
      <c r="P34" s="203"/>
      <c r="Q34" s="204"/>
      <c r="R34" s="203" t="e">
        <f ca="1">IF(R$22,AveragePrices($F$21,R$23,R$24,$AJ34:$AJ34),AveragePrices($F$15,R$23,R$24,$AL34:$AL34))</f>
        <v>#NAME?</v>
      </c>
      <c r="S34" s="204" t="e">
        <f ca="1">R34-'[32]Gas Average PhyIdx'!R34</f>
        <v>#NAME?</v>
      </c>
      <c r="T34" s="203" t="e">
        <f ca="1">IF(T$22,AveragePrices($F$21,T$23,T$24,$AJ34:$AJ34),AveragePrices($F$15,T$23,T$24,$AL34:$AL34))</f>
        <v>#NAME?</v>
      </c>
      <c r="U34" s="204" t="e">
        <f ca="1">T34-'[32]Gas Average Basis'!S34</f>
        <v>#NAME?</v>
      </c>
      <c r="V34" s="203" t="e">
        <f ca="1">IF(V$22,AveragePrices($F$21,V$23,V$24,$AJ34:$AJ34),AveragePrices($F$15,V$23,V$24,$AL34:$AL34))</f>
        <v>#NAME?</v>
      </c>
      <c r="W34" s="204" t="e">
        <f ca="1">V34-'[32]Gas Average PhyIdx'!V34</f>
        <v>#NAME?</v>
      </c>
      <c r="X34" s="203" t="e">
        <f ca="1">IF(X$22,AveragePrices($F$21,X$23,X$24,$AJ34:$AJ34),AveragePrices($F$15,X$23,X$24,$AL34:$AL34))</f>
        <v>#NAME?</v>
      </c>
      <c r="Y34" s="204" t="e">
        <f ca="1">X34-'[32]Gas Average Basis'!W34</f>
        <v>#NAME?</v>
      </c>
      <c r="Z34" s="203" t="e">
        <f ca="1">IF(Z$22,AveragePrices($F$21,Z$23,Z$24,$AJ34:$AJ34),AveragePrices($F$15,Z$23,Z$24,$AL34:$AL34))</f>
        <v>#NAME?</v>
      </c>
      <c r="AA34" s="204" t="e">
        <f ca="1">Z34-'[32]Gas Average Basis'!Y34</f>
        <v>#NAME?</v>
      </c>
      <c r="AB34" s="203" t="e">
        <f ca="1">IF(AB$22,AveragePrices($F$21,AB$23,AB$24,$AJ34:$AJ34),AveragePrices($F$15,AB$23,AB$24,$AL34:$AL34))</f>
        <v>#NAME?</v>
      </c>
      <c r="AC34" s="204" t="e">
        <f ca="1">AB34-'[32]Gas Average PhyIdx'!AB34</f>
        <v>#NAME?</v>
      </c>
      <c r="AD34" s="203" t="e">
        <f ca="1">IF(AD$22,AveragePrices($F$21,AD$23,AD$24,$AJ34:$AJ34),AveragePrices($F$15,AD$23,AD$24,$AL34:$AL34))</f>
        <v>#NAME?</v>
      </c>
      <c r="AE34" s="204" t="e">
        <f ca="1">AD34-'[32]Gas Average Basis'!AC34</f>
        <v>#NAME?</v>
      </c>
      <c r="AF34" s="203" t="e">
        <f ca="1">IF(AF$22,AveragePrices($F$21,AF$23,AF$24,$AJ34:$AJ34),AveragePrices($F$15,AF$23,AF$24,$AL34:$AL34))</f>
        <v>#NAME?</v>
      </c>
      <c r="AG34" s="204" t="e">
        <f ca="1">AF34-'[32]Gas Average Basis'!AE34</f>
        <v>#NAME?</v>
      </c>
      <c r="AH34" s="203" t="e">
        <f ca="1">IF(AH$22,AveragePrices($F$21,AH$23,AH$24,$AJ34:$AJ34),AveragePrices($F$15,AH$23,AH$24,$AL34:$AL34))</f>
        <v>#NAME?</v>
      </c>
      <c r="AI34" s="205" t="e">
        <f ca="1">AH34-'[32]Gas Average PhyIdx'!AH34</f>
        <v>#NAME?</v>
      </c>
      <c r="AJ34" s="207">
        <f ca="1">IF(E34="","",MATCH(E34,INDIRECT(CONCATENATE($F$21,"!",$G$21,":",$G$21)),0))</f>
        <v>18</v>
      </c>
      <c r="AL34" s="207">
        <f t="shared" ca="1" si="0"/>
        <v>16</v>
      </c>
    </row>
    <row r="35" spans="3:38" x14ac:dyDescent="0.2">
      <c r="C35" s="200" t="s">
        <v>89</v>
      </c>
      <c r="D35" s="192"/>
      <c r="E35" s="201" t="s">
        <v>90</v>
      </c>
      <c r="F35" s="201" t="s">
        <v>90</v>
      </c>
      <c r="G35" s="201"/>
      <c r="H35" s="201"/>
      <c r="I35" s="201"/>
      <c r="J35" s="192"/>
      <c r="K35" s="202"/>
      <c r="L35" s="203"/>
      <c r="M35" s="203"/>
      <c r="N35" s="204"/>
      <c r="O35" s="203"/>
      <c r="P35" s="203"/>
      <c r="Q35" s="204"/>
      <c r="R35" s="203" t="e">
        <f ca="1">IF(R$22,AveragePrices($F$21,R$23,R$24,$AJ35:$AJ35),AveragePrices($F$15,R$23,R$24,$AL35:$AL35))</f>
        <v>#NAME?</v>
      </c>
      <c r="S35" s="204" t="e">
        <f ca="1">R35-'[32]Gas Average PhyIdx'!R35</f>
        <v>#NAME?</v>
      </c>
      <c r="T35" s="203" t="e">
        <f ca="1">IF(T$22,AveragePrices($F$21,T$23,T$24,$AJ35:$AJ35),AveragePrices($F$15,T$23,T$24,$AL35:$AL35))</f>
        <v>#NAME?</v>
      </c>
      <c r="U35" s="204" t="e">
        <f ca="1">T35-'[32]Gas Average Basis'!S35</f>
        <v>#NAME?</v>
      </c>
      <c r="V35" s="203" t="e">
        <f ca="1">IF(V$22,AveragePrices($F$21,V$23,V$24,$AJ35:$AJ35),AveragePrices($F$15,V$23,V$24,$AL35:$AL35))</f>
        <v>#NAME?</v>
      </c>
      <c r="W35" s="204" t="e">
        <f ca="1">V35-'[32]Gas Average PhyIdx'!V35</f>
        <v>#NAME?</v>
      </c>
      <c r="X35" s="203" t="e">
        <f ca="1">IF(X$22,AveragePrices($F$21,X$23,X$24,$AJ35:$AJ35),AveragePrices($F$15,X$23,X$24,$AL35:$AL35))</f>
        <v>#NAME?</v>
      </c>
      <c r="Y35" s="204" t="e">
        <f ca="1">X35-'[32]Gas Average Basis'!W35</f>
        <v>#NAME?</v>
      </c>
      <c r="Z35" s="203" t="e">
        <f ca="1">IF(Z$22,AveragePrices($F$21,Z$23,Z$24,$AJ35:$AJ35),AveragePrices($F$15,Z$23,Z$24,$AL35:$AL35))</f>
        <v>#NAME?</v>
      </c>
      <c r="AA35" s="204" t="e">
        <f ca="1">Z35-'[32]Gas Average Basis'!Y35</f>
        <v>#NAME?</v>
      </c>
      <c r="AB35" s="203" t="e">
        <f ca="1">IF(AB$22,AveragePrices($F$21,AB$23,AB$24,$AJ35:$AJ35),AveragePrices($F$15,AB$23,AB$24,$AL35:$AL35))</f>
        <v>#NAME?</v>
      </c>
      <c r="AC35" s="204" t="e">
        <f ca="1">AB35-'[32]Gas Average PhyIdx'!AB35</f>
        <v>#NAME?</v>
      </c>
      <c r="AD35" s="203" t="e">
        <f ca="1">IF(AD$22,AveragePrices($F$21,AD$23,AD$24,$AJ35:$AJ35),AveragePrices($F$15,AD$23,AD$24,$AL35:$AL35))</f>
        <v>#NAME?</v>
      </c>
      <c r="AE35" s="204" t="e">
        <f ca="1">AD35-'[32]Gas Average Basis'!AC35</f>
        <v>#NAME?</v>
      </c>
      <c r="AF35" s="203" t="e">
        <f ca="1">IF(AF$22,AveragePrices($F$21,AF$23,AF$24,$AJ35:$AJ35),AveragePrices($F$15,AF$23,AF$24,$AL35:$AL35))</f>
        <v>#NAME?</v>
      </c>
      <c r="AG35" s="204" t="e">
        <f ca="1">AF35-'[32]Gas Average Basis'!AE35</f>
        <v>#NAME?</v>
      </c>
      <c r="AH35" s="203" t="e">
        <f ca="1">IF(AH$22,AveragePrices($F$21,AH$23,AH$24,$AJ35:$AJ35),AveragePrices($F$15,AH$23,AH$24,$AL35:$AL35))</f>
        <v>#NAME?</v>
      </c>
      <c r="AI35" s="205" t="e">
        <f ca="1">AH35-'[32]Gas Average PhyIdx'!AH35</f>
        <v>#NAME?</v>
      </c>
      <c r="AJ35" s="207">
        <f ca="1">IF(E35="","",MATCH(E35,INDIRECT(CONCATENATE($F$21,"!",$G$21,":",$G$21)),0))</f>
        <v>12</v>
      </c>
      <c r="AL35" s="207">
        <f t="shared" ca="1" si="0"/>
        <v>10</v>
      </c>
    </row>
    <row r="36" spans="3:38" ht="12" thickBot="1" x14ac:dyDescent="0.25">
      <c r="C36" s="200" t="s">
        <v>99</v>
      </c>
      <c r="D36" s="192"/>
      <c r="E36" s="208" t="s">
        <v>0</v>
      </c>
      <c r="F36" s="201" t="s">
        <v>0</v>
      </c>
      <c r="G36" s="201"/>
      <c r="H36" s="201"/>
      <c r="I36" s="201"/>
      <c r="J36" s="192"/>
      <c r="K36" s="202"/>
      <c r="L36" s="203"/>
      <c r="M36" s="203"/>
      <c r="N36" s="204"/>
      <c r="O36" s="203"/>
      <c r="P36" s="203"/>
      <c r="Q36" s="204"/>
      <c r="R36" s="203" t="e">
        <f ca="1">IF(R$22,AveragePrices($F$21,R$23,R$24,$AJ36:$AJ36),AveragePrices($F$15,R$23,R$24,$AL36:$AL36))</f>
        <v>#NAME?</v>
      </c>
      <c r="S36" s="204" t="e">
        <f ca="1">R36-'[32]Gas Average PhyIdx'!R36</f>
        <v>#NAME?</v>
      </c>
      <c r="T36" s="203" t="e">
        <f ca="1">IF(T$22,AveragePrices($F$21,T$23,T$24,$AJ36:$AJ36),AveragePrices($F$15,T$23,T$24,$AL36:$AL36))</f>
        <v>#NAME?</v>
      </c>
      <c r="U36" s="204" t="e">
        <f ca="1">T36-'[32]Gas Average Basis'!S36</f>
        <v>#NAME?</v>
      </c>
      <c r="V36" s="203" t="e">
        <f ca="1">IF(V$22,AveragePrices($F$21,V$23,V$24,$AJ36:$AJ36),AveragePrices($F$15,V$23,V$24,$AL36:$AL36))</f>
        <v>#NAME?</v>
      </c>
      <c r="W36" s="204" t="e">
        <f ca="1">V36-'[32]Gas Average PhyIdx'!V36</f>
        <v>#NAME?</v>
      </c>
      <c r="X36" s="203" t="e">
        <f ca="1">IF(X$22,AveragePrices($F$21,X$23,X$24,$AJ36:$AJ36),AveragePrices($F$15,X$23,X$24,$AL36:$AL36))</f>
        <v>#NAME?</v>
      </c>
      <c r="Y36" s="204" t="e">
        <f ca="1">X36-'[32]Gas Average Basis'!W36</f>
        <v>#NAME?</v>
      </c>
      <c r="Z36" s="203" t="e">
        <f ca="1">IF(Z$22,AveragePrices($F$21,Z$23,Z$24,$AJ36:$AJ36),AveragePrices($F$15,Z$23,Z$24,$AL36:$AL36))</f>
        <v>#NAME?</v>
      </c>
      <c r="AA36" s="204" t="e">
        <f ca="1">Z36-'[32]Gas Average Basis'!Y36</f>
        <v>#NAME?</v>
      </c>
      <c r="AB36" s="203" t="e">
        <f ca="1">IF(AB$22,AveragePrices($F$21,AB$23,AB$24,$AJ36:$AJ36),AveragePrices($F$15,AB$23,AB$24,$AL36:$AL36))</f>
        <v>#NAME?</v>
      </c>
      <c r="AC36" s="204" t="e">
        <f ca="1">AB36-'[32]Gas Average PhyIdx'!AB36</f>
        <v>#NAME?</v>
      </c>
      <c r="AD36" s="203" t="e">
        <f ca="1">IF(AD$22,AveragePrices($F$21,AD$23,AD$24,$AJ36:$AJ36),AveragePrices($F$15,AD$23,AD$24,$AL36:$AL36))</f>
        <v>#NAME?</v>
      </c>
      <c r="AE36" s="204" t="e">
        <f ca="1">AD36-'[32]Gas Average Basis'!AC36</f>
        <v>#NAME?</v>
      </c>
      <c r="AF36" s="203" t="e">
        <f ca="1">IF(AF$22,AveragePrices($F$21,AF$23,AF$24,$AJ36:$AJ36),AveragePrices($F$15,AF$23,AF$24,$AL36:$AL36))</f>
        <v>#NAME?</v>
      </c>
      <c r="AG36" s="204" t="e">
        <f ca="1">AF36-'[32]Gas Average Basis'!AE36</f>
        <v>#NAME?</v>
      </c>
      <c r="AH36" s="203" t="e">
        <f ca="1">IF(AH$22,AveragePrices($F$21,AH$23,AH$24,$AJ36:$AJ36),AveragePrices($F$15,AH$23,AH$24,$AL36:$AL36))</f>
        <v>#NAME?</v>
      </c>
      <c r="AI36" s="205" t="e">
        <f ca="1">AH36-'[32]Gas Average PhyIdx'!AH36</f>
        <v>#NAME?</v>
      </c>
      <c r="AJ36" s="207">
        <f ca="1">IF(E36="","",MATCH(E36,INDIRECT(CONCATENATE($F$21,"!",$G$21,":",$G$21)),0))</f>
        <v>16</v>
      </c>
      <c r="AL36" s="207">
        <f t="shared" ca="1" si="0"/>
        <v>14</v>
      </c>
    </row>
    <row r="37" spans="3:38" ht="12" hidden="1" thickBot="1" x14ac:dyDescent="0.25">
      <c r="C37" s="200"/>
      <c r="D37" s="192"/>
      <c r="E37" s="201"/>
      <c r="F37" s="201"/>
      <c r="G37" s="201"/>
      <c r="H37" s="201"/>
      <c r="I37" s="201"/>
      <c r="J37" s="192"/>
      <c r="K37" s="202"/>
      <c r="L37" s="203"/>
      <c r="M37" s="203"/>
      <c r="N37" s="205"/>
      <c r="O37" s="205"/>
      <c r="P37" s="203"/>
      <c r="Q37" s="205"/>
      <c r="R37" s="203"/>
      <c r="S37" s="205"/>
      <c r="T37" s="205"/>
      <c r="U37" s="205"/>
      <c r="V37" s="203"/>
      <c r="W37" s="205"/>
      <c r="X37" s="205"/>
      <c r="Y37" s="205"/>
      <c r="Z37" s="205"/>
      <c r="AA37" s="205"/>
      <c r="AB37" s="203"/>
      <c r="AC37" s="205"/>
      <c r="AD37" s="205"/>
      <c r="AE37" s="205"/>
      <c r="AF37" s="203"/>
      <c r="AG37" s="205"/>
      <c r="AH37" s="203"/>
      <c r="AI37" s="205"/>
      <c r="AJ37" s="207"/>
      <c r="AL37" s="207" t="str">
        <f t="shared" ca="1" si="0"/>
        <v/>
      </c>
    </row>
    <row r="38" spans="3:38" ht="14.25" customHeight="1" thickBot="1" x14ac:dyDescent="0.25">
      <c r="C38" s="233" t="s">
        <v>109</v>
      </c>
      <c r="D38" s="234"/>
      <c r="E38" s="234"/>
      <c r="F38" s="234"/>
      <c r="G38" s="234"/>
      <c r="H38" s="234"/>
      <c r="I38" s="234"/>
      <c r="J38" s="234"/>
      <c r="K38" s="234"/>
      <c r="L38" s="234"/>
      <c r="M38" s="234"/>
      <c r="N38" s="234"/>
      <c r="O38" s="234"/>
      <c r="P38" s="234"/>
      <c r="Q38" s="234"/>
      <c r="R38" s="234"/>
      <c r="S38" s="234"/>
      <c r="T38" s="234"/>
      <c r="U38" s="234"/>
      <c r="V38" s="234"/>
      <c r="W38" s="234"/>
      <c r="X38" s="234"/>
      <c r="Y38" s="234"/>
      <c r="Z38" s="234"/>
      <c r="AA38" s="234"/>
      <c r="AB38" s="234"/>
      <c r="AC38" s="234"/>
      <c r="AD38" s="234"/>
      <c r="AE38" s="234"/>
      <c r="AF38" s="234"/>
      <c r="AG38" s="234"/>
      <c r="AH38" s="234"/>
      <c r="AI38" s="236"/>
      <c r="AJ38" s="207" t="str">
        <f t="shared" ref="AJ38:AJ43" ca="1" si="1">IF(E38="","",MATCH(E38,INDIRECT(CONCATENATE($F$21,"!",$G$21,":",$G$21)),0))</f>
        <v/>
      </c>
      <c r="AL38" s="207" t="str">
        <f t="shared" ca="1" si="0"/>
        <v/>
      </c>
    </row>
    <row r="39" spans="3:38" ht="13.5" customHeight="1" x14ac:dyDescent="0.2">
      <c r="C39" s="200" t="s">
        <v>101</v>
      </c>
      <c r="D39" s="192"/>
      <c r="E39" s="201" t="s">
        <v>55</v>
      </c>
      <c r="F39" s="201" t="s">
        <v>55</v>
      </c>
      <c r="G39" s="201"/>
      <c r="H39" s="201"/>
      <c r="I39" s="201"/>
      <c r="J39" s="202"/>
      <c r="K39" s="202"/>
      <c r="L39" s="203"/>
      <c r="M39" s="203"/>
      <c r="N39" s="204"/>
      <c r="O39" s="203"/>
      <c r="P39" s="203"/>
      <c r="Q39" s="204"/>
      <c r="R39" s="203" t="e">
        <f ca="1">IF(R$22,AveragePrices($F$21,R$23,R$24,$AJ39:$AJ39),AveragePrices($F$15,R$23,R$24,$AL39:$AL39))</f>
        <v>#NAME?</v>
      </c>
      <c r="S39" s="204" t="e">
        <f ca="1">R39-'[32]Gas Average PhyIdx'!R39</f>
        <v>#NAME?</v>
      </c>
      <c r="T39" s="203" t="e">
        <f ca="1">IF(T$22,AveragePrices($F$21,T$23,T$24,$AJ39:$AJ39),AveragePrices($F$15,T$23,T$24,$AL39:$AL39))</f>
        <v>#NAME?</v>
      </c>
      <c r="U39" s="204" t="e">
        <f ca="1">T39-'[32]Gas Average Basis'!S39</f>
        <v>#NAME?</v>
      </c>
      <c r="V39" s="203" t="e">
        <f ca="1">IF(V$22,AveragePrices($F$21,V$23,V$24,$AJ39:$AJ39),AveragePrices($F$15,V$23,V$24,$AL39:$AL39))</f>
        <v>#NAME?</v>
      </c>
      <c r="W39" s="204" t="e">
        <f ca="1">V39-'[32]Gas Average PhyIdx'!V39</f>
        <v>#NAME?</v>
      </c>
      <c r="X39" s="203" t="e">
        <f ca="1">IF(X$22,AveragePrices($F$21,X$23,X$24,$AJ39:$AJ39),AveragePrices($F$15,X$23,X$24,$AL39:$AL39))</f>
        <v>#NAME?</v>
      </c>
      <c r="Y39" s="204" t="e">
        <f ca="1">X39-'[32]Gas Average Basis'!W39</f>
        <v>#NAME?</v>
      </c>
      <c r="Z39" s="203" t="e">
        <f ca="1">IF(Z$22,AveragePrices($F$21,Z$23,Z$24,$AJ39:$AJ39),AveragePrices($F$15,Z$23,Z$24,$AL39:$AL39))</f>
        <v>#NAME?</v>
      </c>
      <c r="AA39" s="204" t="e">
        <f ca="1">Z39-'[32]Gas Average Basis'!Y39</f>
        <v>#NAME?</v>
      </c>
      <c r="AB39" s="203" t="e">
        <f ca="1">IF(AB$22,AveragePrices($F$21,AB$23,AB$24,$AJ39:$AJ39),AveragePrices($F$15,AB$23,AB$24,$AL39:$AL39))</f>
        <v>#NAME?</v>
      </c>
      <c r="AC39" s="204" t="e">
        <f ca="1">AB39-'[32]Gas Average PhyIdx'!AB39</f>
        <v>#NAME?</v>
      </c>
      <c r="AD39" s="203" t="e">
        <f ca="1">IF(AD$22,AveragePrices($F$21,AD$23,AD$24,$AJ39:$AJ39),AveragePrices($F$15,AD$23,AD$24,$AL39:$AL39))</f>
        <v>#NAME?</v>
      </c>
      <c r="AE39" s="204" t="e">
        <f ca="1">AD39-'[32]Gas Average Basis'!AC39</f>
        <v>#NAME?</v>
      </c>
      <c r="AF39" s="203" t="e">
        <f ca="1">IF(AF$22,AveragePrices($F$21,AF$23,AF$24,$AJ39:$AJ39),AveragePrices($F$15,AF$23,AF$24,$AL39:$AL39))</f>
        <v>#NAME?</v>
      </c>
      <c r="AG39" s="204" t="e">
        <f ca="1">AF39-'[32]Gas Average Basis'!AE39</f>
        <v>#NAME?</v>
      </c>
      <c r="AH39" s="203" t="e">
        <f ca="1">IF(AH$22,AveragePrices($F$21,AH$23,AH$24,$AJ39:$AJ39),AveragePrices($F$15,AH$23,AH$24,$AL39:$AL39))</f>
        <v>#NAME?</v>
      </c>
      <c r="AI39" s="205" t="e">
        <f ca="1">AH39-'[32]Gas Average PhyIdx'!AH39</f>
        <v>#NAME?</v>
      </c>
      <c r="AJ39" s="207">
        <f t="shared" ca="1" si="1"/>
        <v>9</v>
      </c>
      <c r="AL39" s="207">
        <f t="shared" ca="1" si="0"/>
        <v>7</v>
      </c>
    </row>
    <row r="40" spans="3:38" ht="13.5" customHeight="1" x14ac:dyDescent="0.2">
      <c r="C40" s="200" t="s">
        <v>102</v>
      </c>
      <c r="D40" s="192"/>
      <c r="E40" s="201" t="s">
        <v>103</v>
      </c>
      <c r="F40" s="201" t="s">
        <v>103</v>
      </c>
      <c r="G40" s="201"/>
      <c r="H40" s="201"/>
      <c r="I40" s="201"/>
      <c r="J40" s="202"/>
      <c r="K40" s="202"/>
      <c r="L40" s="203"/>
      <c r="M40" s="203"/>
      <c r="N40" s="204"/>
      <c r="O40" s="203"/>
      <c r="P40" s="203"/>
      <c r="Q40" s="204"/>
      <c r="R40" s="203" t="e">
        <f ca="1">IF(R$22,AveragePrices($F$21,R$23,R$24,$AJ40:$AJ40),AveragePrices($F$15,R$23,R$24,$AL40:$AL40))</f>
        <v>#NAME?</v>
      </c>
      <c r="S40" s="204" t="e">
        <f ca="1">R40-'[32]Gas Average PhyIdx'!R40</f>
        <v>#NAME?</v>
      </c>
      <c r="T40" s="203" t="e">
        <f ca="1">IF(T$22,AveragePrices($F$21,T$23,T$24,$AJ40:$AJ40),AveragePrices($F$15,T$23,T$24,$AL40:$AL40))</f>
        <v>#NAME?</v>
      </c>
      <c r="U40" s="204" t="e">
        <f ca="1">T40-'[32]Gas Average Basis'!S40</f>
        <v>#NAME?</v>
      </c>
      <c r="V40" s="203" t="e">
        <f ca="1">IF(V$22,AveragePrices($F$21,V$23,V$24,$AJ40:$AJ40),AveragePrices($F$15,V$23,V$24,$AL40:$AL40))</f>
        <v>#NAME?</v>
      </c>
      <c r="W40" s="204" t="e">
        <f ca="1">V40-'[32]Gas Average PhyIdx'!V40</f>
        <v>#NAME?</v>
      </c>
      <c r="X40" s="203" t="e">
        <f ca="1">IF(X$22,AveragePrices($F$21,X$23,X$24,$AJ40:$AJ40),AveragePrices($F$15,X$23,X$24,$AL40:$AL40))</f>
        <v>#NAME?</v>
      </c>
      <c r="Y40" s="204" t="e">
        <f ca="1">X40-'[32]Gas Average Basis'!W40</f>
        <v>#NAME?</v>
      </c>
      <c r="Z40" s="203" t="e">
        <f ca="1">IF(Z$22,AveragePrices($F$21,Z$23,Z$24,$AJ40:$AJ40),AveragePrices($F$15,Z$23,Z$24,$AL40:$AL40))</f>
        <v>#NAME?</v>
      </c>
      <c r="AA40" s="204" t="e">
        <f ca="1">Z40-'[32]Gas Average Basis'!Y40</f>
        <v>#NAME?</v>
      </c>
      <c r="AB40" s="203" t="e">
        <f ca="1">IF(AB$22,AveragePrices($F$21,AB$23,AB$24,$AJ40:$AJ40),AveragePrices($F$15,AB$23,AB$24,$AL40:$AL40))</f>
        <v>#NAME?</v>
      </c>
      <c r="AC40" s="204" t="e">
        <f ca="1">AB40-'[32]Gas Average PhyIdx'!AB40</f>
        <v>#NAME?</v>
      </c>
      <c r="AD40" s="203" t="e">
        <f ca="1">IF(AD$22,AveragePrices($F$21,AD$23,AD$24,$AJ40:$AJ40),AveragePrices($F$15,AD$23,AD$24,$AL40:$AL40))</f>
        <v>#NAME?</v>
      </c>
      <c r="AE40" s="204" t="e">
        <f ca="1">AD40-'[32]Gas Average Basis'!AC40</f>
        <v>#NAME?</v>
      </c>
      <c r="AF40" s="203" t="e">
        <f ca="1">IF(AF$22,AveragePrices($F$21,AF$23,AF$24,$AJ40:$AJ40),AveragePrices($F$15,AF$23,AF$24,$AL40:$AL40))</f>
        <v>#NAME?</v>
      </c>
      <c r="AG40" s="204" t="e">
        <f ca="1">AF40-'[32]Gas Average Basis'!AE40</f>
        <v>#NAME?</v>
      </c>
      <c r="AH40" s="203" t="e">
        <f ca="1">IF(AH$22,AveragePrices($F$21,AH$23,AH$24,$AJ40:$AJ40),AveragePrices($F$15,AH$23,AH$24,$AL40:$AL40))</f>
        <v>#NAME?</v>
      </c>
      <c r="AI40" s="205" t="e">
        <f ca="1">AH40-'[32]Gas Average PhyIdx'!AH40</f>
        <v>#NAME?</v>
      </c>
      <c r="AJ40" s="207">
        <f t="shared" ca="1" si="1"/>
        <v>10</v>
      </c>
      <c r="AL40" s="207">
        <f t="shared" ca="1" si="0"/>
        <v>8</v>
      </c>
    </row>
    <row r="41" spans="3:38" ht="13.5" customHeight="1" x14ac:dyDescent="0.2">
      <c r="C41" s="200" t="s">
        <v>51</v>
      </c>
      <c r="D41" s="192"/>
      <c r="E41" s="201" t="s">
        <v>104</v>
      </c>
      <c r="F41" s="201" t="s">
        <v>56</v>
      </c>
      <c r="G41" s="201"/>
      <c r="H41" s="201"/>
      <c r="I41" s="201"/>
      <c r="J41" s="202"/>
      <c r="K41" s="202"/>
      <c r="L41" s="203"/>
      <c r="M41" s="203"/>
      <c r="N41" s="204"/>
      <c r="O41" s="203"/>
      <c r="P41" s="203"/>
      <c r="Q41" s="204"/>
      <c r="R41" s="203" t="e">
        <f ca="1">IF(R$22,AveragePrices($F$21,R$23,R$24,$AJ41:$AJ41),AveragePrices($F$15,R$23,R$24,$AL41:$AL41))</f>
        <v>#NAME?</v>
      </c>
      <c r="S41" s="204" t="e">
        <f ca="1">R41-'[32]Gas Average PhyIdx'!R41</f>
        <v>#NAME?</v>
      </c>
      <c r="T41" s="203" t="e">
        <f ca="1">IF(T$22,AveragePrices($F$21,T$23,T$24,$AJ41:$AJ41),AveragePrices($F$15,T$23,T$24,$AL41:$AL41))</f>
        <v>#NAME?</v>
      </c>
      <c r="U41" s="204" t="e">
        <f ca="1">T41-'[32]Gas Average Basis'!S41</f>
        <v>#NAME?</v>
      </c>
      <c r="V41" s="203" t="e">
        <f ca="1">IF(V$22,AveragePrices($F$21,V$23,V$24,$AJ41:$AJ41),AveragePrices($F$15,V$23,V$24,$AL41:$AL41))</f>
        <v>#NAME?</v>
      </c>
      <c r="W41" s="204" t="e">
        <f ca="1">V41-'[32]Gas Average PhyIdx'!V41</f>
        <v>#NAME?</v>
      </c>
      <c r="X41" s="203" t="e">
        <f ca="1">IF(X$22,AveragePrices($F$21,X$23,X$24,$AJ41:$AJ41),AveragePrices($F$15,X$23,X$24,$AL41:$AL41))</f>
        <v>#NAME?</v>
      </c>
      <c r="Y41" s="204" t="e">
        <f ca="1">X41-'[32]Gas Average Basis'!W41</f>
        <v>#NAME?</v>
      </c>
      <c r="Z41" s="203" t="e">
        <f ca="1">IF(Z$22,AveragePrices($F$21,Z$23,Z$24,$AJ41:$AJ41),AveragePrices($F$15,Z$23,Z$24,$AL41:$AL41))</f>
        <v>#NAME?</v>
      </c>
      <c r="AA41" s="204" t="e">
        <f ca="1">Z41-'[32]Gas Average Basis'!Y41</f>
        <v>#NAME?</v>
      </c>
      <c r="AB41" s="203" t="e">
        <f ca="1">IF(AB$22,AveragePrices($F$21,AB$23,AB$24,$AJ41:$AJ41),AveragePrices($F$15,AB$23,AB$24,$AL41:$AL41))</f>
        <v>#NAME?</v>
      </c>
      <c r="AC41" s="204" t="e">
        <f ca="1">AB41-'[32]Gas Average PhyIdx'!AB41</f>
        <v>#NAME?</v>
      </c>
      <c r="AD41" s="203" t="e">
        <f ca="1">IF(AD$22,AveragePrices($F$21,AD$23,AD$24,$AJ41:$AJ41),AveragePrices($F$15,AD$23,AD$24,$AL41:$AL41))</f>
        <v>#NAME?</v>
      </c>
      <c r="AE41" s="204" t="e">
        <f ca="1">AD41-'[32]Gas Average Basis'!AC41</f>
        <v>#NAME?</v>
      </c>
      <c r="AF41" s="203" t="e">
        <f ca="1">IF(AF$22,AveragePrices($F$21,AF$23,AF$24,$AJ41:$AJ41),AveragePrices($F$15,AF$23,AF$24,$AL41:$AL41))</f>
        <v>#NAME?</v>
      </c>
      <c r="AG41" s="204" t="e">
        <f ca="1">AF41-'[32]Gas Average Basis'!AE41</f>
        <v>#NAME?</v>
      </c>
      <c r="AH41" s="203" t="e">
        <f ca="1">IF(AH$22,AveragePrices($F$21,AH$23,AH$24,$AJ41:$AJ41),AveragePrices($F$15,AH$23,AH$24,$AL41:$AL41))</f>
        <v>#NAME?</v>
      </c>
      <c r="AI41" s="205" t="e">
        <f ca="1">AH41-'[32]Gas Average PhyIdx'!AH41</f>
        <v>#NAME?</v>
      </c>
      <c r="AJ41" s="207">
        <f t="shared" ca="1" si="1"/>
        <v>13</v>
      </c>
      <c r="AL41" s="207">
        <f t="shared" ca="1" si="0"/>
        <v>11</v>
      </c>
    </row>
    <row r="42" spans="3:38" x14ac:dyDescent="0.2">
      <c r="C42" s="200" t="s">
        <v>80</v>
      </c>
      <c r="D42" s="192"/>
      <c r="E42" s="208" t="s">
        <v>108</v>
      </c>
      <c r="F42" s="201" t="s">
        <v>54</v>
      </c>
      <c r="G42" s="201"/>
      <c r="H42" s="201"/>
      <c r="I42" s="201"/>
      <c r="J42" s="202"/>
      <c r="K42" s="202"/>
      <c r="L42" s="203"/>
      <c r="M42" s="203"/>
      <c r="N42" s="204"/>
      <c r="O42" s="203"/>
      <c r="P42" s="203"/>
      <c r="Q42" s="204"/>
      <c r="R42" s="203" t="e">
        <f ca="1">IF(R$22,AveragePrices($F$21,R$23,R$24,$AJ42:$AJ42),AveragePrices($F$15,R$23,R$24,$AL42:$AL42))</f>
        <v>#NAME?</v>
      </c>
      <c r="S42" s="204" t="e">
        <f ca="1">R42-'[32]Gas Average PhyIdx'!R42</f>
        <v>#NAME?</v>
      </c>
      <c r="T42" s="203" t="e">
        <f ca="1">IF(T$22,AveragePrices($F$21,T$23,T$24,$AJ42:$AJ42),AveragePrices($F$15,T$23,T$24,$AL42:$AL42))</f>
        <v>#NAME?</v>
      </c>
      <c r="U42" s="204" t="e">
        <f ca="1">T42-'[32]Gas Average Basis'!S42</f>
        <v>#NAME?</v>
      </c>
      <c r="V42" s="203" t="e">
        <f ca="1">IF(V$22,AveragePrices($F$21,V$23,V$24,$AJ42:$AJ42),AveragePrices($F$15,V$23,V$24,$AL42:$AL42))</f>
        <v>#NAME?</v>
      </c>
      <c r="W42" s="204" t="e">
        <f ca="1">V42-'[32]Gas Average PhyIdx'!V42</f>
        <v>#NAME?</v>
      </c>
      <c r="X42" s="203" t="e">
        <f ca="1">IF(X$22,AveragePrices($F$21,X$23,X$24,$AJ42:$AJ42),AveragePrices($F$15,X$23,X$24,$AL42:$AL42))</f>
        <v>#NAME?</v>
      </c>
      <c r="Y42" s="204" t="e">
        <f ca="1">X42-'[32]Gas Average Basis'!W42</f>
        <v>#NAME?</v>
      </c>
      <c r="Z42" s="203" t="e">
        <f ca="1">IF(Z$22,AveragePrices($F$21,Z$23,Z$24,$AJ42:$AJ42),AveragePrices($F$15,Z$23,Z$24,$AL42:$AL42))</f>
        <v>#NAME?</v>
      </c>
      <c r="AA42" s="204" t="e">
        <f ca="1">Z42-'[32]Gas Average Basis'!Y42</f>
        <v>#NAME?</v>
      </c>
      <c r="AB42" s="203" t="e">
        <f ca="1">IF(AB$22,AveragePrices($F$21,AB$23,AB$24,$AJ42:$AJ42),AveragePrices($F$15,AB$23,AB$24,$AL42:$AL42))</f>
        <v>#NAME?</v>
      </c>
      <c r="AC42" s="204" t="e">
        <f ca="1">AB42-'[32]Gas Average PhyIdx'!AB42</f>
        <v>#NAME?</v>
      </c>
      <c r="AD42" s="203" t="e">
        <f ca="1">IF(AD$22,AveragePrices($F$21,AD$23,AD$24,$AJ42:$AJ42),AveragePrices($F$15,AD$23,AD$24,$AL42:$AL42))</f>
        <v>#NAME?</v>
      </c>
      <c r="AE42" s="204" t="e">
        <f ca="1">AD42-'[32]Gas Average Basis'!AC42</f>
        <v>#NAME?</v>
      </c>
      <c r="AF42" s="203" t="e">
        <f ca="1">IF(AF$22,AveragePrices($F$21,AF$23,AF$24,$AJ42:$AJ42),AveragePrices($F$15,AF$23,AF$24,$AL42:$AL42))</f>
        <v>#NAME?</v>
      </c>
      <c r="AG42" s="204" t="e">
        <f ca="1">AF42-'[32]Gas Average Basis'!AE42</f>
        <v>#NAME?</v>
      </c>
      <c r="AH42" s="203" t="e">
        <f ca="1">IF(AH$22,AveragePrices($F$21,AH$23,AH$24,$AJ42:$AJ42),AveragePrices($F$15,AH$23,AH$24,$AL42:$AL42))</f>
        <v>#NAME?</v>
      </c>
      <c r="AI42" s="205" t="e">
        <f ca="1">AH42-'[32]Gas Average PhyIdx'!AH42</f>
        <v>#NAME?</v>
      </c>
      <c r="AJ42" s="207">
        <f t="shared" ca="1" si="1"/>
        <v>14</v>
      </c>
      <c r="AL42" s="207">
        <f t="shared" ca="1" si="0"/>
        <v>12</v>
      </c>
    </row>
    <row r="43" spans="3:38" ht="12" thickBot="1" x14ac:dyDescent="0.25">
      <c r="C43" s="200" t="s">
        <v>100</v>
      </c>
      <c r="D43" s="192"/>
      <c r="E43" s="208" t="s">
        <v>129</v>
      </c>
      <c r="F43" s="201" t="s">
        <v>129</v>
      </c>
      <c r="G43" s="201"/>
      <c r="H43" s="201"/>
      <c r="I43" s="201"/>
      <c r="J43" s="201"/>
      <c r="K43" s="202"/>
      <c r="L43" s="203"/>
      <c r="M43" s="203"/>
      <c r="N43" s="204"/>
      <c r="O43" s="203"/>
      <c r="P43" s="203"/>
      <c r="Q43" s="204"/>
      <c r="R43" s="203" t="e">
        <f ca="1">IF(R$22,AveragePrices($F$21,R$23,R$24,$AJ43:$AJ43),AveragePrices($F$15,R$23,R$24,$AL43:$AL43))</f>
        <v>#NAME?</v>
      </c>
      <c r="S43" s="204" t="e">
        <f ca="1">R43-'[32]Gas Average PhyIdx'!R43</f>
        <v>#NAME?</v>
      </c>
      <c r="T43" s="203" t="e">
        <f ca="1">IF(T$22,AveragePrices($F$21,T$23,T$24,$AJ43:$AJ43),AveragePrices($F$15,T$23,T$24,$AL43:$AL43))</f>
        <v>#NAME?</v>
      </c>
      <c r="U43" s="204" t="e">
        <f ca="1">T43-'[32]Gas Average Basis'!S43</f>
        <v>#NAME?</v>
      </c>
      <c r="V43" s="203" t="e">
        <f ca="1">IF(V$22,AveragePrices($F$21,V$23,V$24,$AJ43:$AJ43),AveragePrices($F$15,V$23,V$24,$AL43:$AL43))</f>
        <v>#NAME?</v>
      </c>
      <c r="W43" s="204" t="e">
        <f ca="1">V43-'[32]Gas Average PhyIdx'!V43</f>
        <v>#NAME?</v>
      </c>
      <c r="X43" s="203" t="e">
        <f ca="1">IF(X$22,AveragePrices($F$21,X$23,X$24,$AJ43:$AJ43),AveragePrices($F$15,X$23,X$24,$AL43:$AL43))</f>
        <v>#NAME?</v>
      </c>
      <c r="Y43" s="204" t="e">
        <f ca="1">X43-'[32]Gas Average Basis'!W43</f>
        <v>#NAME?</v>
      </c>
      <c r="Z43" s="203" t="e">
        <f ca="1">IF(Z$22,AveragePrices($F$21,Z$23,Z$24,$AJ43:$AJ43),AveragePrices($F$15,Z$23,Z$24,$AL43:$AL43))</f>
        <v>#NAME?</v>
      </c>
      <c r="AA43" s="204" t="e">
        <f ca="1">Z43-'[32]Gas Average Basis'!Y43</f>
        <v>#NAME?</v>
      </c>
      <c r="AB43" s="203" t="e">
        <f ca="1">IF(AB$22,AveragePrices($F$21,AB$23,AB$24,$AJ43:$AJ43),AveragePrices($F$15,AB$23,AB$24,$AL43:$AL43))</f>
        <v>#NAME?</v>
      </c>
      <c r="AC43" s="204" t="e">
        <f ca="1">AB43-'[32]Gas Average PhyIdx'!AB43</f>
        <v>#NAME?</v>
      </c>
      <c r="AD43" s="203" t="e">
        <f ca="1">IF(AD$22,AveragePrices($F$21,AD$23,AD$24,$AJ43:$AJ43),AveragePrices($F$15,AD$23,AD$24,$AL43:$AL43))</f>
        <v>#NAME?</v>
      </c>
      <c r="AE43" s="204" t="e">
        <f ca="1">AD43-'[32]Gas Average Basis'!AC43</f>
        <v>#NAME?</v>
      </c>
      <c r="AF43" s="203" t="e">
        <f ca="1">IF(AF$22,AveragePrices($F$21,AF$23,AF$24,$AJ43:$AJ43),AveragePrices($F$15,AF$23,AF$24,$AL43:$AL43))</f>
        <v>#NAME?</v>
      </c>
      <c r="AG43" s="204" t="e">
        <f ca="1">AF43-'[32]Gas Average Basis'!AE43</f>
        <v>#NAME?</v>
      </c>
      <c r="AH43" s="203" t="e">
        <f ca="1">IF(AH$22,AveragePrices($F$21,AH$23,AH$24,$AJ43:$AJ43),AveragePrices($F$15,AH$23,AH$24,$AL43:$AL43))</f>
        <v>#NAME?</v>
      </c>
      <c r="AI43" s="205" t="e">
        <f ca="1">AH43-'[32]Gas Average PhyIdx'!AH43</f>
        <v>#NAME?</v>
      </c>
      <c r="AJ43" s="207">
        <f t="shared" ca="1" si="1"/>
        <v>15</v>
      </c>
      <c r="AL43" s="207">
        <f t="shared" ca="1" si="0"/>
        <v>13</v>
      </c>
    </row>
    <row r="44" spans="3:38" ht="13.5" hidden="1" customHeight="1" thickBot="1" x14ac:dyDescent="0.25">
      <c r="C44" s="200"/>
      <c r="D44" s="192"/>
      <c r="E44" s="208"/>
      <c r="F44" s="201"/>
      <c r="G44" s="201"/>
      <c r="H44" s="201"/>
      <c r="I44" s="201"/>
      <c r="J44" s="201"/>
      <c r="K44" s="202"/>
      <c r="L44" s="209"/>
      <c r="M44" s="209"/>
      <c r="N44" s="205"/>
      <c r="O44" s="205"/>
      <c r="P44" s="209"/>
      <c r="Q44" s="205"/>
      <c r="R44" s="209"/>
      <c r="S44" s="205"/>
      <c r="T44" s="205"/>
      <c r="U44" s="205"/>
      <c r="V44" s="209"/>
      <c r="W44" s="205"/>
      <c r="X44" s="205"/>
      <c r="Y44" s="205"/>
      <c r="Z44" s="205"/>
      <c r="AA44" s="205"/>
      <c r="AB44" s="209"/>
      <c r="AC44" s="205"/>
      <c r="AD44" s="205"/>
      <c r="AE44" s="205"/>
      <c r="AF44" s="209"/>
      <c r="AG44" s="205"/>
      <c r="AH44" s="209"/>
      <c r="AI44" s="205"/>
      <c r="AJ44" s="207"/>
      <c r="AL44" s="207" t="str">
        <f t="shared" ca="1" si="0"/>
        <v/>
      </c>
    </row>
    <row r="45" spans="3:38" ht="12" hidden="1" thickBot="1" x14ac:dyDescent="0.25">
      <c r="C45" s="132" t="s">
        <v>76</v>
      </c>
      <c r="D45" s="133"/>
      <c r="E45" s="133"/>
      <c r="F45" s="133"/>
      <c r="G45" s="133"/>
      <c r="H45" s="133"/>
      <c r="I45" s="133"/>
      <c r="J45" s="133"/>
      <c r="K45" s="133"/>
      <c r="L45" s="133"/>
      <c r="M45" s="133"/>
      <c r="N45" s="133"/>
      <c r="O45" s="133"/>
      <c r="P45" s="133"/>
      <c r="Q45" s="133"/>
      <c r="R45" s="133"/>
      <c r="S45" s="133"/>
      <c r="T45" s="133"/>
      <c r="U45" s="133"/>
      <c r="V45" s="133"/>
      <c r="W45" s="133"/>
      <c r="X45" s="133"/>
      <c r="Y45" s="133"/>
      <c r="Z45" s="133"/>
      <c r="AA45" s="133"/>
      <c r="AB45" s="133"/>
      <c r="AC45" s="133"/>
      <c r="AD45" s="133"/>
      <c r="AE45" s="133"/>
      <c r="AF45" s="133"/>
      <c r="AG45" s="133"/>
      <c r="AH45" s="133"/>
      <c r="AI45" s="133"/>
      <c r="AJ45" s="207" t="str">
        <f ca="1">IF(E45="","",MATCH(E45,INDIRECT(CONCATENATE($F$21,"!",$G$21,":",$G$21)),0))</f>
        <v/>
      </c>
      <c r="AL45" s="207" t="str">
        <f t="shared" ca="1" si="0"/>
        <v/>
      </c>
    </row>
    <row r="46" spans="3:38" ht="12" hidden="1" thickBot="1" x14ac:dyDescent="0.25">
      <c r="C46" s="132" t="s">
        <v>77</v>
      </c>
      <c r="D46" s="133"/>
      <c r="E46" s="133"/>
      <c r="F46" s="133"/>
      <c r="G46" s="133"/>
      <c r="H46" s="133"/>
      <c r="I46" s="133"/>
      <c r="J46" s="133"/>
      <c r="K46" s="133"/>
      <c r="L46" s="133"/>
      <c r="M46" s="133"/>
      <c r="N46" s="133"/>
      <c r="O46" s="133"/>
      <c r="P46" s="133"/>
      <c r="Q46" s="133"/>
      <c r="R46" s="133"/>
      <c r="S46" s="133"/>
      <c r="T46" s="133"/>
      <c r="U46" s="133"/>
      <c r="V46" s="133"/>
      <c r="W46" s="133"/>
      <c r="X46" s="133"/>
      <c r="Y46" s="133"/>
      <c r="Z46" s="133"/>
      <c r="AA46" s="133"/>
      <c r="AB46" s="133"/>
      <c r="AC46" s="133"/>
      <c r="AD46" s="133"/>
      <c r="AE46" s="133"/>
      <c r="AF46" s="133"/>
      <c r="AG46" s="133"/>
      <c r="AH46" s="133"/>
      <c r="AI46" s="133"/>
      <c r="AJ46" s="207" t="str">
        <f ca="1">IF(E46="","",MATCH(E46,INDIRECT(CONCATENATE($F$21,"!",$G$21,":",$G$21)),0))</f>
        <v/>
      </c>
      <c r="AL46" s="207" t="str">
        <f t="shared" ca="1" si="0"/>
        <v/>
      </c>
    </row>
    <row r="47" spans="3:38" ht="12" hidden="1" thickBot="1" x14ac:dyDescent="0.25">
      <c r="C47" s="132" t="s">
        <v>78</v>
      </c>
      <c r="D47" s="133"/>
      <c r="E47" s="133"/>
      <c r="F47" s="133"/>
      <c r="G47" s="133"/>
      <c r="H47" s="133"/>
      <c r="I47" s="133"/>
      <c r="J47" s="133"/>
      <c r="K47" s="133"/>
      <c r="L47" s="133"/>
      <c r="M47" s="133"/>
      <c r="N47" s="133"/>
      <c r="O47" s="133"/>
      <c r="P47" s="133"/>
      <c r="Q47" s="133"/>
      <c r="R47" s="133"/>
      <c r="S47" s="133"/>
      <c r="T47" s="133"/>
      <c r="U47" s="133"/>
      <c r="V47" s="133"/>
      <c r="W47" s="133"/>
      <c r="X47" s="133"/>
      <c r="Y47" s="133"/>
      <c r="Z47" s="133"/>
      <c r="AA47" s="133"/>
      <c r="AB47" s="133"/>
      <c r="AC47" s="133"/>
      <c r="AD47" s="133"/>
      <c r="AE47" s="133"/>
      <c r="AF47" s="133"/>
      <c r="AG47" s="133"/>
      <c r="AH47" s="133"/>
      <c r="AI47" s="133"/>
      <c r="AJ47" s="207" t="str">
        <f ca="1">IF(E47="","",MATCH(E47,INDIRECT(CONCATENATE($F$21,"!",$G$21,":",$G$21)),0))</f>
        <v/>
      </c>
      <c r="AL47" s="207" t="str">
        <f t="shared" ca="1" si="0"/>
        <v/>
      </c>
    </row>
    <row r="48" spans="3:38" ht="13.5" customHeight="1" thickBot="1" x14ac:dyDescent="0.25">
      <c r="C48" s="233" t="s">
        <v>81</v>
      </c>
      <c r="D48" s="234"/>
      <c r="E48" s="234"/>
      <c r="F48" s="234"/>
      <c r="G48" s="234"/>
      <c r="H48" s="234"/>
      <c r="I48" s="234"/>
      <c r="J48" s="234"/>
      <c r="K48" s="234"/>
      <c r="L48" s="234"/>
      <c r="M48" s="234"/>
      <c r="N48" s="234"/>
      <c r="O48" s="234"/>
      <c r="P48" s="234"/>
      <c r="Q48" s="234"/>
      <c r="R48" s="234"/>
      <c r="S48" s="234"/>
      <c r="T48" s="234"/>
      <c r="U48" s="234"/>
      <c r="V48" s="234"/>
      <c r="W48" s="234"/>
      <c r="X48" s="234"/>
      <c r="Y48" s="234"/>
      <c r="Z48" s="234"/>
      <c r="AA48" s="234"/>
      <c r="AB48" s="234"/>
      <c r="AC48" s="234"/>
      <c r="AD48" s="234"/>
      <c r="AE48" s="234"/>
      <c r="AF48" s="234"/>
      <c r="AG48" s="234"/>
      <c r="AH48" s="234"/>
      <c r="AI48" s="236"/>
      <c r="AJ48" s="207"/>
      <c r="AL48" s="207" t="str">
        <f t="shared" ca="1" si="0"/>
        <v/>
      </c>
    </row>
    <row r="49" spans="3:38" ht="12" thickBot="1" x14ac:dyDescent="0.25">
      <c r="C49" s="210" t="s">
        <v>81</v>
      </c>
      <c r="D49" s="211"/>
      <c r="E49" s="212" t="s">
        <v>48</v>
      </c>
      <c r="F49" s="213" t="s">
        <v>42</v>
      </c>
      <c r="G49" s="213"/>
      <c r="H49" s="213"/>
      <c r="I49" s="201"/>
      <c r="J49" s="192">
        <f>LOOKUP($F$25,CurveFetch!D$8:D$1000,CurveFetch!E$8:E$1000)</f>
        <v>2.1</v>
      </c>
      <c r="K49" s="202"/>
      <c r="L49" s="203"/>
      <c r="M49" s="203"/>
      <c r="N49" s="204"/>
      <c r="O49" s="203"/>
      <c r="P49" s="203"/>
      <c r="Q49" s="204"/>
      <c r="R49" s="203" t="e">
        <f ca="1">IF(R$22,AveragePrices($F$21,R$23,R$24,$AJ49:$AJ49),AveragePrices($F$15,R$23,R$24,$AL49:$AL49))</f>
        <v>#NAME?</v>
      </c>
      <c r="S49" s="204">
        <v>0</v>
      </c>
      <c r="T49" s="203" t="e">
        <f ca="1">IF(T$22,AveragePrices($F$21,T$23,T$24,$AJ49:$AJ49),AveragePrices($F$15,T$23,T$24,$AL49:$AL49))</f>
        <v>#NAME?</v>
      </c>
      <c r="U49" s="214"/>
      <c r="V49" s="203" t="e">
        <f ca="1">IF(V$22,AveragePrices($F$21,V$23,V$24,$AJ49:$AJ49),AveragePrices($F$15,V$23,V$24,$AL49:$AL49))</f>
        <v>#NAME?</v>
      </c>
      <c r="W49" s="204">
        <v>0</v>
      </c>
      <c r="X49" s="203" t="e">
        <f ca="1">IF(X$22,AveragePrices($F$21,X$23,X$24,$AJ49:$AJ49),AveragePrices($F$15,X$23,X$24,$AL49:$AL49))</f>
        <v>#NAME?</v>
      </c>
      <c r="Y49" s="204"/>
      <c r="Z49" s="203" t="e">
        <f ca="1">IF(Z$22,AveragePrices($F$21,Z$23,Z$24,$AJ49:$AJ49),AveragePrices($F$15,Z$23,Z$24,$AL49:$AL49))</f>
        <v>#NAME?</v>
      </c>
      <c r="AA49" s="204"/>
      <c r="AB49" s="203" t="e">
        <f ca="1">IF(AB$22,AveragePrices($F$21,AB$23,AB$24,$AJ49:$AJ49),AveragePrices($F$15,AB$23,AB$24,$AL49:$AL49))</f>
        <v>#NAME?</v>
      </c>
      <c r="AC49" s="204">
        <v>0</v>
      </c>
      <c r="AD49" s="203" t="e">
        <f ca="1">IF(AD$22,AveragePrices($F$21,AD$23,AD$24,$AJ49:$AJ49),AveragePrices($F$15,AD$23,AD$24,$AL49:$AL49))</f>
        <v>#NAME?</v>
      </c>
      <c r="AE49" s="204"/>
      <c r="AF49" s="203" t="e">
        <f ca="1">IF(AF$22,AveragePrices($F$21,AF$23,AF$24,$AJ49:$AJ49),AveragePrices($F$15,AF$23,AF$24,$AL49:$AL49))</f>
        <v>#NAME?</v>
      </c>
      <c r="AG49" s="204"/>
      <c r="AH49" s="203" t="e">
        <f ca="1">IF(AH$22,AveragePrices($F$21,AH$23,AH$24,$AJ49:$AJ49),AveragePrices($F$15,AH$23,AH$24,$AL49:$AL49))</f>
        <v>#NAME?</v>
      </c>
      <c r="AI49" s="205">
        <v>0</v>
      </c>
      <c r="AJ49" s="207">
        <f ca="1">IF(E49="","",MATCH(E49,INDIRECT(CONCATENATE($F$21,"!",$G$21,":",$G$21)),0))</f>
        <v>5</v>
      </c>
      <c r="AL49" s="207">
        <f ca="1">IF(F49="","",MATCH(E49,INDIRECT(CONCATENATE($F$15,"!",$G$15,":",$G$15)),0))</f>
        <v>3</v>
      </c>
    </row>
    <row r="50" spans="3:38" x14ac:dyDescent="0.2">
      <c r="AI50" s="157"/>
      <c r="AJ50" s="170"/>
      <c r="AK50" s="157"/>
      <c r="AL50" s="157"/>
    </row>
    <row r="51" spans="3:38" x14ac:dyDescent="0.2">
      <c r="C51" s="221"/>
      <c r="D51" s="221"/>
      <c r="E51" s="221"/>
      <c r="F51" s="221"/>
      <c r="G51" s="221"/>
      <c r="H51" s="221"/>
      <c r="I51" s="221"/>
      <c r="J51" s="221"/>
      <c r="K51" s="222"/>
      <c r="L51" s="222"/>
      <c r="M51" s="222"/>
      <c r="N51" s="222"/>
      <c r="O51" s="222"/>
      <c r="P51" s="222"/>
      <c r="Q51" s="222"/>
      <c r="R51" s="222"/>
      <c r="S51" s="222"/>
      <c r="T51" s="222"/>
      <c r="U51" s="222"/>
      <c r="V51" s="222"/>
      <c r="W51" s="222"/>
      <c r="X51" s="222"/>
      <c r="Y51" s="222"/>
      <c r="Z51" s="222"/>
      <c r="AA51" s="222"/>
      <c r="AB51" s="222"/>
      <c r="AC51" s="222"/>
      <c r="AD51" s="222"/>
      <c r="AE51" s="222"/>
      <c r="AF51" s="222"/>
      <c r="AG51" s="222"/>
      <c r="AH51" s="222"/>
      <c r="AI51" s="223"/>
      <c r="AJ51" s="170"/>
      <c r="AK51" s="157"/>
      <c r="AL51" s="157"/>
    </row>
    <row r="52" spans="3:38" x14ac:dyDescent="0.2">
      <c r="C52" s="224"/>
      <c r="D52" s="225"/>
      <c r="E52" s="226"/>
      <c r="F52" s="226"/>
      <c r="G52" s="221"/>
      <c r="H52" s="221"/>
      <c r="I52" s="221"/>
      <c r="J52" s="221"/>
      <c r="K52" s="222"/>
      <c r="L52" s="222"/>
      <c r="M52" s="222"/>
      <c r="N52" s="222"/>
      <c r="O52" s="222"/>
      <c r="P52" s="222"/>
      <c r="Q52" s="222"/>
      <c r="R52" s="222"/>
      <c r="S52" s="222"/>
      <c r="T52" s="222"/>
      <c r="U52" s="222"/>
      <c r="V52" s="222"/>
      <c r="W52" s="222"/>
      <c r="X52" s="222"/>
      <c r="Y52" s="222"/>
      <c r="Z52" s="222"/>
      <c r="AA52" s="222"/>
      <c r="AB52" s="222"/>
      <c r="AC52" s="222"/>
      <c r="AD52" s="222"/>
      <c r="AE52" s="222"/>
      <c r="AF52" s="222"/>
      <c r="AG52" s="222"/>
      <c r="AH52" s="222"/>
      <c r="AI52" s="223"/>
      <c r="AJ52" s="170"/>
      <c r="AK52" s="157"/>
      <c r="AL52" s="157"/>
    </row>
    <row r="53" spans="3:38" ht="19.5" x14ac:dyDescent="0.35">
      <c r="C53" s="224"/>
      <c r="D53" s="225"/>
      <c r="E53" s="226"/>
      <c r="F53" s="226"/>
      <c r="G53" s="221"/>
      <c r="H53" s="221"/>
      <c r="I53" s="221"/>
      <c r="J53" s="221"/>
      <c r="K53" s="222"/>
      <c r="L53" s="222"/>
      <c r="M53" s="222"/>
      <c r="N53" s="222"/>
      <c r="O53" s="222"/>
      <c r="P53" s="222"/>
      <c r="Q53" s="222"/>
      <c r="R53" s="242"/>
      <c r="S53" s="242"/>
      <c r="T53" s="242"/>
      <c r="U53" s="242"/>
      <c r="V53" s="242"/>
      <c r="W53" s="242"/>
      <c r="X53" s="222"/>
      <c r="Y53" s="222"/>
      <c r="Z53" s="222"/>
      <c r="AA53" s="222"/>
      <c r="AB53" s="222"/>
      <c r="AC53" s="222"/>
      <c r="AD53" s="222"/>
      <c r="AE53" s="222"/>
      <c r="AF53" s="222"/>
      <c r="AG53" s="222"/>
      <c r="AH53" s="222"/>
      <c r="AI53" s="223"/>
      <c r="AJ53" s="170"/>
      <c r="AK53" s="157"/>
      <c r="AL53" s="157"/>
    </row>
    <row r="54" spans="3:38" x14ac:dyDescent="0.2">
      <c r="C54" s="221"/>
      <c r="D54" s="221"/>
      <c r="E54" s="221"/>
      <c r="F54" s="221"/>
      <c r="G54" s="221"/>
      <c r="H54" s="221"/>
      <c r="I54" s="221"/>
      <c r="J54" s="221"/>
      <c r="K54" s="222"/>
      <c r="L54" s="222"/>
      <c r="M54" s="222"/>
      <c r="N54" s="222"/>
      <c r="O54" s="222"/>
      <c r="P54" s="222"/>
      <c r="Q54" s="222"/>
      <c r="R54" s="222"/>
      <c r="S54" s="222"/>
      <c r="T54" s="222"/>
      <c r="U54" s="222"/>
      <c r="V54" s="222"/>
      <c r="W54" s="222"/>
      <c r="X54" s="222"/>
      <c r="Y54" s="222"/>
      <c r="Z54" s="222"/>
      <c r="AA54" s="222"/>
      <c r="AB54" s="222"/>
      <c r="AC54" s="222"/>
      <c r="AD54" s="222"/>
      <c r="AE54" s="222"/>
      <c r="AF54" s="222"/>
      <c r="AG54" s="222"/>
      <c r="AH54" s="222"/>
      <c r="AI54" s="222"/>
    </row>
    <row r="55" spans="3:38" ht="13.5" customHeight="1" x14ac:dyDescent="0.2">
      <c r="C55" s="243"/>
      <c r="D55" s="244"/>
      <c r="E55" s="244"/>
      <c r="F55" s="244"/>
      <c r="G55" s="244"/>
      <c r="H55" s="244"/>
      <c r="I55" s="244"/>
      <c r="J55" s="244"/>
      <c r="K55" s="244"/>
      <c r="L55" s="244"/>
      <c r="M55" s="244"/>
      <c r="N55" s="244"/>
      <c r="O55" s="244"/>
      <c r="P55" s="244"/>
      <c r="Q55" s="244"/>
      <c r="R55" s="244"/>
      <c r="S55" s="244"/>
      <c r="T55" s="244"/>
      <c r="U55" s="244"/>
      <c r="V55" s="244"/>
      <c r="W55" s="244"/>
      <c r="X55" s="244"/>
      <c r="Y55" s="244"/>
      <c r="Z55" s="244"/>
      <c r="AA55" s="244"/>
      <c r="AB55" s="244"/>
      <c r="AC55" s="244"/>
      <c r="AD55" s="244"/>
      <c r="AE55" s="244"/>
      <c r="AF55" s="244"/>
      <c r="AG55" s="244"/>
      <c r="AH55" s="244"/>
      <c r="AI55" s="244"/>
    </row>
    <row r="56" spans="3:38" ht="14.25" customHeight="1" x14ac:dyDescent="0.2">
      <c r="C56" s="243"/>
      <c r="D56" s="243"/>
      <c r="E56" s="243"/>
      <c r="F56" s="243"/>
      <c r="G56" s="243"/>
      <c r="H56" s="243"/>
      <c r="I56" s="243"/>
      <c r="J56" s="243"/>
      <c r="K56" s="243"/>
      <c r="L56" s="243"/>
      <c r="M56" s="243"/>
      <c r="N56" s="243"/>
      <c r="O56" s="243"/>
      <c r="P56" s="243"/>
      <c r="Q56" s="243"/>
      <c r="R56" s="243"/>
      <c r="S56" s="243"/>
      <c r="T56" s="243"/>
      <c r="U56" s="243"/>
      <c r="V56" s="243"/>
      <c r="W56" s="243"/>
      <c r="X56" s="243"/>
      <c r="Y56" s="243"/>
      <c r="Z56" s="243"/>
      <c r="AA56" s="243"/>
      <c r="AB56" s="243"/>
      <c r="AC56" s="243"/>
      <c r="AD56" s="243"/>
      <c r="AE56" s="243"/>
      <c r="AF56" s="243"/>
      <c r="AG56" s="243"/>
      <c r="AH56" s="243"/>
      <c r="AI56" s="243"/>
    </row>
    <row r="57" spans="3:38" x14ac:dyDescent="0.2">
      <c r="C57" s="227"/>
      <c r="D57" s="225"/>
      <c r="E57" s="225"/>
      <c r="F57" s="225"/>
      <c r="G57" s="225"/>
      <c r="H57" s="225"/>
      <c r="I57" s="225"/>
      <c r="J57" s="225"/>
      <c r="K57" s="228"/>
      <c r="L57" s="228"/>
      <c r="M57" s="228"/>
      <c r="N57" s="229"/>
      <c r="O57" s="228"/>
      <c r="P57" s="228"/>
      <c r="Q57" s="228"/>
      <c r="R57" s="228"/>
      <c r="S57" s="228"/>
      <c r="T57" s="228"/>
      <c r="U57" s="228"/>
      <c r="V57" s="228"/>
      <c r="W57" s="228"/>
      <c r="X57" s="228"/>
      <c r="Y57" s="228"/>
      <c r="Z57" s="228"/>
      <c r="AA57" s="228"/>
      <c r="AB57" s="228"/>
      <c r="AC57" s="228"/>
      <c r="AD57" s="228"/>
      <c r="AE57" s="228"/>
      <c r="AF57" s="228"/>
      <c r="AG57" s="228"/>
      <c r="AH57" s="228"/>
      <c r="AI57" s="228"/>
    </row>
    <row r="58" spans="3:38" ht="14.25" customHeight="1" x14ac:dyDescent="0.2">
      <c r="C58" s="227"/>
      <c r="D58" s="225"/>
      <c r="E58" s="225"/>
      <c r="F58" s="225"/>
      <c r="G58" s="225"/>
      <c r="H58" s="225"/>
      <c r="I58" s="225"/>
      <c r="J58" s="225"/>
      <c r="K58" s="229"/>
      <c r="L58" s="229"/>
      <c r="M58" s="229"/>
      <c r="N58" s="229"/>
      <c r="O58" s="229"/>
      <c r="P58" s="229"/>
      <c r="Q58" s="229"/>
      <c r="R58" s="229"/>
      <c r="S58" s="229"/>
      <c r="T58" s="230"/>
      <c r="U58" s="231"/>
      <c r="V58" s="229"/>
      <c r="W58" s="229"/>
      <c r="X58" s="230"/>
      <c r="Y58" s="231"/>
      <c r="Z58" s="230"/>
      <c r="AA58" s="231"/>
      <c r="AB58" s="229"/>
      <c r="AC58" s="229"/>
      <c r="AD58" s="230"/>
      <c r="AE58" s="231"/>
      <c r="AF58" s="230"/>
      <c r="AG58" s="231"/>
      <c r="AH58" s="229"/>
      <c r="AI58" s="229"/>
    </row>
    <row r="59" spans="3:38" ht="14.25" customHeight="1" x14ac:dyDescent="0.2">
      <c r="C59" s="243"/>
      <c r="D59" s="243"/>
      <c r="E59" s="243"/>
      <c r="F59" s="243"/>
      <c r="G59" s="243"/>
      <c r="H59" s="243"/>
      <c r="I59" s="243"/>
      <c r="J59" s="243"/>
      <c r="K59" s="243"/>
      <c r="L59" s="243"/>
      <c r="M59" s="243"/>
      <c r="N59" s="243"/>
      <c r="O59" s="243"/>
      <c r="P59" s="243"/>
      <c r="Q59" s="243"/>
      <c r="R59" s="243"/>
      <c r="S59" s="243"/>
      <c r="T59" s="243"/>
      <c r="U59" s="243"/>
      <c r="V59" s="243"/>
      <c r="W59" s="243"/>
      <c r="X59" s="243"/>
      <c r="Y59" s="243"/>
      <c r="Z59" s="243"/>
      <c r="AA59" s="243"/>
      <c r="AB59" s="243"/>
      <c r="AC59" s="243"/>
      <c r="AD59" s="243"/>
      <c r="AE59" s="243"/>
      <c r="AF59" s="243"/>
      <c r="AG59" s="243"/>
      <c r="AH59" s="243"/>
      <c r="AI59" s="243"/>
      <c r="AJ59" s="128"/>
      <c r="AK59" s="128"/>
      <c r="AL59" s="128"/>
    </row>
    <row r="60" spans="3:38" x14ac:dyDescent="0.2">
      <c r="C60" s="221"/>
      <c r="D60" s="221"/>
      <c r="E60" s="221"/>
      <c r="F60" s="221"/>
      <c r="G60" s="221"/>
      <c r="H60" s="221"/>
      <c r="I60" s="221"/>
      <c r="J60" s="221"/>
      <c r="K60" s="222"/>
      <c r="L60" s="222"/>
      <c r="M60" s="222"/>
      <c r="N60" s="222"/>
      <c r="O60" s="222"/>
      <c r="P60" s="222"/>
      <c r="Q60" s="222"/>
      <c r="R60" s="222"/>
      <c r="S60" s="222"/>
      <c r="T60" s="222"/>
      <c r="U60" s="222"/>
      <c r="V60" s="222"/>
      <c r="W60" s="222"/>
      <c r="X60" s="222"/>
      <c r="Y60" s="222"/>
      <c r="Z60" s="222"/>
      <c r="AA60" s="222"/>
      <c r="AB60" s="222"/>
      <c r="AC60" s="222"/>
      <c r="AD60" s="222"/>
      <c r="AE60" s="222"/>
      <c r="AF60" s="222"/>
      <c r="AG60" s="222"/>
      <c r="AH60" s="222"/>
      <c r="AI60" s="223"/>
      <c r="AJ60" s="128"/>
      <c r="AK60" s="128"/>
      <c r="AL60" s="128"/>
    </row>
    <row r="61" spans="3:38" x14ac:dyDescent="0.2">
      <c r="C61" s="224"/>
      <c r="D61" s="225"/>
      <c r="E61" s="226"/>
      <c r="F61" s="226"/>
      <c r="G61" s="221"/>
      <c r="H61" s="221"/>
      <c r="I61" s="221"/>
      <c r="J61" s="221"/>
      <c r="K61" s="222"/>
      <c r="L61" s="222"/>
      <c r="M61" s="222"/>
      <c r="N61" s="222"/>
      <c r="O61" s="222"/>
      <c r="P61" s="222"/>
      <c r="Q61" s="222"/>
      <c r="R61" s="222"/>
      <c r="S61" s="222"/>
      <c r="T61" s="222"/>
      <c r="U61" s="222"/>
      <c r="V61" s="222"/>
      <c r="W61" s="222"/>
      <c r="X61" s="222"/>
      <c r="Y61" s="222"/>
      <c r="Z61" s="222"/>
      <c r="AA61" s="222"/>
      <c r="AB61" s="222"/>
      <c r="AC61" s="222"/>
      <c r="AD61" s="222"/>
      <c r="AE61" s="222"/>
      <c r="AF61" s="222"/>
      <c r="AG61" s="222"/>
      <c r="AH61" s="222"/>
      <c r="AI61" s="223"/>
      <c r="AJ61" s="128"/>
      <c r="AK61" s="128"/>
      <c r="AL61" s="128"/>
    </row>
    <row r="62" spans="3:38" ht="19.5" x14ac:dyDescent="0.35">
      <c r="C62" s="224"/>
      <c r="D62" s="225"/>
      <c r="E62" s="226"/>
      <c r="F62" s="226"/>
      <c r="G62" s="221"/>
      <c r="H62" s="221"/>
      <c r="I62" s="221"/>
      <c r="J62" s="221"/>
      <c r="K62" s="222"/>
      <c r="L62" s="222"/>
      <c r="M62" s="222"/>
      <c r="N62" s="222"/>
      <c r="O62" s="222"/>
      <c r="P62" s="222"/>
      <c r="Q62" s="222"/>
      <c r="R62" s="242"/>
      <c r="S62" s="242"/>
      <c r="T62" s="242"/>
      <c r="U62" s="242"/>
      <c r="V62" s="242"/>
      <c r="W62" s="242"/>
      <c r="X62" s="222"/>
      <c r="Y62" s="222"/>
      <c r="Z62" s="222"/>
      <c r="AA62" s="222"/>
      <c r="AB62" s="222"/>
      <c r="AC62" s="222"/>
      <c r="AD62" s="222"/>
      <c r="AE62" s="222"/>
      <c r="AF62" s="222"/>
      <c r="AG62" s="222"/>
      <c r="AH62" s="222"/>
      <c r="AI62" s="223"/>
      <c r="AJ62" s="128"/>
      <c r="AK62" s="128"/>
      <c r="AL62" s="128"/>
    </row>
    <row r="63" spans="3:38" x14ac:dyDescent="0.2">
      <c r="C63" s="221"/>
      <c r="D63" s="221"/>
      <c r="E63" s="221"/>
      <c r="F63" s="221"/>
      <c r="G63" s="221"/>
      <c r="H63" s="221"/>
      <c r="I63" s="221"/>
      <c r="J63" s="221"/>
      <c r="K63" s="222"/>
      <c r="L63" s="222"/>
      <c r="M63" s="222"/>
      <c r="N63" s="222"/>
      <c r="O63" s="222"/>
      <c r="P63" s="222"/>
      <c r="Q63" s="222"/>
      <c r="R63" s="222"/>
      <c r="S63" s="222"/>
      <c r="T63" s="222"/>
      <c r="U63" s="222"/>
      <c r="V63" s="222"/>
      <c r="W63" s="222"/>
      <c r="X63" s="222"/>
      <c r="Y63" s="222"/>
      <c r="Z63" s="222"/>
      <c r="AA63" s="222"/>
      <c r="AB63" s="222"/>
      <c r="AC63" s="222"/>
      <c r="AD63" s="222"/>
      <c r="AE63" s="222"/>
      <c r="AF63" s="222"/>
      <c r="AG63" s="222"/>
      <c r="AH63" s="222"/>
      <c r="AI63" s="222"/>
      <c r="AJ63" s="128"/>
      <c r="AK63" s="128"/>
      <c r="AL63" s="128"/>
    </row>
    <row r="64" spans="3:38" ht="12.75" x14ac:dyDescent="0.2">
      <c r="C64" s="243"/>
      <c r="D64" s="244"/>
      <c r="E64" s="244"/>
      <c r="F64" s="244"/>
      <c r="G64" s="244"/>
      <c r="H64" s="244"/>
      <c r="I64" s="244"/>
      <c r="J64" s="244"/>
      <c r="K64" s="244"/>
      <c r="L64" s="244"/>
      <c r="M64" s="244"/>
      <c r="N64" s="244"/>
      <c r="O64" s="244"/>
      <c r="P64" s="244"/>
      <c r="Q64" s="244"/>
      <c r="R64" s="244"/>
      <c r="S64" s="244"/>
      <c r="T64" s="244"/>
      <c r="U64" s="244"/>
      <c r="V64" s="244"/>
      <c r="W64" s="244"/>
      <c r="X64" s="244"/>
      <c r="Y64" s="244"/>
      <c r="Z64" s="244"/>
      <c r="AA64" s="244"/>
      <c r="AB64" s="244"/>
      <c r="AC64" s="244"/>
      <c r="AD64" s="244"/>
      <c r="AE64" s="244"/>
      <c r="AF64" s="244"/>
      <c r="AG64" s="244"/>
      <c r="AH64" s="244"/>
      <c r="AI64" s="244"/>
    </row>
    <row r="65" spans="3:35" x14ac:dyDescent="0.2">
      <c r="C65" s="243"/>
      <c r="D65" s="243"/>
      <c r="E65" s="243"/>
      <c r="F65" s="243"/>
      <c r="G65" s="243"/>
      <c r="H65" s="243"/>
      <c r="I65" s="243"/>
      <c r="J65" s="243"/>
      <c r="K65" s="243"/>
      <c r="L65" s="243"/>
      <c r="M65" s="243"/>
      <c r="N65" s="243"/>
      <c r="O65" s="243"/>
      <c r="P65" s="243"/>
      <c r="Q65" s="243"/>
      <c r="R65" s="243"/>
      <c r="S65" s="243"/>
      <c r="T65" s="243"/>
      <c r="U65" s="243"/>
      <c r="V65" s="243"/>
      <c r="W65" s="243"/>
      <c r="X65" s="243"/>
      <c r="Y65" s="243"/>
      <c r="Z65" s="243"/>
      <c r="AA65" s="243"/>
      <c r="AB65" s="243"/>
      <c r="AC65" s="243"/>
      <c r="AD65" s="243"/>
      <c r="AE65" s="243"/>
      <c r="AF65" s="243"/>
      <c r="AG65" s="243"/>
      <c r="AH65" s="243"/>
      <c r="AI65" s="243"/>
    </row>
    <row r="66" spans="3:35" x14ac:dyDescent="0.2">
      <c r="C66" s="227"/>
      <c r="D66" s="225"/>
      <c r="E66" s="225"/>
      <c r="F66" s="225"/>
      <c r="G66" s="225"/>
      <c r="H66" s="225"/>
      <c r="I66" s="225"/>
      <c r="J66" s="225"/>
      <c r="K66" s="228"/>
      <c r="L66" s="228"/>
      <c r="M66" s="228"/>
      <c r="N66" s="229"/>
      <c r="O66" s="228"/>
      <c r="P66" s="228"/>
      <c r="Q66" s="228"/>
      <c r="R66" s="228"/>
      <c r="S66" s="228"/>
      <c r="T66" s="228"/>
      <c r="U66" s="228"/>
      <c r="V66" s="228"/>
      <c r="W66" s="228"/>
      <c r="X66" s="228"/>
      <c r="Y66" s="228"/>
      <c r="Z66" s="228"/>
      <c r="AA66" s="228"/>
      <c r="AB66" s="228"/>
      <c r="AC66" s="228"/>
      <c r="AD66" s="228"/>
      <c r="AE66" s="228"/>
      <c r="AF66" s="228"/>
      <c r="AG66" s="228"/>
      <c r="AH66" s="228"/>
      <c r="AI66" s="228"/>
    </row>
    <row r="67" spans="3:35" x14ac:dyDescent="0.2">
      <c r="C67" s="225"/>
      <c r="D67" s="221"/>
      <c r="E67" s="221"/>
      <c r="F67" s="221"/>
      <c r="G67" s="221"/>
      <c r="H67" s="221"/>
      <c r="I67" s="221"/>
      <c r="J67" s="221"/>
      <c r="K67" s="222"/>
      <c r="L67" s="241"/>
      <c r="M67" s="241"/>
      <c r="N67" s="222"/>
      <c r="O67" s="222"/>
      <c r="P67" s="222"/>
      <c r="Q67" s="222"/>
      <c r="R67" s="222"/>
      <c r="S67" s="222"/>
      <c r="T67" s="222"/>
      <c r="U67" s="222"/>
      <c r="V67" s="222"/>
      <c r="W67" s="222"/>
      <c r="X67" s="222"/>
      <c r="Y67" s="222"/>
      <c r="Z67" s="222"/>
      <c r="AA67" s="222"/>
      <c r="AB67" s="222"/>
      <c r="AC67" s="222"/>
      <c r="AD67" s="222"/>
      <c r="AE67" s="222"/>
      <c r="AF67" s="222"/>
      <c r="AG67" s="222"/>
      <c r="AH67" s="222"/>
      <c r="AI67" s="222"/>
    </row>
    <row r="68" spans="3:35" x14ac:dyDescent="0.2">
      <c r="C68" s="225"/>
      <c r="D68" s="221"/>
      <c r="E68" s="221"/>
      <c r="F68" s="221"/>
      <c r="G68" s="221"/>
      <c r="H68" s="221"/>
      <c r="I68" s="221"/>
      <c r="J68" s="221"/>
      <c r="K68" s="222"/>
      <c r="L68" s="241"/>
      <c r="M68" s="241"/>
      <c r="N68" s="222"/>
      <c r="O68" s="222"/>
      <c r="P68" s="222"/>
      <c r="Q68" s="222"/>
      <c r="R68" s="222"/>
      <c r="S68" s="222"/>
      <c r="T68" s="222"/>
      <c r="U68" s="222"/>
      <c r="V68" s="222"/>
      <c r="W68" s="222"/>
      <c r="X68" s="222"/>
      <c r="Y68" s="222"/>
      <c r="Z68" s="222"/>
      <c r="AA68" s="222"/>
      <c r="AB68" s="222"/>
      <c r="AC68" s="222"/>
      <c r="AD68" s="222"/>
      <c r="AE68" s="222"/>
      <c r="AF68" s="222"/>
      <c r="AG68" s="222"/>
      <c r="AH68" s="222"/>
      <c r="AI68" s="222"/>
    </row>
    <row r="69" spans="3:35" x14ac:dyDescent="0.2">
      <c r="C69" s="225"/>
      <c r="D69" s="221"/>
      <c r="E69" s="221"/>
      <c r="F69" s="221"/>
      <c r="G69" s="221"/>
      <c r="H69" s="221"/>
      <c r="I69" s="221"/>
      <c r="J69" s="221"/>
      <c r="K69" s="222"/>
      <c r="L69" s="241"/>
      <c r="M69" s="241"/>
      <c r="N69" s="222"/>
      <c r="O69" s="222"/>
      <c r="P69" s="222"/>
      <c r="Q69" s="222"/>
      <c r="R69" s="222"/>
      <c r="S69" s="222"/>
      <c r="T69" s="222"/>
      <c r="U69" s="222"/>
      <c r="V69" s="222"/>
      <c r="W69" s="222"/>
      <c r="X69" s="222"/>
      <c r="Y69" s="222"/>
      <c r="Z69" s="222"/>
      <c r="AA69" s="222"/>
      <c r="AB69" s="222"/>
      <c r="AC69" s="222"/>
      <c r="AD69" s="222"/>
      <c r="AE69" s="222"/>
      <c r="AF69" s="222"/>
      <c r="AG69" s="222"/>
      <c r="AH69" s="222"/>
      <c r="AI69" s="222"/>
    </row>
    <row r="70" spans="3:35" x14ac:dyDescent="0.2">
      <c r="C70" s="221"/>
      <c r="D70" s="221"/>
      <c r="E70" s="221"/>
      <c r="F70" s="221"/>
      <c r="G70" s="221"/>
      <c r="H70" s="221"/>
      <c r="I70" s="221"/>
      <c r="J70" s="221"/>
      <c r="K70" s="222"/>
      <c r="L70" s="222"/>
      <c r="M70" s="222"/>
      <c r="N70" s="222"/>
      <c r="O70" s="222"/>
      <c r="P70" s="222"/>
      <c r="Q70" s="222"/>
      <c r="R70" s="222"/>
      <c r="S70" s="222"/>
      <c r="T70" s="222"/>
      <c r="U70" s="222"/>
      <c r="V70" s="222"/>
      <c r="W70" s="222"/>
      <c r="X70" s="222"/>
      <c r="Y70" s="222"/>
      <c r="Z70" s="222"/>
      <c r="AA70" s="222"/>
      <c r="AB70" s="222"/>
      <c r="AC70" s="222"/>
      <c r="AD70" s="222"/>
      <c r="AE70" s="222"/>
      <c r="AF70" s="222"/>
      <c r="AG70" s="222"/>
      <c r="AH70" s="222"/>
      <c r="AI70" s="222"/>
    </row>
  </sheetData>
  <mergeCells count="17">
    <mergeCell ref="C7:AI7"/>
    <mergeCell ref="R62:W62"/>
    <mergeCell ref="C64:AI64"/>
    <mergeCell ref="C65:AI65"/>
    <mergeCell ref="C32:AI32"/>
    <mergeCell ref="C56:AI56"/>
    <mergeCell ref="C55:AI55"/>
    <mergeCell ref="C59:AI59"/>
    <mergeCell ref="C38:AI38"/>
    <mergeCell ref="C48:AI48"/>
    <mergeCell ref="L67:M67"/>
    <mergeCell ref="L68:M68"/>
    <mergeCell ref="L69:M69"/>
    <mergeCell ref="C9:AI9"/>
    <mergeCell ref="C10:AI10"/>
    <mergeCell ref="C13:AI13"/>
    <mergeCell ref="R53:W53"/>
  </mergeCells>
  <phoneticPr fontId="0" type="noConversion"/>
  <printOptions verticalCentered="1"/>
  <pageMargins left="0.69" right="0.23" top="0.32" bottom="0.43" header="0.5" footer="0.5"/>
  <pageSetup paperSize="5" scale="75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L70"/>
  <sheetViews>
    <sheetView showGridLines="0" zoomScaleNormal="100" workbookViewId="0">
      <pane xSplit="17" ySplit="27" topLeftCell="R28" activePane="bottomRight" state="frozen"/>
      <selection pane="topRight" activeCell="R1" sqref="R1"/>
      <selection pane="bottomLeft" activeCell="A28" sqref="A28"/>
      <selection pane="bottomRight" activeCell="C13" sqref="C13:AI13"/>
    </sheetView>
  </sheetViews>
  <sheetFormatPr defaultRowHeight="11.25" x14ac:dyDescent="0.2"/>
  <cols>
    <col min="1" max="1" width="11" style="128" customWidth="1"/>
    <col min="2" max="2" width="1.140625" style="128" customWidth="1"/>
    <col min="3" max="3" width="16.42578125" style="128" customWidth="1"/>
    <col min="4" max="4" width="0.140625" style="128" customWidth="1"/>
    <col min="5" max="5" width="22.7109375" style="128" hidden="1" customWidth="1"/>
    <col min="6" max="8" width="20.7109375" style="128" hidden="1" customWidth="1"/>
    <col min="9" max="9" width="2.140625" style="128" hidden="1" customWidth="1"/>
    <col min="10" max="10" width="10.85546875" style="128" hidden="1" customWidth="1"/>
    <col min="11" max="11" width="10.85546875" style="129" hidden="1" customWidth="1"/>
    <col min="12" max="13" width="10.7109375" style="129" hidden="1" customWidth="1"/>
    <col min="14" max="15" width="9.85546875" style="129" hidden="1" customWidth="1"/>
    <col min="16" max="16" width="10.7109375" style="129" hidden="1" customWidth="1"/>
    <col min="17" max="17" width="9.85546875" style="129" hidden="1" customWidth="1"/>
    <col min="18" max="18" width="10.7109375" style="129" customWidth="1"/>
    <col min="19" max="19" width="9.85546875" style="129" customWidth="1"/>
    <col min="20" max="21" width="9.85546875" style="129" hidden="1" customWidth="1"/>
    <col min="22" max="22" width="10.7109375" style="129" customWidth="1"/>
    <col min="23" max="24" width="9.85546875" style="129" customWidth="1"/>
    <col min="25" max="25" width="9.85546875" style="129" hidden="1" customWidth="1"/>
    <col min="26" max="26" width="9.85546875" style="129" customWidth="1"/>
    <col min="27" max="27" width="9.85546875" style="129" hidden="1" customWidth="1"/>
    <col min="28" max="28" width="10.7109375" style="129" customWidth="1"/>
    <col min="29" max="30" width="9.85546875" style="129" customWidth="1"/>
    <col min="31" max="31" width="9.85546875" style="129" hidden="1" customWidth="1"/>
    <col min="32" max="32" width="10.7109375" style="129" customWidth="1"/>
    <col min="33" max="33" width="9.85546875" style="129" hidden="1" customWidth="1"/>
    <col min="34" max="34" width="10.7109375" style="129" customWidth="1"/>
    <col min="35" max="35" width="9.85546875" style="129" customWidth="1"/>
    <col min="36" max="36" width="18.42578125" style="130" customWidth="1"/>
    <col min="37" max="37" width="3.7109375" style="129" customWidth="1"/>
    <col min="38" max="38" width="13" style="129" customWidth="1"/>
    <col min="39" max="16384" width="9.140625" style="128"/>
  </cols>
  <sheetData>
    <row r="1" spans="1:38" x14ac:dyDescent="0.2">
      <c r="A1" s="128" t="s">
        <v>174</v>
      </c>
      <c r="C1" s="153"/>
    </row>
    <row r="6" spans="1:38" ht="8.25" customHeight="1" x14ac:dyDescent="0.3">
      <c r="S6" s="131"/>
      <c r="T6" s="131"/>
      <c r="U6" s="131"/>
    </row>
    <row r="7" spans="1:38" ht="18" customHeight="1" x14ac:dyDescent="0.35">
      <c r="C7" s="239" t="s">
        <v>178</v>
      </c>
      <c r="D7" s="239"/>
      <c r="E7" s="239"/>
      <c r="F7" s="239"/>
      <c r="G7" s="239"/>
      <c r="H7" s="239"/>
      <c r="I7" s="239"/>
      <c r="J7" s="239"/>
      <c r="K7" s="239"/>
      <c r="L7" s="239"/>
      <c r="M7" s="239"/>
      <c r="N7" s="239"/>
      <c r="O7" s="239"/>
      <c r="P7" s="239"/>
      <c r="Q7" s="239"/>
      <c r="R7" s="239"/>
      <c r="S7" s="239"/>
      <c r="T7" s="239"/>
      <c r="U7" s="239"/>
      <c r="V7" s="239"/>
      <c r="W7" s="239"/>
      <c r="X7" s="239"/>
      <c r="Y7" s="239"/>
      <c r="Z7" s="239"/>
      <c r="AA7" s="239"/>
      <c r="AB7" s="239"/>
      <c r="AC7" s="239"/>
      <c r="AD7" s="239"/>
      <c r="AE7" s="239"/>
      <c r="AF7" s="239"/>
      <c r="AG7" s="239"/>
      <c r="AH7" s="239"/>
      <c r="AI7" s="239"/>
    </row>
    <row r="8" spans="1:38" ht="12" thickBot="1" x14ac:dyDescent="0.25"/>
    <row r="9" spans="1:38" ht="13.5" customHeight="1" thickBot="1" x14ac:dyDescent="0.25">
      <c r="C9" s="233" t="s">
        <v>82</v>
      </c>
      <c r="D9" s="234"/>
      <c r="E9" s="234"/>
      <c r="F9" s="234"/>
      <c r="G9" s="234"/>
      <c r="H9" s="234"/>
      <c r="I9" s="234"/>
      <c r="J9" s="234"/>
      <c r="K9" s="234"/>
      <c r="L9" s="234"/>
      <c r="M9" s="234"/>
      <c r="N9" s="234"/>
      <c r="O9" s="234"/>
      <c r="P9" s="234"/>
      <c r="Q9" s="234"/>
      <c r="R9" s="234"/>
      <c r="S9" s="234"/>
      <c r="T9" s="234"/>
      <c r="U9" s="234"/>
      <c r="V9" s="234"/>
      <c r="W9" s="234"/>
      <c r="X9" s="234"/>
      <c r="Y9" s="234"/>
      <c r="Z9" s="234"/>
      <c r="AA9" s="234"/>
      <c r="AB9" s="234"/>
      <c r="AC9" s="234"/>
      <c r="AD9" s="234"/>
      <c r="AE9" s="234"/>
      <c r="AF9" s="234"/>
      <c r="AG9" s="234"/>
      <c r="AH9" s="234"/>
      <c r="AI9" s="235"/>
    </row>
    <row r="10" spans="1:38" ht="14.25" customHeight="1" thickBot="1" x14ac:dyDescent="0.25">
      <c r="C10" s="233">
        <f>CurveFetch!E2</f>
        <v>37222</v>
      </c>
      <c r="D10" s="234"/>
      <c r="E10" s="234"/>
      <c r="F10" s="234"/>
      <c r="G10" s="234"/>
      <c r="H10" s="234"/>
      <c r="I10" s="234"/>
      <c r="J10" s="234"/>
      <c r="K10" s="234"/>
      <c r="L10" s="234"/>
      <c r="M10" s="234"/>
      <c r="N10" s="234"/>
      <c r="O10" s="234"/>
      <c r="P10" s="234"/>
      <c r="Q10" s="234"/>
      <c r="R10" s="234"/>
      <c r="S10" s="234"/>
      <c r="T10" s="234"/>
      <c r="U10" s="234"/>
      <c r="V10" s="234"/>
      <c r="W10" s="234"/>
      <c r="X10" s="234"/>
      <c r="Y10" s="234"/>
      <c r="Z10" s="234"/>
      <c r="AA10" s="234"/>
      <c r="AB10" s="234"/>
      <c r="AC10" s="234"/>
      <c r="AD10" s="234"/>
      <c r="AE10" s="234"/>
      <c r="AF10" s="234"/>
      <c r="AG10" s="234"/>
      <c r="AH10" s="234"/>
      <c r="AI10" s="235"/>
    </row>
    <row r="11" spans="1:38" x14ac:dyDescent="0.2">
      <c r="C11" s="134"/>
      <c r="D11" s="127"/>
      <c r="E11" s="127"/>
      <c r="F11" s="127"/>
      <c r="G11" s="127"/>
      <c r="H11" s="127"/>
      <c r="I11" s="127"/>
      <c r="J11" s="127"/>
      <c r="K11" s="135" t="s">
        <v>84</v>
      </c>
      <c r="L11" s="135" t="s">
        <v>86</v>
      </c>
      <c r="M11" s="135" t="s">
        <v>86</v>
      </c>
      <c r="N11" s="136" t="s">
        <v>88</v>
      </c>
      <c r="O11" s="135" t="s">
        <v>115</v>
      </c>
      <c r="P11" s="135" t="s">
        <v>115</v>
      </c>
      <c r="Q11" s="136" t="s">
        <v>88</v>
      </c>
      <c r="R11" s="135" t="s">
        <v>3</v>
      </c>
      <c r="S11" s="136" t="s">
        <v>88</v>
      </c>
      <c r="T11" s="135" t="s">
        <v>116</v>
      </c>
      <c r="U11" s="136" t="s">
        <v>88</v>
      </c>
      <c r="V11" s="135" t="s">
        <v>111</v>
      </c>
      <c r="W11" s="136" t="s">
        <v>88</v>
      </c>
      <c r="X11" s="135" t="s">
        <v>117</v>
      </c>
      <c r="Y11" s="136" t="s">
        <v>88</v>
      </c>
      <c r="Z11" s="135" t="s">
        <v>118</v>
      </c>
      <c r="AA11" s="136" t="s">
        <v>88</v>
      </c>
      <c r="AB11" s="135" t="s">
        <v>93</v>
      </c>
      <c r="AC11" s="136" t="s">
        <v>88</v>
      </c>
      <c r="AD11" s="135" t="s">
        <v>119</v>
      </c>
      <c r="AE11" s="136" t="s">
        <v>88</v>
      </c>
      <c r="AF11" s="135" t="s">
        <v>116</v>
      </c>
      <c r="AG11" s="136" t="s">
        <v>88</v>
      </c>
      <c r="AH11" s="135" t="s">
        <v>113</v>
      </c>
      <c r="AI11" s="136" t="s">
        <v>88</v>
      </c>
    </row>
    <row r="12" spans="1:38" ht="14.25" customHeight="1" thickBot="1" x14ac:dyDescent="0.25">
      <c r="C12" s="137"/>
      <c r="D12" s="138"/>
      <c r="E12" s="138"/>
      <c r="F12" s="138"/>
      <c r="G12" s="138"/>
      <c r="H12" s="138"/>
      <c r="I12" s="138"/>
      <c r="J12" s="138"/>
      <c r="K12" s="139" t="s">
        <v>85</v>
      </c>
      <c r="L12" s="139" t="s">
        <v>114</v>
      </c>
      <c r="M12" s="139" t="s">
        <v>83</v>
      </c>
      <c r="N12" s="140"/>
      <c r="O12" s="139" t="s">
        <v>114</v>
      </c>
      <c r="P12" s="139" t="s">
        <v>83</v>
      </c>
      <c r="Q12" s="140"/>
      <c r="R12" s="139">
        <f>R25</f>
        <v>37226</v>
      </c>
      <c r="S12" s="140"/>
      <c r="T12" s="141">
        <v>2001</v>
      </c>
      <c r="U12" s="140"/>
      <c r="V12" s="139" t="s">
        <v>87</v>
      </c>
      <c r="W12" s="140"/>
      <c r="X12" s="141">
        <v>2002</v>
      </c>
      <c r="Y12" s="140"/>
      <c r="Z12" s="141">
        <v>2002</v>
      </c>
      <c r="AA12" s="140"/>
      <c r="AB12" s="139" t="s">
        <v>94</v>
      </c>
      <c r="AC12" s="140"/>
      <c r="AD12" s="141">
        <v>2002</v>
      </c>
      <c r="AE12" s="140"/>
      <c r="AF12" s="141">
        <v>2002</v>
      </c>
      <c r="AG12" s="140"/>
      <c r="AH12" s="139" t="s">
        <v>112</v>
      </c>
      <c r="AI12" s="140"/>
    </row>
    <row r="13" spans="1:38" ht="14.25" customHeight="1" thickBot="1" x14ac:dyDescent="0.25">
      <c r="C13" s="233" t="s">
        <v>128</v>
      </c>
      <c r="D13" s="234"/>
      <c r="E13" s="234"/>
      <c r="F13" s="234"/>
      <c r="G13" s="234"/>
      <c r="H13" s="234"/>
      <c r="I13" s="234"/>
      <c r="J13" s="234"/>
      <c r="K13" s="234"/>
      <c r="L13" s="234"/>
      <c r="M13" s="234"/>
      <c r="N13" s="234"/>
      <c r="O13" s="234"/>
      <c r="P13" s="234"/>
      <c r="Q13" s="234"/>
      <c r="R13" s="234"/>
      <c r="S13" s="234"/>
      <c r="T13" s="234"/>
      <c r="U13" s="234"/>
      <c r="V13" s="234"/>
      <c r="W13" s="234"/>
      <c r="X13" s="234"/>
      <c r="Y13" s="234"/>
      <c r="Z13" s="234"/>
      <c r="AA13" s="234"/>
      <c r="AB13" s="234"/>
      <c r="AC13" s="234"/>
      <c r="AD13" s="234"/>
      <c r="AE13" s="234"/>
      <c r="AF13" s="234"/>
      <c r="AG13" s="234"/>
      <c r="AH13" s="234"/>
      <c r="AI13" s="235"/>
    </row>
    <row r="14" spans="1:38" s="142" customFormat="1" ht="12" hidden="1" customHeight="1" x14ac:dyDescent="0.2">
      <c r="C14" s="143"/>
      <c r="D14" s="144"/>
      <c r="E14" s="144"/>
      <c r="F14" s="145" t="s">
        <v>62</v>
      </c>
      <c r="G14" s="145" t="s">
        <v>65</v>
      </c>
      <c r="H14" s="145" t="s">
        <v>66</v>
      </c>
      <c r="I14" s="144"/>
      <c r="J14" s="144"/>
      <c r="K14" s="146"/>
      <c r="L14" s="146"/>
      <c r="M14" s="146"/>
      <c r="N14" s="147"/>
      <c r="O14" s="148"/>
      <c r="P14" s="146"/>
      <c r="Q14" s="147"/>
      <c r="R14" s="146"/>
      <c r="S14" s="147"/>
      <c r="T14" s="148"/>
      <c r="U14" s="149"/>
      <c r="V14" s="146"/>
      <c r="W14" s="147"/>
      <c r="X14" s="148"/>
      <c r="Y14" s="147"/>
      <c r="Z14" s="148"/>
      <c r="AA14" s="147"/>
      <c r="AB14" s="146"/>
      <c r="AC14" s="147"/>
      <c r="AD14" s="148"/>
      <c r="AE14" s="147"/>
      <c r="AF14" s="146"/>
      <c r="AG14" s="147"/>
      <c r="AH14" s="146"/>
      <c r="AI14" s="147"/>
      <c r="AJ14" s="150"/>
      <c r="AK14" s="151"/>
      <c r="AL14" s="151"/>
    </row>
    <row r="15" spans="1:38" hidden="1" x14ac:dyDescent="0.2">
      <c r="C15" s="152"/>
      <c r="D15" s="153"/>
      <c r="E15" s="154" t="s">
        <v>1</v>
      </c>
      <c r="F15" s="155" t="s">
        <v>173</v>
      </c>
      <c r="G15" s="155">
        <v>13</v>
      </c>
      <c r="H15" s="155" t="s">
        <v>63</v>
      </c>
      <c r="I15" s="153"/>
      <c r="J15" s="153"/>
      <c r="K15" s="156">
        <f>CurveFetch!E2</f>
        <v>37222</v>
      </c>
      <c r="L15" s="157"/>
      <c r="M15" s="157"/>
      <c r="N15" s="158"/>
      <c r="O15" s="159"/>
      <c r="P15" s="157"/>
      <c r="Q15" s="158"/>
      <c r="R15" s="157"/>
      <c r="S15" s="158"/>
      <c r="T15" s="159"/>
      <c r="U15" s="160"/>
      <c r="V15" s="157"/>
      <c r="W15" s="158"/>
      <c r="X15" s="159"/>
      <c r="Y15" s="158"/>
      <c r="Z15" s="159"/>
      <c r="AA15" s="158"/>
      <c r="AB15" s="157"/>
      <c r="AC15" s="158"/>
      <c r="AD15" s="159"/>
      <c r="AE15" s="158"/>
      <c r="AF15" s="157"/>
      <c r="AG15" s="158"/>
      <c r="AH15" s="157"/>
      <c r="AI15" s="158"/>
    </row>
    <row r="16" spans="1:38" hidden="1" x14ac:dyDescent="0.2">
      <c r="C16" s="152"/>
      <c r="D16" s="153"/>
      <c r="E16" s="154"/>
      <c r="F16" s="155"/>
      <c r="G16" s="155"/>
      <c r="H16" s="155"/>
      <c r="I16" s="153"/>
      <c r="J16" s="153"/>
      <c r="K16" s="157"/>
      <c r="L16" s="157"/>
      <c r="M16" s="157"/>
      <c r="N16" s="158"/>
      <c r="O16" s="159"/>
      <c r="P16" s="157"/>
      <c r="Q16" s="158"/>
      <c r="R16" s="157"/>
      <c r="S16" s="158"/>
      <c r="T16" s="159"/>
      <c r="U16" s="160"/>
      <c r="V16" s="157"/>
      <c r="W16" s="158"/>
      <c r="X16" s="159"/>
      <c r="Y16" s="158"/>
      <c r="Z16" s="159"/>
      <c r="AA16" s="158"/>
      <c r="AB16" s="157"/>
      <c r="AC16" s="158"/>
      <c r="AD16" s="159"/>
      <c r="AE16" s="158"/>
      <c r="AF16" s="157"/>
      <c r="AG16" s="158"/>
      <c r="AH16" s="157"/>
      <c r="AI16" s="158"/>
    </row>
    <row r="17" spans="3:38" hidden="1" x14ac:dyDescent="0.2">
      <c r="C17" s="152"/>
      <c r="D17" s="153"/>
      <c r="E17" s="154"/>
      <c r="F17" s="155"/>
      <c r="G17" s="155"/>
      <c r="H17" s="155"/>
      <c r="I17" s="153"/>
      <c r="J17" s="153"/>
      <c r="K17" s="157"/>
      <c r="L17" s="157"/>
      <c r="M17" s="157"/>
      <c r="N17" s="158"/>
      <c r="O17" s="159"/>
      <c r="P17" s="157"/>
      <c r="Q17" s="158"/>
      <c r="R17" s="157"/>
      <c r="S17" s="158"/>
      <c r="T17" s="159"/>
      <c r="U17" s="160"/>
      <c r="V17" s="157"/>
      <c r="W17" s="158"/>
      <c r="X17" s="159"/>
      <c r="Y17" s="158"/>
      <c r="Z17" s="159"/>
      <c r="AA17" s="158"/>
      <c r="AB17" s="157"/>
      <c r="AC17" s="158"/>
      <c r="AD17" s="159"/>
      <c r="AE17" s="158"/>
      <c r="AF17" s="157"/>
      <c r="AG17" s="158"/>
      <c r="AH17" s="157"/>
      <c r="AI17" s="158"/>
    </row>
    <row r="18" spans="3:38" ht="13.5" hidden="1" customHeight="1" x14ac:dyDescent="0.2">
      <c r="C18" s="152"/>
      <c r="D18" s="153"/>
      <c r="E18" s="154"/>
      <c r="F18" s="155"/>
      <c r="G18" s="155"/>
      <c r="H18" s="155"/>
      <c r="I18" s="153"/>
      <c r="J18" s="153"/>
      <c r="K18" s="157"/>
      <c r="L18" s="157"/>
      <c r="M18" s="157"/>
      <c r="N18" s="158"/>
      <c r="O18" s="159"/>
      <c r="P18" s="157"/>
      <c r="Q18" s="158"/>
      <c r="R18" s="157"/>
      <c r="S18" s="158"/>
      <c r="T18" s="159"/>
      <c r="U18" s="160"/>
      <c r="V18" s="157"/>
      <c r="W18" s="158"/>
      <c r="X18" s="159"/>
      <c r="Y18" s="158"/>
      <c r="Z18" s="159"/>
      <c r="AA18" s="158"/>
      <c r="AB18" s="157"/>
      <c r="AC18" s="158"/>
      <c r="AD18" s="159"/>
      <c r="AE18" s="158"/>
      <c r="AF18" s="157"/>
      <c r="AG18" s="158"/>
      <c r="AH18" s="157"/>
      <c r="AI18" s="158"/>
    </row>
    <row r="19" spans="3:38" ht="13.5" hidden="1" customHeight="1" x14ac:dyDescent="0.2">
      <c r="C19" s="152"/>
      <c r="D19" s="153"/>
      <c r="E19" s="154"/>
      <c r="F19" s="155"/>
      <c r="G19" s="155"/>
      <c r="H19" s="155"/>
      <c r="I19" s="153"/>
      <c r="J19" s="153"/>
      <c r="K19" s="157"/>
      <c r="L19" s="157"/>
      <c r="M19" s="157"/>
      <c r="N19" s="158"/>
      <c r="O19" s="159"/>
      <c r="P19" s="157"/>
      <c r="Q19" s="158"/>
      <c r="R19" s="157"/>
      <c r="S19" s="158"/>
      <c r="T19" s="159"/>
      <c r="U19" s="160"/>
      <c r="V19" s="157"/>
      <c r="W19" s="158"/>
      <c r="X19" s="159"/>
      <c r="Y19" s="158"/>
      <c r="Z19" s="159"/>
      <c r="AA19" s="158"/>
      <c r="AB19" s="157"/>
      <c r="AC19" s="158"/>
      <c r="AD19" s="159"/>
      <c r="AE19" s="158"/>
      <c r="AF19" s="157"/>
      <c r="AG19" s="158"/>
      <c r="AH19" s="157"/>
      <c r="AI19" s="158"/>
    </row>
    <row r="20" spans="3:38" hidden="1" x14ac:dyDescent="0.2">
      <c r="C20" s="152"/>
      <c r="D20" s="153"/>
      <c r="E20" s="154"/>
      <c r="F20" s="155"/>
      <c r="G20" s="155"/>
      <c r="H20" s="155"/>
      <c r="I20" s="153"/>
      <c r="J20" s="153"/>
      <c r="K20" s="157"/>
      <c r="L20" s="157"/>
      <c r="M20" s="157"/>
      <c r="N20" s="158"/>
      <c r="O20" s="159"/>
      <c r="P20" s="157"/>
      <c r="Q20" s="158"/>
      <c r="R20" s="157"/>
      <c r="S20" s="158"/>
      <c r="T20" s="159"/>
      <c r="U20" s="160"/>
      <c r="V20" s="157"/>
      <c r="W20" s="158"/>
      <c r="X20" s="159"/>
      <c r="Y20" s="158"/>
      <c r="Z20" s="159"/>
      <c r="AA20" s="158"/>
      <c r="AB20" s="157"/>
      <c r="AC20" s="158"/>
      <c r="AD20" s="159"/>
      <c r="AE20" s="158"/>
      <c r="AF20" s="159"/>
      <c r="AG20" s="158"/>
      <c r="AH20" s="157"/>
      <c r="AI20" s="158"/>
    </row>
    <row r="21" spans="3:38" hidden="1" x14ac:dyDescent="0.2">
      <c r="C21" s="152" t="s">
        <v>75</v>
      </c>
      <c r="D21" s="153"/>
      <c r="E21" s="154" t="s">
        <v>64</v>
      </c>
      <c r="F21" s="155" t="s">
        <v>60</v>
      </c>
      <c r="G21" s="155">
        <v>4</v>
      </c>
      <c r="H21" s="155" t="s">
        <v>9</v>
      </c>
      <c r="I21" s="153"/>
      <c r="J21" s="153"/>
      <c r="K21" s="157"/>
      <c r="L21" s="157"/>
      <c r="M21" s="157"/>
      <c r="N21" s="158"/>
      <c r="O21" s="159"/>
      <c r="P21" s="157"/>
      <c r="Q21" s="158"/>
      <c r="R21" s="157"/>
      <c r="S21" s="158"/>
      <c r="T21" s="159"/>
      <c r="U21" s="160"/>
      <c r="V21" s="157"/>
      <c r="W21" s="158"/>
      <c r="X21" s="159"/>
      <c r="Y21" s="158"/>
      <c r="Z21" s="159"/>
      <c r="AA21" s="158"/>
      <c r="AB21" s="157"/>
      <c r="AC21" s="158"/>
      <c r="AD21" s="159"/>
      <c r="AE21" s="158"/>
      <c r="AF21" s="159"/>
      <c r="AG21" s="158"/>
      <c r="AH21" s="157"/>
      <c r="AI21" s="158"/>
    </row>
    <row r="22" spans="3:38" hidden="1" x14ac:dyDescent="0.2">
      <c r="C22" s="152"/>
      <c r="D22" s="153"/>
      <c r="E22" s="153"/>
      <c r="F22" s="153"/>
      <c r="G22" s="153"/>
      <c r="H22" s="153"/>
      <c r="I22" s="153"/>
      <c r="J22" s="161" t="s">
        <v>64</v>
      </c>
      <c r="K22" s="162"/>
      <c r="L22" s="163"/>
      <c r="M22" s="163"/>
      <c r="N22" s="164"/>
      <c r="O22" s="165"/>
      <c r="P22" s="163" t="b">
        <f>P25=$F$24</f>
        <v>1</v>
      </c>
      <c r="Q22" s="164"/>
      <c r="R22" s="163" t="b">
        <f>MONTH(R25)=$F$24</f>
        <v>0</v>
      </c>
      <c r="S22" s="164"/>
      <c r="T22" s="163" t="b">
        <f>MONTH(T25)=$F$24</f>
        <v>0</v>
      </c>
      <c r="U22" s="166"/>
      <c r="V22" s="163" t="b">
        <f>MONTH(V25)=$F$24</f>
        <v>0</v>
      </c>
      <c r="W22" s="164"/>
      <c r="X22" s="163" t="b">
        <f>MONTH(X25)=$F$24</f>
        <v>0</v>
      </c>
      <c r="Y22" s="164"/>
      <c r="Z22" s="163" t="b">
        <f>MONTH(Z25)=$F$24</f>
        <v>0</v>
      </c>
      <c r="AA22" s="164"/>
      <c r="AB22" s="163" t="b">
        <f>MONTH(AB25)=$F$24</f>
        <v>0</v>
      </c>
      <c r="AC22" s="164"/>
      <c r="AD22" s="163" t="b">
        <f>MONTH(AD25)=$F$24</f>
        <v>0</v>
      </c>
      <c r="AE22" s="164"/>
      <c r="AF22" s="163" t="b">
        <f>MONTH(AF25)=$F$24</f>
        <v>0</v>
      </c>
      <c r="AG22" s="164"/>
      <c r="AH22" s="163" t="b">
        <f>MONTH(AH25)=$F$24</f>
        <v>0</v>
      </c>
      <c r="AI22" s="164"/>
    </row>
    <row r="23" spans="3:38" hidden="1" x14ac:dyDescent="0.2">
      <c r="C23" s="152"/>
      <c r="D23" s="153"/>
      <c r="E23" s="167" t="s">
        <v>69</v>
      </c>
      <c r="F23" s="168" t="s">
        <v>48</v>
      </c>
      <c r="G23" s="169">
        <f ca="1">MATCH(F23,INDIRECT(CONCATENATE($F$21,"!",$G$21,":",$G$21)),0)</f>
        <v>5</v>
      </c>
      <c r="H23" s="153"/>
      <c r="I23" s="153"/>
      <c r="J23" s="153"/>
      <c r="K23" s="157"/>
      <c r="L23" s="170"/>
      <c r="M23" s="170"/>
      <c r="N23" s="171"/>
      <c r="O23" s="172"/>
      <c r="P23" s="170">
        <f ca="1">IF(P$22,MATCH(EOMONTH(P25,0),INDIRECT(CONCATENATE($F$21,"!",$H$21,":",$H$21)),0),MATCH(P25,INDIRECT(CONCATENATE($F$15,"!",$H$15,":",$H$15)),0))</f>
        <v>37</v>
      </c>
      <c r="Q23" s="171"/>
      <c r="R23" s="170">
        <f ca="1">IF(R$22,MATCH(EOMONTH(R25,0),INDIRECT(CONCATENATE($F$21,"!",$H$21,":",$H$21)),0),MATCH(R25,INDIRECT(CONCATENATE($F$15,"!",$H$15,":",$H$15)),0))</f>
        <v>16</v>
      </c>
      <c r="S23" s="171"/>
      <c r="T23" s="170" t="e">
        <f ca="1">IF(T$22,MATCH(EOMONTH(T25,0),INDIRECT(CONCATENATE($F$21,"!",$H$21,":",$H$21)),0),MATCH(T25,INDIRECT(CONCATENATE($F$15,"!",$H$15,":",$H$15)),0))</f>
        <v>#N/A</v>
      </c>
      <c r="U23" s="173"/>
      <c r="V23" s="170">
        <f ca="1">IF(V$22,MATCH(EOMONTH(V25,0),INDIRECT(CONCATENATE($F$21,"!",$H$21,":",$H$21)),0),MATCH(V25,INDIRECT(CONCATENATE($F$15,"!",$H$15,":",$H$15)),0))</f>
        <v>16</v>
      </c>
      <c r="W23" s="171"/>
      <c r="X23" s="170">
        <f ca="1">IF(X$22,MATCH(EOMONTH(X25,0),INDIRECT(CONCATENATE($F$21,"!",$H$21,":",$H$21)),0),MATCH(X25,INDIRECT(CONCATENATE($F$15,"!",$H$15,":",$H$15)),0))</f>
        <v>17</v>
      </c>
      <c r="Y23" s="171"/>
      <c r="Z23" s="170">
        <f ca="1">IF(Z$22,MATCH(EOMONTH(Z25,0),INDIRECT(CONCATENATE($F$21,"!",$H$21,":",$H$21)),0),MATCH(Z25,INDIRECT(CONCATENATE($F$15,"!",$H$15,":",$H$15)),0))</f>
        <v>20</v>
      </c>
      <c r="AA23" s="171"/>
      <c r="AB23" s="170">
        <f ca="1">IF(AB$22,MATCH(EOMONTH(AB25,0),INDIRECT(CONCATENATE($F$21,"!",$H$21,":",$H$21)),0),MATCH(AB25,INDIRECT(CONCATENATE($F$15,"!",$H$15,":",$H$15)),0))</f>
        <v>20</v>
      </c>
      <c r="AC23" s="171"/>
      <c r="AD23" s="170">
        <f ca="1">IF(AD$22,MATCH(EOMONTH(AD25,0),INDIRECT(CONCATENATE($F$21,"!",$H$21,":",$H$21)),0),MATCH(AD25,INDIRECT(CONCATENATE($F$15,"!",$H$15,":",$H$15)),0))</f>
        <v>23</v>
      </c>
      <c r="AE23" s="171"/>
      <c r="AF23" s="170">
        <f ca="1">IF(AF$22,MATCH(EOMONTH(AF25,0),INDIRECT(CONCATENATE($F$21,"!",$H$21,":",$H$21)),0),MATCH(AF25,INDIRECT(CONCATENATE($F$15,"!",$H$15,":",$H$15)),0))</f>
        <v>26</v>
      </c>
      <c r="AG23" s="171"/>
      <c r="AH23" s="170">
        <f ca="1">IF(AH$22,MATCH(EOMONTH(AH25,0),INDIRECT(CONCATENATE($F$21,"!",$H$21,":",$H$21)),0),MATCH(AH25,INDIRECT(CONCATENATE($F$15,"!",$H$15,":",$H$15)),0))</f>
        <v>27</v>
      </c>
      <c r="AI23" s="171"/>
    </row>
    <row r="24" spans="3:38" hidden="1" x14ac:dyDescent="0.2">
      <c r="C24" s="152"/>
      <c r="D24" s="153"/>
      <c r="E24" s="167" t="s">
        <v>61</v>
      </c>
      <c r="F24" s="174">
        <f>'Gas Average Basis'!F24</f>
        <v>37196</v>
      </c>
      <c r="G24" s="153"/>
      <c r="H24" s="153"/>
      <c r="I24" s="153"/>
      <c r="J24" s="153"/>
      <c r="K24" s="157"/>
      <c r="L24" s="170"/>
      <c r="M24" s="170"/>
      <c r="N24" s="171"/>
      <c r="O24" s="172"/>
      <c r="P24" s="170">
        <f ca="1">IF(P$22,MATCH(EOMONTH(P26,0),INDIRECT(CONCATENATE($F$21,"!",$H$21,":",$H$21)),0),MATCH(P26,INDIRECT(CONCATENATE($F$15,"!",$H$15,":",$H$15)),0))</f>
        <v>37</v>
      </c>
      <c r="Q24" s="171"/>
      <c r="R24" s="170">
        <f ca="1">IF(R$22,MATCH(EOMONTH(R26,0),INDIRECT(CONCATENATE($F$21,"!",$H$21,":",$H$21)),0),MATCH(R26,INDIRECT(CONCATENATE($F$15,"!",$H$15,":",$H$15)),0))</f>
        <v>16</v>
      </c>
      <c r="S24" s="171"/>
      <c r="T24" s="170">
        <f ca="1">IF(T$22,MATCH(EOMONTH(T26,0),INDIRECT(CONCATENATE($F$21,"!",$H$21,":",$H$21)),0),MATCH(T26,INDIRECT(CONCATENATE($F$15,"!",$H$15,":",$H$15)),0))</f>
        <v>16</v>
      </c>
      <c r="U24" s="173"/>
      <c r="V24" s="170">
        <f ca="1">IF(V$22,MATCH(EOMONTH(V26,0),INDIRECT(CONCATENATE($F$21,"!",$H$21,":",$H$21)),0),MATCH(V26,INDIRECT(CONCATENATE($F$15,"!",$H$15,":",$H$15)),0))</f>
        <v>19</v>
      </c>
      <c r="W24" s="171"/>
      <c r="X24" s="170">
        <f ca="1">IF(X$22,MATCH(EOMONTH(X26,0),INDIRECT(CONCATENATE($F$21,"!",$H$21,":",$H$21)),0),MATCH(X26,INDIRECT(CONCATENATE($F$15,"!",$H$15,":",$H$15)),0))</f>
        <v>19</v>
      </c>
      <c r="Y24" s="171"/>
      <c r="Z24" s="170">
        <f ca="1">IF(Z$22,MATCH(EOMONTH(Z26,0),INDIRECT(CONCATENATE($F$21,"!",$H$21,":",$H$21)),0),MATCH(Z26,INDIRECT(CONCATENATE($F$15,"!",$H$15,":",$H$15)),0))</f>
        <v>22</v>
      </c>
      <c r="AA24" s="171"/>
      <c r="AB24" s="170">
        <f ca="1">IF(AB$22,MATCH(EOMONTH(AB26,0),INDIRECT(CONCATENATE($F$21,"!",$H$21,":",$H$21)),0),MATCH(AB26,INDIRECT(CONCATENATE($F$15,"!",$H$15,":",$H$15)),0))</f>
        <v>26</v>
      </c>
      <c r="AC24" s="171"/>
      <c r="AD24" s="170">
        <f ca="1">IF(AD$22,MATCH(EOMONTH(AD26,0),INDIRECT(CONCATENATE($F$21,"!",$H$21,":",$H$21)),0),MATCH(AD26,INDIRECT(CONCATENATE($F$15,"!",$H$15,":",$H$15)),0))</f>
        <v>25</v>
      </c>
      <c r="AE24" s="171"/>
      <c r="AF24" s="170">
        <f ca="1">IF(AF$22,MATCH(EOMONTH(AF26,0),INDIRECT(CONCATENATE($F$21,"!",$H$21,":",$H$21)),0),MATCH(AF26,INDIRECT(CONCATENATE($F$15,"!",$H$15,":",$H$15)),0))</f>
        <v>28</v>
      </c>
      <c r="AG24" s="171"/>
      <c r="AH24" s="170">
        <f ca="1">IF(AH$22,MATCH(EOMONTH(AH26,0),INDIRECT(CONCATENATE($F$21,"!",$H$21,":",$H$21)),0),MATCH(AH26,INDIRECT(CONCATENATE($F$15,"!",$H$15,":",$H$15)),0))</f>
        <v>31</v>
      </c>
      <c r="AI24" s="171"/>
    </row>
    <row r="25" spans="3:38" hidden="1" x14ac:dyDescent="0.2">
      <c r="C25" s="152"/>
      <c r="D25" s="153"/>
      <c r="E25" s="153"/>
      <c r="F25" s="174">
        <f>'Gas Average Basis'!F25</f>
        <v>37225</v>
      </c>
      <c r="G25" s="153"/>
      <c r="H25" s="153"/>
      <c r="I25" s="153"/>
      <c r="J25" s="175" t="s">
        <v>57</v>
      </c>
      <c r="K25" s="176"/>
      <c r="L25" s="177"/>
      <c r="M25" s="178"/>
      <c r="N25" s="179"/>
      <c r="O25" s="180"/>
      <c r="P25" s="178">
        <f>F24</f>
        <v>37196</v>
      </c>
      <c r="Q25" s="179"/>
      <c r="R25" s="177">
        <f>'Gas Average Basis'!R25</f>
        <v>37226</v>
      </c>
      <c r="S25" s="179"/>
      <c r="T25" s="180">
        <v>37165</v>
      </c>
      <c r="U25" s="181"/>
      <c r="V25" s="177">
        <f>'Gas Average Basis'!V25</f>
        <v>37226</v>
      </c>
      <c r="W25" s="179"/>
      <c r="X25" s="180">
        <v>37257</v>
      </c>
      <c r="Y25" s="179"/>
      <c r="Z25" s="180">
        <v>37347</v>
      </c>
      <c r="AA25" s="179"/>
      <c r="AB25" s="182">
        <v>37347</v>
      </c>
      <c r="AC25" s="179"/>
      <c r="AD25" s="180">
        <v>37438</v>
      </c>
      <c r="AE25" s="179"/>
      <c r="AF25" s="180">
        <v>37530</v>
      </c>
      <c r="AG25" s="179"/>
      <c r="AH25" s="182">
        <v>37561</v>
      </c>
      <c r="AI25" s="179"/>
    </row>
    <row r="26" spans="3:38" hidden="1" x14ac:dyDescent="0.2">
      <c r="C26" s="152"/>
      <c r="D26" s="153"/>
      <c r="E26" s="153"/>
      <c r="F26" s="153"/>
      <c r="G26" s="153"/>
      <c r="H26" s="153"/>
      <c r="I26" s="153"/>
      <c r="J26" s="183" t="s">
        <v>58</v>
      </c>
      <c r="K26" s="184"/>
      <c r="L26" s="185"/>
      <c r="M26" s="186"/>
      <c r="N26" s="187"/>
      <c r="O26" s="188"/>
      <c r="P26" s="186">
        <f>P25</f>
        <v>37196</v>
      </c>
      <c r="Q26" s="187"/>
      <c r="R26" s="185">
        <f>R25</f>
        <v>37226</v>
      </c>
      <c r="S26" s="187"/>
      <c r="T26" s="188">
        <v>37226</v>
      </c>
      <c r="U26" s="189"/>
      <c r="V26" s="185">
        <v>37316</v>
      </c>
      <c r="W26" s="187"/>
      <c r="X26" s="188">
        <v>37316</v>
      </c>
      <c r="Y26" s="187"/>
      <c r="Z26" s="188">
        <v>37408</v>
      </c>
      <c r="AA26" s="187"/>
      <c r="AB26" s="190">
        <v>37530</v>
      </c>
      <c r="AC26" s="187"/>
      <c r="AD26" s="188">
        <v>37500</v>
      </c>
      <c r="AE26" s="187"/>
      <c r="AF26" s="188">
        <v>37591</v>
      </c>
      <c r="AG26" s="187"/>
      <c r="AH26" s="190">
        <v>37681</v>
      </c>
      <c r="AI26" s="187"/>
    </row>
    <row r="27" spans="3:38" hidden="1" x14ac:dyDescent="0.2">
      <c r="C27" s="191" t="s">
        <v>70</v>
      </c>
      <c r="D27" s="192"/>
      <c r="E27" s="193" t="s">
        <v>49</v>
      </c>
      <c r="F27" s="193" t="s">
        <v>1</v>
      </c>
      <c r="G27" s="193"/>
      <c r="H27" s="193"/>
      <c r="I27" s="194"/>
      <c r="J27" s="192"/>
      <c r="K27" s="195"/>
      <c r="L27" s="195"/>
      <c r="M27" s="195"/>
      <c r="N27" s="196"/>
      <c r="O27" s="197"/>
      <c r="P27" s="195"/>
      <c r="Q27" s="196"/>
      <c r="R27" s="195"/>
      <c r="S27" s="196"/>
      <c r="T27" s="197"/>
      <c r="U27" s="198"/>
      <c r="V27" s="195"/>
      <c r="W27" s="196"/>
      <c r="X27" s="197"/>
      <c r="Y27" s="196"/>
      <c r="Z27" s="197"/>
      <c r="AA27" s="196"/>
      <c r="AB27" s="195"/>
      <c r="AC27" s="196"/>
      <c r="AD27" s="197"/>
      <c r="AE27" s="196"/>
      <c r="AF27" s="197"/>
      <c r="AG27" s="196"/>
      <c r="AH27" s="195"/>
      <c r="AI27" s="196"/>
      <c r="AJ27" s="199" t="s">
        <v>67</v>
      </c>
      <c r="AL27" s="199" t="s">
        <v>68</v>
      </c>
    </row>
    <row r="28" spans="3:38" x14ac:dyDescent="0.2">
      <c r="C28" s="200" t="s">
        <v>44</v>
      </c>
      <c r="D28" s="192"/>
      <c r="E28" s="201" t="s">
        <v>44</v>
      </c>
      <c r="F28" s="201" t="s">
        <v>160</v>
      </c>
      <c r="G28" s="201"/>
      <c r="H28" s="201"/>
      <c r="I28" s="201"/>
      <c r="J28" s="192"/>
      <c r="K28" s="202"/>
      <c r="L28" s="203"/>
      <c r="M28" s="203"/>
      <c r="N28" s="204"/>
      <c r="O28" s="203"/>
      <c r="P28" s="203"/>
      <c r="Q28" s="204"/>
      <c r="R28" s="203" t="e">
        <f ca="1">IF(R$22,AveragePrices($F$21,R$23,R$24,$AJ28:$AJ28),AveragePrices($F$15,R$23,R$24,$AL28:$AL28))</f>
        <v>#NAME?</v>
      </c>
      <c r="S28" s="204" t="e">
        <f ca="1">R28-'[32]Gas Average FinIdx'!R28</f>
        <v>#NAME?</v>
      </c>
      <c r="T28" s="203" t="e">
        <f ca="1">IF(T$22,AveragePrices($F$21,T$23,T$24,$AJ28:$AJ28),AveragePrices($F$15,T$23,T$24,$AL28:$AL28))</f>
        <v>#NAME?</v>
      </c>
      <c r="U28" s="204">
        <v>-4.2999999999999997E-2</v>
      </c>
      <c r="V28" s="203" t="e">
        <f ca="1">IF(V$22,AveragePrices($F$21,V$23,V$24,$AJ28:$AJ28),AveragePrices($F$15,V$23,V$24,$AL28:$AL28))</f>
        <v>#NAME?</v>
      </c>
      <c r="W28" s="204" t="e">
        <f ca="1">V28-'[32]Gas Average FinIdx'!V28</f>
        <v>#NAME?</v>
      </c>
      <c r="X28" s="203" t="e">
        <f ca="1">IF(X$22,AveragePrices($F$21,X$23,X$24,$AJ28:$AJ28),AveragePrices($F$15,X$23,X$24,$AL28:$AL28))</f>
        <v>#NAME?</v>
      </c>
      <c r="Y28" s="204">
        <v>-4.8300000000000003E-2</v>
      </c>
      <c r="Z28" s="203" t="e">
        <f ca="1">IF(Z$22,AveragePrices($F$21,Z$23,Z$24,$AJ28:$AJ28),AveragePrices($F$15,Z$23,Z$24,$AL28:$AL28))</f>
        <v>#NAME?</v>
      </c>
      <c r="AA28" s="204">
        <v>-0.01</v>
      </c>
      <c r="AB28" s="203" t="e">
        <f ca="1">IF(AB$22,AveragePrices($F$21,AB$23,AB$24,$AJ28:$AJ28),AveragePrices($F$15,AB$23,AB$24,$AL28:$AL28))</f>
        <v>#NAME?</v>
      </c>
      <c r="AC28" s="204" t="e">
        <f ca="1">AB28-'[32]Gas Average FinIdx'!AB28</f>
        <v>#NAME?</v>
      </c>
      <c r="AD28" s="203" t="e">
        <f ca="1">IF(AD$22,AveragePrices($F$21,AD$23,AD$24,$AJ28:$AJ28),AveragePrices($F$15,AD$23,AD$24,$AL28:$AL28))</f>
        <v>#NAME?</v>
      </c>
      <c r="AE28" s="204">
        <v>-4.4999999999999998E-2</v>
      </c>
      <c r="AF28" s="203" t="e">
        <f ca="1">IF(AF$22,AveragePrices($F$21,AF$23,AF$24,$AJ28:$AJ28),AveragePrices($F$15,AF$23,AF$24,$AL28:$AL28))</f>
        <v>#NAME?</v>
      </c>
      <c r="AG28" s="204">
        <v>-0.03</v>
      </c>
      <c r="AH28" s="203" t="e">
        <f ca="1">IF(AH$22,AveragePrices($F$21,AH$23,AH$24,$AJ28:$AJ28),AveragePrices($F$15,AH$23,AH$24,$AL28:$AL28))</f>
        <v>#NAME?</v>
      </c>
      <c r="AI28" s="204" t="e">
        <f ca="1">AH28-'[32]Gas Average FinIdx'!AH28</f>
        <v>#NAME?</v>
      </c>
      <c r="AJ28" s="206">
        <f ca="1">IF(E28="","",MATCH(E28,INDIRECT(CONCATENATE($F$21,"!",$G$21,":",$G$21)),0))</f>
        <v>6</v>
      </c>
      <c r="AL28" s="206">
        <f ca="1">IF(F28="","",MATCH(F28,INDIRECT(CONCATENATE($F$15,"!",$G$15,":",$G$15)),0))</f>
        <v>18</v>
      </c>
    </row>
    <row r="29" spans="3:38" x14ac:dyDescent="0.2">
      <c r="C29" s="200" t="s">
        <v>105</v>
      </c>
      <c r="D29" s="192"/>
      <c r="E29" s="201" t="s">
        <v>105</v>
      </c>
      <c r="F29" s="201" t="s">
        <v>170</v>
      </c>
      <c r="G29" s="201"/>
      <c r="H29" s="201"/>
      <c r="I29" s="201"/>
      <c r="J29" s="192"/>
      <c r="K29" s="202"/>
      <c r="L29" s="203"/>
      <c r="M29" s="203"/>
      <c r="N29" s="204"/>
      <c r="O29" s="203"/>
      <c r="P29" s="203"/>
      <c r="Q29" s="204"/>
      <c r="R29" s="203" t="e">
        <f ca="1">IF(R$22,AveragePrices($F$21,R$23,R$24,$AJ29:$AJ29),AveragePrices($F$15,R$23,R$24,$AL29:$AL29))</f>
        <v>#NAME?</v>
      </c>
      <c r="S29" s="204" t="e">
        <f ca="1">R29-'[32]Gas Average FinIdx'!R29</f>
        <v>#NAME?</v>
      </c>
      <c r="T29" s="203" t="e">
        <f ca="1">IF(T$22,AveragePrices($F$21,T$23,T$24,$AJ29:$AJ29),AveragePrices($F$15,T$23,T$24,$AL29:$AL29))</f>
        <v>#NAME?</v>
      </c>
      <c r="U29" s="204" t="e">
        <f ca="1">T29-'[32]Gas Average Basis'!S29</f>
        <v>#NAME?</v>
      </c>
      <c r="V29" s="203" t="e">
        <f ca="1">IF(V$22,AveragePrices($F$21,V$23,V$24,$AJ29:$AJ29),AveragePrices($F$15,V$23,V$24,$AL29:$AL29))</f>
        <v>#NAME?</v>
      </c>
      <c r="W29" s="204" t="e">
        <f ca="1">V29-'[32]Gas Average FinIdx'!V29</f>
        <v>#NAME?</v>
      </c>
      <c r="X29" s="203" t="e">
        <f ca="1">IF(X$22,AveragePrices($F$21,X$23,X$24,$AJ29:$AJ29),AveragePrices($F$15,X$23,X$24,$AL29:$AL29))</f>
        <v>#NAME?</v>
      </c>
      <c r="Y29" s="204" t="e">
        <f ca="1">X29-'[32]Gas Average Basis'!W29</f>
        <v>#NAME?</v>
      </c>
      <c r="Z29" s="203" t="e">
        <f ca="1">IF(Z$22,AveragePrices($F$21,Z$23,Z$24,$AJ29:$AJ29),AveragePrices($F$15,Z$23,Z$24,$AL29:$AL29))</f>
        <v>#NAME?</v>
      </c>
      <c r="AA29" s="204" t="e">
        <f ca="1">Z29-'[32]Gas Average Basis'!Y29</f>
        <v>#NAME?</v>
      </c>
      <c r="AB29" s="203" t="e">
        <f ca="1">IF(AB$22,AveragePrices($F$21,AB$23,AB$24,$AJ29:$AJ29),AveragePrices($F$15,AB$23,AB$24,$AL29:$AL29))</f>
        <v>#NAME?</v>
      </c>
      <c r="AC29" s="204" t="e">
        <f ca="1">AB29-'[32]Gas Average FinIdx'!AB29</f>
        <v>#NAME?</v>
      </c>
      <c r="AD29" s="203" t="e">
        <f ca="1">IF(AD$22,AveragePrices($F$21,AD$23,AD$24,$AJ29:$AJ29),AveragePrices($F$15,AD$23,AD$24,$AL29:$AL29))</f>
        <v>#NAME?</v>
      </c>
      <c r="AE29" s="204" t="e">
        <f ca="1">AD29-'[32]Gas Average Basis'!AC29</f>
        <v>#NAME?</v>
      </c>
      <c r="AF29" s="203" t="e">
        <f ca="1">IF(AF$22,AveragePrices($F$21,AF$23,AF$24,$AJ29:$AJ29),AveragePrices($F$15,AF$23,AF$24,$AL29:$AL29))</f>
        <v>#NAME?</v>
      </c>
      <c r="AG29" s="204" t="e">
        <f ca="1">AF29-'[32]Gas Average Basis'!AE29</f>
        <v>#NAME?</v>
      </c>
      <c r="AH29" s="203" t="e">
        <f ca="1">IF(AH$22,AveragePrices($F$21,AH$23,AH$24,$AJ29:$AJ29),AveragePrices($F$15,AH$23,AH$24,$AL29:$AL29))</f>
        <v>#NAME?</v>
      </c>
      <c r="AI29" s="204" t="e">
        <f ca="1">AH29-'[32]Gas Average FinIdx'!AH29</f>
        <v>#NAME?</v>
      </c>
      <c r="AJ29" s="207">
        <f ca="1">IF(E29="","",MATCH(E29,INDIRECT(CONCATENATE($F$21,"!",$G$21,":",$G$21)),0))</f>
        <v>17</v>
      </c>
      <c r="AL29" s="207">
        <f ca="1">IF(F29="","",MATCH(F29,INDIRECT(CONCATENATE($F$15,"!",$G$15,":",$G$15)),0))</f>
        <v>29</v>
      </c>
    </row>
    <row r="30" spans="3:38" x14ac:dyDescent="0.2">
      <c r="C30" s="200" t="s">
        <v>45</v>
      </c>
      <c r="D30" s="192"/>
      <c r="E30" s="201" t="s">
        <v>45</v>
      </c>
      <c r="F30" s="201" t="s">
        <v>172</v>
      </c>
      <c r="G30" s="201"/>
      <c r="H30" s="201"/>
      <c r="I30" s="201"/>
      <c r="J30" s="192"/>
      <c r="K30" s="202"/>
      <c r="L30" s="203"/>
      <c r="M30" s="203"/>
      <c r="N30" s="204"/>
      <c r="O30" s="203"/>
      <c r="P30" s="203"/>
      <c r="Q30" s="204"/>
      <c r="R30" s="203" t="e">
        <f ca="1">IF(R$22,AveragePrices($F$21,R$23,R$24,$AJ30:$AJ30),AveragePrices($F$15,R$23,R$24,$AL30:$AL30))</f>
        <v>#NAME?</v>
      </c>
      <c r="S30" s="204" t="e">
        <f ca="1">R30-'[32]Gas Average FinIdx'!R30</f>
        <v>#NAME?</v>
      </c>
      <c r="T30" s="203" t="e">
        <f ca="1">IF(T$22,AveragePrices($F$21,T$23,T$24,$AJ30:$AJ30),AveragePrices($F$15,T$23,T$24,$AL30:$AL30))</f>
        <v>#NAME?</v>
      </c>
      <c r="U30" s="204" t="e">
        <f ca="1">T30-'[32]Gas Average Basis'!S30</f>
        <v>#NAME?</v>
      </c>
      <c r="V30" s="203" t="e">
        <f ca="1">IF(V$22,AveragePrices($F$21,V$23,V$24,$AJ30:$AJ30),AveragePrices($F$15,V$23,V$24,$AL30:$AL30))</f>
        <v>#NAME?</v>
      </c>
      <c r="W30" s="204" t="e">
        <f ca="1">V30-'[32]Gas Average FinIdx'!V30</f>
        <v>#NAME?</v>
      </c>
      <c r="X30" s="203" t="e">
        <f ca="1">IF(X$22,AveragePrices($F$21,X$23,X$24,$AJ30:$AJ30),AveragePrices($F$15,X$23,X$24,$AL30:$AL30))</f>
        <v>#NAME?</v>
      </c>
      <c r="Y30" s="204" t="e">
        <f ca="1">X30-'[32]Gas Average Basis'!W30</f>
        <v>#NAME?</v>
      </c>
      <c r="Z30" s="203" t="e">
        <f ca="1">IF(Z$22,AveragePrices($F$21,Z$23,Z$24,$AJ30:$AJ30),AveragePrices($F$15,Z$23,Z$24,$AL30:$AL30))</f>
        <v>#NAME?</v>
      </c>
      <c r="AA30" s="204" t="e">
        <f ca="1">Z30-'[32]Gas Average Basis'!Y30</f>
        <v>#NAME?</v>
      </c>
      <c r="AB30" s="203" t="e">
        <f ca="1">IF(AB$22,AveragePrices($F$21,AB$23,AB$24,$AJ30:$AJ30),AveragePrices($F$15,AB$23,AB$24,$AL30:$AL30))</f>
        <v>#NAME?</v>
      </c>
      <c r="AC30" s="204" t="e">
        <f ca="1">AB30-'[32]Gas Average FinIdx'!AB30</f>
        <v>#NAME?</v>
      </c>
      <c r="AD30" s="203" t="e">
        <f ca="1">IF(AD$22,AveragePrices($F$21,AD$23,AD$24,$AJ30:$AJ30),AveragePrices($F$15,AD$23,AD$24,$AL30:$AL30))</f>
        <v>#NAME?</v>
      </c>
      <c r="AE30" s="204" t="e">
        <f ca="1">AD30-'[32]Gas Average Basis'!AC30</f>
        <v>#NAME?</v>
      </c>
      <c r="AF30" s="203" t="e">
        <f ca="1">IF(AF$22,AveragePrices($F$21,AF$23,AF$24,$AJ30:$AJ30),AveragePrices($F$15,AF$23,AF$24,$AL30:$AL30))</f>
        <v>#NAME?</v>
      </c>
      <c r="AG30" s="204" t="e">
        <f ca="1">AF30-'[32]Gas Average Basis'!AE30</f>
        <v>#NAME?</v>
      </c>
      <c r="AH30" s="203" t="e">
        <f ca="1">IF(AH$22,AveragePrices($F$21,AH$23,AH$24,$AJ30:$AJ30),AveragePrices($F$15,AH$23,AH$24,$AL30:$AL30))</f>
        <v>#NAME?</v>
      </c>
      <c r="AI30" s="204" t="e">
        <f ca="1">AH30-'[32]Gas Average FinIdx'!AH30</f>
        <v>#NAME?</v>
      </c>
      <c r="AJ30" s="207">
        <f ca="1">IF(E30="","",MATCH(E30,INDIRECT(CONCATENATE($F$21,"!",$G$21,":",$G$21)),0))</f>
        <v>7</v>
      </c>
      <c r="AL30" s="207">
        <f ca="1">IF(F30="","",MATCH(F30,INDIRECT(CONCATENATE($F$15,"!",$G$15,":",$G$15)),0))</f>
        <v>19</v>
      </c>
    </row>
    <row r="31" spans="3:38" ht="12" thickBot="1" x14ac:dyDescent="0.25">
      <c r="C31" s="200" t="s">
        <v>46</v>
      </c>
      <c r="D31" s="192"/>
      <c r="E31" s="201" t="s">
        <v>46</v>
      </c>
      <c r="F31" s="201" t="s">
        <v>161</v>
      </c>
      <c r="G31" s="201"/>
      <c r="H31" s="201"/>
      <c r="I31" s="201"/>
      <c r="J31" s="192"/>
      <c r="K31" s="202"/>
      <c r="L31" s="203"/>
      <c r="M31" s="203"/>
      <c r="N31" s="204"/>
      <c r="O31" s="203"/>
      <c r="P31" s="203"/>
      <c r="Q31" s="204"/>
      <c r="R31" s="203" t="e">
        <f ca="1">IF(R$22,AveragePrices($F$21,R$23,R$24,$AJ31:$AJ31),AveragePrices($F$15,R$23,R$24,$AL31:$AL31))</f>
        <v>#NAME?</v>
      </c>
      <c r="S31" s="204" t="e">
        <f ca="1">R31-'[32]Gas Average FinIdx'!R31</f>
        <v>#NAME?</v>
      </c>
      <c r="T31" s="203" t="e">
        <f ca="1">IF(T$22,AveragePrices($F$21,T$23,T$24,$AJ31:$AJ31),AveragePrices($F$15,T$23,T$24,$AL31:$AL31))</f>
        <v>#NAME?</v>
      </c>
      <c r="U31" s="204" t="e">
        <f ca="1">T31-'[32]Gas Average Basis'!S31</f>
        <v>#NAME?</v>
      </c>
      <c r="V31" s="203" t="e">
        <f ca="1">IF(V$22,AveragePrices($F$21,V$23,V$24,$AJ31:$AJ31),AveragePrices($F$15,V$23,V$24,$AL31:$AL31))</f>
        <v>#NAME?</v>
      </c>
      <c r="W31" s="204" t="e">
        <f ca="1">V31-'[32]Gas Average FinIdx'!V31</f>
        <v>#NAME?</v>
      </c>
      <c r="X31" s="203" t="e">
        <f ca="1">IF(X$22,AveragePrices($F$21,X$23,X$24,$AJ31:$AJ31),AveragePrices($F$15,X$23,X$24,$AL31:$AL31))</f>
        <v>#NAME?</v>
      </c>
      <c r="Y31" s="204" t="e">
        <f ca="1">X31-'[32]Gas Average Basis'!W31</f>
        <v>#NAME?</v>
      </c>
      <c r="Z31" s="203" t="e">
        <f ca="1">IF(Z$22,AveragePrices($F$21,Z$23,Z$24,$AJ31:$AJ31),AveragePrices($F$15,Z$23,Z$24,$AL31:$AL31))</f>
        <v>#NAME?</v>
      </c>
      <c r="AA31" s="204" t="e">
        <f ca="1">Z31-'[32]Gas Average Basis'!Y31</f>
        <v>#NAME?</v>
      </c>
      <c r="AB31" s="203" t="e">
        <f ca="1">IF(AB$22,AveragePrices($F$21,AB$23,AB$24,$AJ31:$AJ31),AveragePrices($F$15,AB$23,AB$24,$AL31:$AL31))</f>
        <v>#NAME?</v>
      </c>
      <c r="AC31" s="204" t="e">
        <f ca="1">AB31-'[32]Gas Average FinIdx'!AB31</f>
        <v>#NAME?</v>
      </c>
      <c r="AD31" s="203" t="e">
        <f ca="1">IF(AD$22,AveragePrices($F$21,AD$23,AD$24,$AJ31:$AJ31),AveragePrices($F$15,AD$23,AD$24,$AL31:$AL31))</f>
        <v>#NAME?</v>
      </c>
      <c r="AE31" s="204" t="e">
        <f ca="1">AD31-'[32]Gas Average Basis'!AC31</f>
        <v>#NAME?</v>
      </c>
      <c r="AF31" s="203" t="e">
        <f ca="1">IF(AF$22,AveragePrices($F$21,AF$23,AF$24,$AJ31:$AJ31),AveragePrices($F$15,AF$23,AF$24,$AL31:$AL31))</f>
        <v>#NAME?</v>
      </c>
      <c r="AG31" s="204" t="e">
        <f ca="1">AF31-'[32]Gas Average Basis'!AE31</f>
        <v>#NAME?</v>
      </c>
      <c r="AH31" s="203" t="e">
        <f ca="1">IF(AH$22,AveragePrices($F$21,AH$23,AH$24,$AJ31:$AJ31),AveragePrices($F$15,AH$23,AH$24,$AL31:$AL31))</f>
        <v>#NAME?</v>
      </c>
      <c r="AI31" s="204" t="e">
        <f ca="1">AH31-'[32]Gas Average FinIdx'!AH31</f>
        <v>#NAME?</v>
      </c>
      <c r="AJ31" s="207">
        <f ca="1">IF(E31="","",MATCH(E31,INDIRECT(CONCATENATE($F$21,"!",$G$21,":",$G$21)),0))</f>
        <v>8</v>
      </c>
      <c r="AL31" s="207">
        <f ca="1">IF(F31="","",MATCH(F31,INDIRECT(CONCATENATE($F$15,"!",$G$15,":",$G$15)),0))</f>
        <v>20</v>
      </c>
    </row>
    <row r="32" spans="3:38" ht="14.25" customHeight="1" thickBot="1" x14ac:dyDescent="0.25">
      <c r="C32" s="233" t="s">
        <v>110</v>
      </c>
      <c r="D32" s="234"/>
      <c r="E32" s="234"/>
      <c r="F32" s="234"/>
      <c r="G32" s="234"/>
      <c r="H32" s="234"/>
      <c r="I32" s="234"/>
      <c r="J32" s="234"/>
      <c r="K32" s="234"/>
      <c r="L32" s="234"/>
      <c r="M32" s="234"/>
      <c r="N32" s="234"/>
      <c r="O32" s="234"/>
      <c r="P32" s="234"/>
      <c r="Q32" s="234"/>
      <c r="R32" s="234"/>
      <c r="S32" s="234"/>
      <c r="T32" s="234"/>
      <c r="U32" s="234"/>
      <c r="V32" s="234"/>
      <c r="W32" s="234"/>
      <c r="X32" s="234"/>
      <c r="Y32" s="234"/>
      <c r="Z32" s="234"/>
      <c r="AA32" s="234"/>
      <c r="AB32" s="234"/>
      <c r="AC32" s="234"/>
      <c r="AD32" s="234"/>
      <c r="AE32" s="234"/>
      <c r="AF32" s="234"/>
      <c r="AG32" s="234"/>
      <c r="AH32" s="234"/>
      <c r="AI32" s="236"/>
      <c r="AJ32" s="207"/>
      <c r="AL32" s="207"/>
    </row>
    <row r="33" spans="3:38" x14ac:dyDescent="0.2">
      <c r="C33" s="200" t="s">
        <v>50</v>
      </c>
      <c r="D33" s="192"/>
      <c r="E33" s="201" t="s">
        <v>47</v>
      </c>
      <c r="F33" s="201" t="s">
        <v>164</v>
      </c>
      <c r="G33" s="201"/>
      <c r="H33" s="201"/>
      <c r="I33" s="201"/>
      <c r="J33" s="192"/>
      <c r="K33" s="202"/>
      <c r="L33" s="203"/>
      <c r="M33" s="203"/>
      <c r="N33" s="204"/>
      <c r="O33" s="203"/>
      <c r="P33" s="203"/>
      <c r="Q33" s="204"/>
      <c r="R33" s="203" t="e">
        <f ca="1">IF(R$22,AveragePrices($F$21,R$23,R$24,$AJ33:$AJ33),AveragePrices($F$15,R$23,R$24,$AL33:$AL33))</f>
        <v>#NAME?</v>
      </c>
      <c r="S33" s="204" t="e">
        <f ca="1">R33-'[32]Gas Average FinIdx'!R33</f>
        <v>#NAME?</v>
      </c>
      <c r="T33" s="203" t="e">
        <f ca="1">IF(T$22,AveragePrices($F$21,T$23,T$24,$AJ33:$AJ33),AveragePrices($F$15,T$23,T$24,$AL33:$AL33))</f>
        <v>#NAME?</v>
      </c>
      <c r="U33" s="204" t="e">
        <f ca="1">T33-'[32]Gas Average Basis'!S33</f>
        <v>#NAME?</v>
      </c>
      <c r="V33" s="203" t="e">
        <f ca="1">IF(V$22,AveragePrices($F$21,V$23,V$24,$AJ33:$AJ33),AveragePrices($F$15,V$23,V$24,$AL33:$AL33))</f>
        <v>#NAME?</v>
      </c>
      <c r="W33" s="204" t="e">
        <f ca="1">V33-'[32]Gas Average FinIdx'!V33</f>
        <v>#NAME?</v>
      </c>
      <c r="X33" s="203" t="e">
        <f ca="1">IF(X$22,AveragePrices($F$21,X$23,X$24,$AJ33:$AJ33),AveragePrices($F$15,X$23,X$24,$AL33:$AL33))</f>
        <v>#NAME?</v>
      </c>
      <c r="Y33" s="204" t="e">
        <f ca="1">X33-'[32]Gas Average Basis'!W33</f>
        <v>#NAME?</v>
      </c>
      <c r="Z33" s="203" t="e">
        <f ca="1">IF(Z$22,AveragePrices($F$21,Z$23,Z$24,$AJ33:$AJ33),AveragePrices($F$15,Z$23,Z$24,$AL33:$AL33))</f>
        <v>#NAME?</v>
      </c>
      <c r="AA33" s="204" t="e">
        <f ca="1">Z33-'[32]Gas Average Basis'!Y33</f>
        <v>#NAME?</v>
      </c>
      <c r="AB33" s="203" t="e">
        <f ca="1">IF(AB$22,AveragePrices($F$21,AB$23,AB$24,$AJ33:$AJ33),AveragePrices($F$15,AB$23,AB$24,$AL33:$AL33))</f>
        <v>#NAME?</v>
      </c>
      <c r="AC33" s="204" t="e">
        <f ca="1">AB33-'[32]Gas Average FinIdx'!AB33</f>
        <v>#NAME?</v>
      </c>
      <c r="AD33" s="203" t="e">
        <f ca="1">IF(AD$22,AveragePrices($F$21,AD$23,AD$24,$AJ33:$AJ33),AveragePrices($F$15,AD$23,AD$24,$AL33:$AL33))</f>
        <v>#NAME?</v>
      </c>
      <c r="AE33" s="204" t="e">
        <f ca="1">AD33-'[32]Gas Average Basis'!AC33</f>
        <v>#NAME?</v>
      </c>
      <c r="AF33" s="203" t="e">
        <f ca="1">IF(AF$22,AveragePrices($F$21,AF$23,AF$24,$AJ33:$AJ33),AveragePrices($F$15,AF$23,AF$24,$AL33:$AL33))</f>
        <v>#NAME?</v>
      </c>
      <c r="AG33" s="204" t="e">
        <f ca="1">AF33-'[32]Gas Average Basis'!AE33</f>
        <v>#NAME?</v>
      </c>
      <c r="AH33" s="203" t="e">
        <f ca="1">IF(AH$22,AveragePrices($F$21,AH$23,AH$24,$AJ33:$AJ33),AveragePrices($F$15,AH$23,AH$24,$AL33:$AL33))</f>
        <v>#NAME?</v>
      </c>
      <c r="AI33" s="204" t="e">
        <f ca="1">AH33-'[32]Gas Average FinIdx'!AH33</f>
        <v>#NAME?</v>
      </c>
      <c r="AJ33" s="207">
        <f ca="1">IF(E33="","",MATCH(E33,INDIRECT(CONCATENATE($F$21,"!",$G$21,":",$G$21)),0))</f>
        <v>11</v>
      </c>
      <c r="AL33" s="207">
        <f t="shared" ref="AL33:AL48" ca="1" si="0">IF(F33="","",MATCH(F33,INDIRECT(CONCATENATE($F$15,"!",$G$15,":",$G$15)),0))</f>
        <v>23</v>
      </c>
    </row>
    <row r="34" spans="3:38" x14ac:dyDescent="0.2">
      <c r="C34" s="200" t="s">
        <v>106</v>
      </c>
      <c r="D34" s="192"/>
      <c r="E34" s="201" t="s">
        <v>107</v>
      </c>
      <c r="F34" s="201" t="s">
        <v>171</v>
      </c>
      <c r="G34" s="201"/>
      <c r="H34" s="201"/>
      <c r="I34" s="201"/>
      <c r="J34" s="192"/>
      <c r="K34" s="202"/>
      <c r="L34" s="203"/>
      <c r="M34" s="203"/>
      <c r="N34" s="204"/>
      <c r="O34" s="203"/>
      <c r="P34" s="203"/>
      <c r="Q34" s="204"/>
      <c r="R34" s="203" t="e">
        <f ca="1">IF(R$22,AveragePrices($F$21,R$23,R$24,$AJ34:$AJ34),AveragePrices($F$15,R$23,R$24,$AL34:$AL34))</f>
        <v>#NAME?</v>
      </c>
      <c r="S34" s="204" t="e">
        <f ca="1">R34-'[32]Gas Average FinIdx'!R34</f>
        <v>#NAME?</v>
      </c>
      <c r="T34" s="203" t="e">
        <f ca="1">IF(T$22,AveragePrices($F$21,T$23,T$24,$AJ34:$AJ34),AveragePrices($F$15,T$23,T$24,$AL34:$AL34))</f>
        <v>#NAME?</v>
      </c>
      <c r="U34" s="204" t="e">
        <f ca="1">T34-'[32]Gas Average Basis'!S34</f>
        <v>#NAME?</v>
      </c>
      <c r="V34" s="203" t="e">
        <f ca="1">IF(V$22,AveragePrices($F$21,V$23,V$24,$AJ34:$AJ34),AveragePrices($F$15,V$23,V$24,$AL34:$AL34))</f>
        <v>#NAME?</v>
      </c>
      <c r="W34" s="204" t="e">
        <f ca="1">V34-'[32]Gas Average FinIdx'!V34</f>
        <v>#NAME?</v>
      </c>
      <c r="X34" s="203" t="e">
        <f ca="1">IF(X$22,AveragePrices($F$21,X$23,X$24,$AJ34:$AJ34),AveragePrices($F$15,X$23,X$24,$AL34:$AL34))</f>
        <v>#NAME?</v>
      </c>
      <c r="Y34" s="204" t="e">
        <f ca="1">X34-'[32]Gas Average Basis'!W34</f>
        <v>#NAME?</v>
      </c>
      <c r="Z34" s="203" t="e">
        <f ca="1">IF(Z$22,AveragePrices($F$21,Z$23,Z$24,$AJ34:$AJ34),AveragePrices($F$15,Z$23,Z$24,$AL34:$AL34))</f>
        <v>#NAME?</v>
      </c>
      <c r="AA34" s="204" t="e">
        <f ca="1">Z34-'[32]Gas Average Basis'!Y34</f>
        <v>#NAME?</v>
      </c>
      <c r="AB34" s="203" t="e">
        <f ca="1">IF(AB$22,AveragePrices($F$21,AB$23,AB$24,$AJ34:$AJ34),AveragePrices($F$15,AB$23,AB$24,$AL34:$AL34))</f>
        <v>#NAME?</v>
      </c>
      <c r="AC34" s="204" t="e">
        <f ca="1">AB34-'[32]Gas Average FinIdx'!AB34</f>
        <v>#NAME?</v>
      </c>
      <c r="AD34" s="203" t="e">
        <f ca="1">IF(AD$22,AveragePrices($F$21,AD$23,AD$24,$AJ34:$AJ34),AveragePrices($F$15,AD$23,AD$24,$AL34:$AL34))</f>
        <v>#NAME?</v>
      </c>
      <c r="AE34" s="204" t="e">
        <f ca="1">AD34-'[32]Gas Average Basis'!AC34</f>
        <v>#NAME?</v>
      </c>
      <c r="AF34" s="203" t="e">
        <f ca="1">IF(AF$22,AveragePrices($F$21,AF$23,AF$24,$AJ34:$AJ34),AveragePrices($F$15,AF$23,AF$24,$AL34:$AL34))</f>
        <v>#NAME?</v>
      </c>
      <c r="AG34" s="204" t="e">
        <f ca="1">AF34-'[32]Gas Average Basis'!AE34</f>
        <v>#NAME?</v>
      </c>
      <c r="AH34" s="203" t="e">
        <f ca="1">IF(AH$22,AveragePrices($F$21,AH$23,AH$24,$AJ34:$AJ34),AveragePrices($F$15,AH$23,AH$24,$AL34:$AL34))</f>
        <v>#NAME?</v>
      </c>
      <c r="AI34" s="204" t="e">
        <f ca="1">AH34-'[32]Gas Average FinIdx'!AH34</f>
        <v>#NAME?</v>
      </c>
      <c r="AJ34" s="207">
        <f ca="1">IF(E34="","",MATCH(E34,INDIRECT(CONCATENATE($F$21,"!",$G$21,":",$G$21)),0))</f>
        <v>18</v>
      </c>
      <c r="AL34" s="207">
        <f t="shared" ca="1" si="0"/>
        <v>30</v>
      </c>
    </row>
    <row r="35" spans="3:38" x14ac:dyDescent="0.2">
      <c r="C35" s="200" t="s">
        <v>89</v>
      </c>
      <c r="D35" s="192"/>
      <c r="E35" s="201" t="s">
        <v>90</v>
      </c>
      <c r="F35" s="201" t="s">
        <v>165</v>
      </c>
      <c r="G35" s="201"/>
      <c r="H35" s="201"/>
      <c r="I35" s="201"/>
      <c r="J35" s="192"/>
      <c r="K35" s="202"/>
      <c r="L35" s="203"/>
      <c r="M35" s="203"/>
      <c r="N35" s="204"/>
      <c r="O35" s="203"/>
      <c r="P35" s="203"/>
      <c r="Q35" s="204"/>
      <c r="R35" s="203" t="e">
        <f ca="1">IF(R$22,AveragePrices($F$21,R$23,R$24,$AJ35:$AJ35),AveragePrices($F$15,R$23,R$24,$AL35:$AL35))</f>
        <v>#NAME?</v>
      </c>
      <c r="S35" s="204" t="e">
        <f ca="1">R35-'[32]Gas Average FinIdx'!R35</f>
        <v>#NAME?</v>
      </c>
      <c r="T35" s="203" t="e">
        <f ca="1">IF(T$22,AveragePrices($F$21,T$23,T$24,$AJ35:$AJ35),AveragePrices($F$15,T$23,T$24,$AL35:$AL35))</f>
        <v>#NAME?</v>
      </c>
      <c r="U35" s="204" t="e">
        <f ca="1">T35-'[32]Gas Average Basis'!S35</f>
        <v>#NAME?</v>
      </c>
      <c r="V35" s="203" t="e">
        <f ca="1">IF(V$22,AveragePrices($F$21,V$23,V$24,$AJ35:$AJ35),AveragePrices($F$15,V$23,V$24,$AL35:$AL35))</f>
        <v>#NAME?</v>
      </c>
      <c r="W35" s="204" t="e">
        <f ca="1">V35-'[32]Gas Average FinIdx'!V35</f>
        <v>#NAME?</v>
      </c>
      <c r="X35" s="203" t="e">
        <f ca="1">IF(X$22,AveragePrices($F$21,X$23,X$24,$AJ35:$AJ35),AveragePrices($F$15,X$23,X$24,$AL35:$AL35))</f>
        <v>#NAME?</v>
      </c>
      <c r="Y35" s="204" t="e">
        <f ca="1">X35-'[32]Gas Average Basis'!W35</f>
        <v>#NAME?</v>
      </c>
      <c r="Z35" s="203" t="e">
        <f ca="1">IF(Z$22,AveragePrices($F$21,Z$23,Z$24,$AJ35:$AJ35),AveragePrices($F$15,Z$23,Z$24,$AL35:$AL35))</f>
        <v>#NAME?</v>
      </c>
      <c r="AA35" s="204" t="e">
        <f ca="1">Z35-'[32]Gas Average Basis'!Y35</f>
        <v>#NAME?</v>
      </c>
      <c r="AB35" s="203" t="e">
        <f ca="1">IF(AB$22,AveragePrices($F$21,AB$23,AB$24,$AJ35:$AJ35),AveragePrices($F$15,AB$23,AB$24,$AL35:$AL35))</f>
        <v>#NAME?</v>
      </c>
      <c r="AC35" s="204" t="e">
        <f ca="1">AB35-'[32]Gas Average FinIdx'!AB35</f>
        <v>#NAME?</v>
      </c>
      <c r="AD35" s="203" t="e">
        <f ca="1">IF(AD$22,AveragePrices($F$21,AD$23,AD$24,$AJ35:$AJ35),AveragePrices($F$15,AD$23,AD$24,$AL35:$AL35))</f>
        <v>#NAME?</v>
      </c>
      <c r="AE35" s="204" t="e">
        <f ca="1">AD35-'[32]Gas Average Basis'!AC35</f>
        <v>#NAME?</v>
      </c>
      <c r="AF35" s="203" t="e">
        <f ca="1">IF(AF$22,AveragePrices($F$21,AF$23,AF$24,$AJ35:$AJ35),AveragePrices($F$15,AF$23,AF$24,$AL35:$AL35))</f>
        <v>#NAME?</v>
      </c>
      <c r="AG35" s="204" t="e">
        <f ca="1">AF35-'[32]Gas Average Basis'!AE35</f>
        <v>#NAME?</v>
      </c>
      <c r="AH35" s="203" t="e">
        <f ca="1">IF(AH$22,AveragePrices($F$21,AH$23,AH$24,$AJ35:$AJ35),AveragePrices($F$15,AH$23,AH$24,$AL35:$AL35))</f>
        <v>#NAME?</v>
      </c>
      <c r="AI35" s="204" t="e">
        <f ca="1">AH35-'[32]Gas Average FinIdx'!AH35</f>
        <v>#NAME?</v>
      </c>
      <c r="AJ35" s="207">
        <f ca="1">IF(E35="","",MATCH(E35,INDIRECT(CONCATENATE($F$21,"!",$G$21,":",$G$21)),0))</f>
        <v>12</v>
      </c>
      <c r="AL35" s="207">
        <f t="shared" ca="1" si="0"/>
        <v>24</v>
      </c>
    </row>
    <row r="36" spans="3:38" ht="12" thickBot="1" x14ac:dyDescent="0.25">
      <c r="C36" s="200" t="s">
        <v>99</v>
      </c>
      <c r="D36" s="192"/>
      <c r="E36" s="208" t="s">
        <v>0</v>
      </c>
      <c r="F36" s="201" t="s">
        <v>169</v>
      </c>
      <c r="G36" s="201"/>
      <c r="H36" s="201"/>
      <c r="I36" s="201"/>
      <c r="J36" s="192"/>
      <c r="K36" s="202"/>
      <c r="L36" s="203"/>
      <c r="M36" s="203"/>
      <c r="N36" s="204"/>
      <c r="O36" s="203"/>
      <c r="P36" s="203"/>
      <c r="Q36" s="204"/>
      <c r="R36" s="203" t="e">
        <f ca="1">IF(R$22,AveragePrices($F$21,R$23,R$24,$AJ36:$AJ36),AveragePrices($F$15,R$23,R$24,$AL36:$AL36))</f>
        <v>#NAME?</v>
      </c>
      <c r="S36" s="204" t="e">
        <f ca="1">R36-'[32]Gas Average FinIdx'!R36</f>
        <v>#NAME?</v>
      </c>
      <c r="T36" s="203" t="e">
        <f ca="1">IF(T$22,AveragePrices($F$21,T$23,T$24,$AJ36:$AJ36),AveragePrices($F$15,T$23,T$24,$AL36:$AL36))</f>
        <v>#NAME?</v>
      </c>
      <c r="U36" s="204" t="e">
        <f ca="1">T36-'[32]Gas Average Basis'!S36</f>
        <v>#NAME?</v>
      </c>
      <c r="V36" s="203" t="e">
        <f ca="1">IF(V$22,AveragePrices($F$21,V$23,V$24,$AJ36:$AJ36),AveragePrices($F$15,V$23,V$24,$AL36:$AL36))</f>
        <v>#NAME?</v>
      </c>
      <c r="W36" s="204" t="e">
        <f ca="1">V36-'[32]Gas Average FinIdx'!V36</f>
        <v>#NAME?</v>
      </c>
      <c r="X36" s="203" t="e">
        <f ca="1">IF(X$22,AveragePrices($F$21,X$23,X$24,$AJ36:$AJ36),AveragePrices($F$15,X$23,X$24,$AL36:$AL36))</f>
        <v>#NAME?</v>
      </c>
      <c r="Y36" s="204" t="e">
        <f ca="1">X36-'[32]Gas Average Basis'!W36</f>
        <v>#NAME?</v>
      </c>
      <c r="Z36" s="203" t="e">
        <f ca="1">IF(Z$22,AveragePrices($F$21,Z$23,Z$24,$AJ36:$AJ36),AveragePrices($F$15,Z$23,Z$24,$AL36:$AL36))</f>
        <v>#NAME?</v>
      </c>
      <c r="AA36" s="204" t="e">
        <f ca="1">Z36-'[32]Gas Average Basis'!Y36</f>
        <v>#NAME?</v>
      </c>
      <c r="AB36" s="203" t="e">
        <f ca="1">IF(AB$22,AveragePrices($F$21,AB$23,AB$24,$AJ36:$AJ36),AveragePrices($F$15,AB$23,AB$24,$AL36:$AL36))</f>
        <v>#NAME?</v>
      </c>
      <c r="AC36" s="204" t="e">
        <f ca="1">AB36-'[32]Gas Average FinIdx'!AB36</f>
        <v>#NAME?</v>
      </c>
      <c r="AD36" s="203" t="e">
        <f ca="1">IF(AD$22,AveragePrices($F$21,AD$23,AD$24,$AJ36:$AJ36),AveragePrices($F$15,AD$23,AD$24,$AL36:$AL36))</f>
        <v>#NAME?</v>
      </c>
      <c r="AE36" s="204" t="e">
        <f ca="1">AD36-'[32]Gas Average Basis'!AC36</f>
        <v>#NAME?</v>
      </c>
      <c r="AF36" s="203" t="e">
        <f ca="1">IF(AF$22,AveragePrices($F$21,AF$23,AF$24,$AJ36:$AJ36),AveragePrices($F$15,AF$23,AF$24,$AL36:$AL36))</f>
        <v>#NAME?</v>
      </c>
      <c r="AG36" s="204" t="e">
        <f ca="1">AF36-'[32]Gas Average Basis'!AE36</f>
        <v>#NAME?</v>
      </c>
      <c r="AH36" s="203" t="e">
        <f ca="1">IF(AH$22,AveragePrices($F$21,AH$23,AH$24,$AJ36:$AJ36),AveragePrices($F$15,AH$23,AH$24,$AL36:$AL36))</f>
        <v>#NAME?</v>
      </c>
      <c r="AI36" s="204" t="e">
        <f ca="1">AH36-'[32]Gas Average FinIdx'!AH36</f>
        <v>#NAME?</v>
      </c>
      <c r="AJ36" s="207">
        <f ca="1">IF(E36="","",MATCH(E36,INDIRECT(CONCATENATE($F$21,"!",$G$21,":",$G$21)),0))</f>
        <v>16</v>
      </c>
      <c r="AL36" s="207">
        <f t="shared" ca="1" si="0"/>
        <v>28</v>
      </c>
    </row>
    <row r="37" spans="3:38" ht="12" hidden="1" thickBot="1" x14ac:dyDescent="0.25">
      <c r="C37" s="200"/>
      <c r="D37" s="192"/>
      <c r="E37" s="201"/>
      <c r="F37" s="201"/>
      <c r="G37" s="201"/>
      <c r="H37" s="201"/>
      <c r="I37" s="201"/>
      <c r="J37" s="192"/>
      <c r="K37" s="202"/>
      <c r="L37" s="203"/>
      <c r="M37" s="203"/>
      <c r="N37" s="205"/>
      <c r="O37" s="205"/>
      <c r="P37" s="203"/>
      <c r="Q37" s="205"/>
      <c r="R37" s="203"/>
      <c r="S37" s="205"/>
      <c r="T37" s="205"/>
      <c r="U37" s="205"/>
      <c r="V37" s="203"/>
      <c r="W37" s="205"/>
      <c r="X37" s="205"/>
      <c r="Y37" s="205"/>
      <c r="Z37" s="205"/>
      <c r="AA37" s="205"/>
      <c r="AB37" s="203"/>
      <c r="AC37" s="205"/>
      <c r="AD37" s="205"/>
      <c r="AE37" s="205"/>
      <c r="AF37" s="203"/>
      <c r="AG37" s="205"/>
      <c r="AH37" s="203"/>
      <c r="AI37" s="205"/>
      <c r="AJ37" s="207"/>
      <c r="AL37" s="207" t="str">
        <f t="shared" ca="1" si="0"/>
        <v/>
      </c>
    </row>
    <row r="38" spans="3:38" ht="14.25" customHeight="1" thickBot="1" x14ac:dyDescent="0.25">
      <c r="C38" s="233" t="s">
        <v>109</v>
      </c>
      <c r="D38" s="234"/>
      <c r="E38" s="234"/>
      <c r="F38" s="234"/>
      <c r="G38" s="234"/>
      <c r="H38" s="234"/>
      <c r="I38" s="234"/>
      <c r="J38" s="234"/>
      <c r="K38" s="234"/>
      <c r="L38" s="234"/>
      <c r="M38" s="234"/>
      <c r="N38" s="234"/>
      <c r="O38" s="234"/>
      <c r="P38" s="234"/>
      <c r="Q38" s="234"/>
      <c r="R38" s="234"/>
      <c r="S38" s="234"/>
      <c r="T38" s="234"/>
      <c r="U38" s="234"/>
      <c r="V38" s="234"/>
      <c r="W38" s="234"/>
      <c r="X38" s="234"/>
      <c r="Y38" s="234"/>
      <c r="Z38" s="234"/>
      <c r="AA38" s="234"/>
      <c r="AB38" s="234"/>
      <c r="AC38" s="234"/>
      <c r="AD38" s="234"/>
      <c r="AE38" s="234"/>
      <c r="AF38" s="234"/>
      <c r="AG38" s="234"/>
      <c r="AH38" s="234"/>
      <c r="AI38" s="236"/>
      <c r="AJ38" s="207" t="str">
        <f t="shared" ref="AJ38:AJ43" ca="1" si="1">IF(E38="","",MATCH(E38,INDIRECT(CONCATENATE($F$21,"!",$G$21,":",$G$21)),0))</f>
        <v/>
      </c>
      <c r="AL38" s="207" t="str">
        <f t="shared" ca="1" si="0"/>
        <v/>
      </c>
    </row>
    <row r="39" spans="3:38" ht="13.5" customHeight="1" x14ac:dyDescent="0.2">
      <c r="C39" s="200" t="s">
        <v>101</v>
      </c>
      <c r="D39" s="192"/>
      <c r="E39" s="201" t="s">
        <v>55</v>
      </c>
      <c r="F39" s="201" t="s">
        <v>162</v>
      </c>
      <c r="G39" s="201"/>
      <c r="H39" s="201"/>
      <c r="I39" s="201"/>
      <c r="J39" s="202"/>
      <c r="K39" s="202"/>
      <c r="L39" s="203"/>
      <c r="M39" s="203"/>
      <c r="N39" s="204"/>
      <c r="O39" s="203"/>
      <c r="P39" s="203"/>
      <c r="Q39" s="204"/>
      <c r="R39" s="203" t="e">
        <f ca="1">IF(R$22,AveragePrices($F$21,R$23,R$24,$AJ39:$AJ39),AveragePrices($F$15,R$23,R$24,$AL39:$AL39))</f>
        <v>#NAME?</v>
      </c>
      <c r="S39" s="204" t="e">
        <f ca="1">R39-'[32]Gas Average FinIdx'!R39</f>
        <v>#NAME?</v>
      </c>
      <c r="T39" s="203" t="e">
        <f ca="1">IF(T$22,AveragePrices($F$21,T$23,T$24,$AJ39:$AJ39),AveragePrices($F$15,T$23,T$24,$AL39:$AL39))</f>
        <v>#NAME?</v>
      </c>
      <c r="U39" s="204" t="e">
        <f ca="1">T39-'[32]Gas Average Basis'!S39</f>
        <v>#NAME?</v>
      </c>
      <c r="V39" s="203" t="e">
        <f ca="1">IF(V$22,AveragePrices($F$21,V$23,V$24,$AJ39:$AJ39),AveragePrices($F$15,V$23,V$24,$AL39:$AL39))</f>
        <v>#NAME?</v>
      </c>
      <c r="W39" s="204" t="e">
        <f ca="1">V39-'[32]Gas Average FinIdx'!V39</f>
        <v>#NAME?</v>
      </c>
      <c r="X39" s="203" t="e">
        <f ca="1">IF(X$22,AveragePrices($F$21,X$23,X$24,$AJ39:$AJ39),AveragePrices($F$15,X$23,X$24,$AL39:$AL39))</f>
        <v>#NAME?</v>
      </c>
      <c r="Y39" s="204" t="e">
        <f ca="1">X39-'[32]Gas Average Basis'!W39</f>
        <v>#NAME?</v>
      </c>
      <c r="Z39" s="203" t="e">
        <f ca="1">IF(Z$22,AveragePrices($F$21,Z$23,Z$24,$AJ39:$AJ39),AveragePrices($F$15,Z$23,Z$24,$AL39:$AL39))</f>
        <v>#NAME?</v>
      </c>
      <c r="AA39" s="204" t="e">
        <f ca="1">Z39-'[32]Gas Average Basis'!Y39</f>
        <v>#NAME?</v>
      </c>
      <c r="AB39" s="203" t="e">
        <f ca="1">IF(AB$22,AveragePrices($F$21,AB$23,AB$24,$AJ39:$AJ39),AveragePrices($F$15,AB$23,AB$24,$AL39:$AL39))</f>
        <v>#NAME?</v>
      </c>
      <c r="AC39" s="204" t="e">
        <f ca="1">AB39-'[32]Gas Average FinIdx'!AB39</f>
        <v>#NAME?</v>
      </c>
      <c r="AD39" s="203" t="e">
        <f ca="1">IF(AD$22,AveragePrices($F$21,AD$23,AD$24,$AJ39:$AJ39),AveragePrices($F$15,AD$23,AD$24,$AL39:$AL39))</f>
        <v>#NAME?</v>
      </c>
      <c r="AE39" s="204" t="e">
        <f ca="1">AD39-'[32]Gas Average Basis'!AC39</f>
        <v>#NAME?</v>
      </c>
      <c r="AF39" s="203" t="e">
        <f ca="1">IF(AF$22,AveragePrices($F$21,AF$23,AF$24,$AJ39:$AJ39),AveragePrices($F$15,AF$23,AF$24,$AL39:$AL39))</f>
        <v>#NAME?</v>
      </c>
      <c r="AG39" s="204" t="e">
        <f ca="1">AF39-'[32]Gas Average Basis'!AE39</f>
        <v>#NAME?</v>
      </c>
      <c r="AH39" s="203" t="e">
        <f ca="1">IF(AH$22,AveragePrices($F$21,AH$23,AH$24,$AJ39:$AJ39),AveragePrices($F$15,AH$23,AH$24,$AL39:$AL39))</f>
        <v>#NAME?</v>
      </c>
      <c r="AI39" s="204" t="e">
        <f ca="1">AH39-'[32]Gas Average FinIdx'!AH39</f>
        <v>#NAME?</v>
      </c>
      <c r="AJ39" s="207">
        <f t="shared" ca="1" si="1"/>
        <v>9</v>
      </c>
      <c r="AL39" s="207">
        <f t="shared" ca="1" si="0"/>
        <v>21</v>
      </c>
    </row>
    <row r="40" spans="3:38" ht="13.5" customHeight="1" x14ac:dyDescent="0.2">
      <c r="C40" s="200" t="s">
        <v>102</v>
      </c>
      <c r="D40" s="192"/>
      <c r="E40" s="201" t="s">
        <v>103</v>
      </c>
      <c r="F40" s="201" t="s">
        <v>163</v>
      </c>
      <c r="G40" s="201"/>
      <c r="H40" s="201"/>
      <c r="I40" s="201"/>
      <c r="J40" s="202"/>
      <c r="K40" s="202"/>
      <c r="L40" s="203"/>
      <c r="M40" s="203"/>
      <c r="N40" s="204"/>
      <c r="O40" s="203"/>
      <c r="P40" s="203"/>
      <c r="Q40" s="204"/>
      <c r="R40" s="203" t="e">
        <f ca="1">IF(R$22,AveragePrices($F$21,R$23,R$24,$AJ40:$AJ40),AveragePrices($F$15,R$23,R$24,$AL40:$AL40))</f>
        <v>#NAME?</v>
      </c>
      <c r="S40" s="204" t="e">
        <f ca="1">R40-'[32]Gas Average FinIdx'!R40</f>
        <v>#NAME?</v>
      </c>
      <c r="T40" s="203" t="e">
        <f ca="1">IF(T$22,AveragePrices($F$21,T$23,T$24,$AJ40:$AJ40),AveragePrices($F$15,T$23,T$24,$AL40:$AL40))</f>
        <v>#NAME?</v>
      </c>
      <c r="U40" s="204" t="e">
        <f ca="1">T40-'[32]Gas Average Basis'!S40</f>
        <v>#NAME?</v>
      </c>
      <c r="V40" s="203" t="e">
        <f ca="1">IF(V$22,AveragePrices($F$21,V$23,V$24,$AJ40:$AJ40),AveragePrices($F$15,V$23,V$24,$AL40:$AL40))</f>
        <v>#NAME?</v>
      </c>
      <c r="W40" s="204" t="e">
        <f ca="1">V40-'[32]Gas Average FinIdx'!V40</f>
        <v>#NAME?</v>
      </c>
      <c r="X40" s="203" t="e">
        <f ca="1">IF(X$22,AveragePrices($F$21,X$23,X$24,$AJ40:$AJ40),AveragePrices($F$15,X$23,X$24,$AL40:$AL40))</f>
        <v>#NAME?</v>
      </c>
      <c r="Y40" s="204" t="e">
        <f ca="1">X40-'[32]Gas Average Basis'!W40</f>
        <v>#NAME?</v>
      </c>
      <c r="Z40" s="203" t="e">
        <f ca="1">IF(Z$22,AveragePrices($F$21,Z$23,Z$24,$AJ40:$AJ40),AveragePrices($F$15,Z$23,Z$24,$AL40:$AL40))</f>
        <v>#NAME?</v>
      </c>
      <c r="AA40" s="204" t="e">
        <f ca="1">Z40-'[32]Gas Average Basis'!Y40</f>
        <v>#NAME?</v>
      </c>
      <c r="AB40" s="203" t="e">
        <f ca="1">IF(AB$22,AveragePrices($F$21,AB$23,AB$24,$AJ40:$AJ40),AveragePrices($F$15,AB$23,AB$24,$AL40:$AL40))</f>
        <v>#NAME?</v>
      </c>
      <c r="AC40" s="204" t="e">
        <f ca="1">AB40-'[32]Gas Average FinIdx'!AB40</f>
        <v>#NAME?</v>
      </c>
      <c r="AD40" s="203" t="e">
        <f ca="1">IF(AD$22,AveragePrices($F$21,AD$23,AD$24,$AJ40:$AJ40),AveragePrices($F$15,AD$23,AD$24,$AL40:$AL40))</f>
        <v>#NAME?</v>
      </c>
      <c r="AE40" s="204" t="e">
        <f ca="1">AD40-'[32]Gas Average Basis'!AC40</f>
        <v>#NAME?</v>
      </c>
      <c r="AF40" s="203" t="e">
        <f ca="1">IF(AF$22,AveragePrices($F$21,AF$23,AF$24,$AJ40:$AJ40),AveragePrices($F$15,AF$23,AF$24,$AL40:$AL40))</f>
        <v>#NAME?</v>
      </c>
      <c r="AG40" s="204" t="e">
        <f ca="1">AF40-'[32]Gas Average Basis'!AE40</f>
        <v>#NAME?</v>
      </c>
      <c r="AH40" s="203" t="e">
        <f ca="1">IF(AH$22,AveragePrices($F$21,AH$23,AH$24,$AJ40:$AJ40),AveragePrices($F$15,AH$23,AH$24,$AL40:$AL40))</f>
        <v>#NAME?</v>
      </c>
      <c r="AI40" s="204" t="e">
        <f ca="1">AH40-'[32]Gas Average FinIdx'!AH40</f>
        <v>#NAME?</v>
      </c>
      <c r="AJ40" s="207">
        <f t="shared" ca="1" si="1"/>
        <v>10</v>
      </c>
      <c r="AL40" s="207">
        <f t="shared" ca="1" si="0"/>
        <v>22</v>
      </c>
    </row>
    <row r="41" spans="3:38" ht="13.5" customHeight="1" x14ac:dyDescent="0.2">
      <c r="C41" s="200" t="s">
        <v>51</v>
      </c>
      <c r="D41" s="192"/>
      <c r="E41" s="201" t="s">
        <v>104</v>
      </c>
      <c r="F41" s="201" t="s">
        <v>166</v>
      </c>
      <c r="G41" s="201"/>
      <c r="H41" s="201"/>
      <c r="I41" s="201"/>
      <c r="J41" s="202"/>
      <c r="K41" s="202"/>
      <c r="L41" s="203"/>
      <c r="M41" s="203"/>
      <c r="N41" s="204"/>
      <c r="O41" s="203"/>
      <c r="P41" s="203"/>
      <c r="Q41" s="204"/>
      <c r="R41" s="203" t="e">
        <f ca="1">IF(R$22,AveragePrices($F$21,R$23,R$24,$AJ41:$AJ41),AveragePrices($F$15,R$23,R$24,$AL41:$AL41))</f>
        <v>#NAME?</v>
      </c>
      <c r="S41" s="204" t="e">
        <f ca="1">R41-'[32]Gas Average FinIdx'!R41</f>
        <v>#NAME?</v>
      </c>
      <c r="T41" s="203" t="e">
        <f ca="1">IF(T$22,AveragePrices($F$21,T$23,T$24,$AJ41:$AJ41),AveragePrices($F$15,T$23,T$24,$AL41:$AL41))</f>
        <v>#NAME?</v>
      </c>
      <c r="U41" s="204" t="e">
        <f ca="1">T41-'[32]Gas Average Basis'!S41</f>
        <v>#NAME?</v>
      </c>
      <c r="V41" s="203" t="e">
        <f ca="1">IF(V$22,AveragePrices($F$21,V$23,V$24,$AJ41:$AJ41),AveragePrices($F$15,V$23,V$24,$AL41:$AL41))</f>
        <v>#NAME?</v>
      </c>
      <c r="W41" s="204" t="e">
        <f ca="1">V41-'[32]Gas Average FinIdx'!V41</f>
        <v>#NAME?</v>
      </c>
      <c r="X41" s="203" t="e">
        <f ca="1">IF(X$22,AveragePrices($F$21,X$23,X$24,$AJ41:$AJ41),AveragePrices($F$15,X$23,X$24,$AL41:$AL41))</f>
        <v>#NAME?</v>
      </c>
      <c r="Y41" s="204" t="e">
        <f ca="1">X41-'[32]Gas Average Basis'!W41</f>
        <v>#NAME?</v>
      </c>
      <c r="Z41" s="203" t="e">
        <f ca="1">IF(Z$22,AveragePrices($F$21,Z$23,Z$24,$AJ41:$AJ41),AveragePrices($F$15,Z$23,Z$24,$AL41:$AL41))</f>
        <v>#NAME?</v>
      </c>
      <c r="AA41" s="204" t="e">
        <f ca="1">Z41-'[32]Gas Average Basis'!Y41</f>
        <v>#NAME?</v>
      </c>
      <c r="AB41" s="203" t="e">
        <f ca="1">IF(AB$22,AveragePrices($F$21,AB$23,AB$24,$AJ41:$AJ41),AveragePrices($F$15,AB$23,AB$24,$AL41:$AL41))</f>
        <v>#NAME?</v>
      </c>
      <c r="AC41" s="204" t="e">
        <f ca="1">AB41-'[32]Gas Average FinIdx'!AB41</f>
        <v>#NAME?</v>
      </c>
      <c r="AD41" s="203" t="e">
        <f ca="1">IF(AD$22,AveragePrices($F$21,AD$23,AD$24,$AJ41:$AJ41),AveragePrices($F$15,AD$23,AD$24,$AL41:$AL41))</f>
        <v>#NAME?</v>
      </c>
      <c r="AE41" s="204" t="e">
        <f ca="1">AD41-'[32]Gas Average Basis'!AC41</f>
        <v>#NAME?</v>
      </c>
      <c r="AF41" s="203" t="e">
        <f ca="1">IF(AF$22,AveragePrices($F$21,AF$23,AF$24,$AJ41:$AJ41),AveragePrices($F$15,AF$23,AF$24,$AL41:$AL41))</f>
        <v>#NAME?</v>
      </c>
      <c r="AG41" s="204" t="e">
        <f ca="1">AF41-'[32]Gas Average Basis'!AE41</f>
        <v>#NAME?</v>
      </c>
      <c r="AH41" s="203" t="e">
        <f ca="1">IF(AH$22,AveragePrices($F$21,AH$23,AH$24,$AJ41:$AJ41),AveragePrices($F$15,AH$23,AH$24,$AL41:$AL41))</f>
        <v>#NAME?</v>
      </c>
      <c r="AI41" s="204" t="e">
        <f ca="1">AH41-'[32]Gas Average FinIdx'!AH41</f>
        <v>#NAME?</v>
      </c>
      <c r="AJ41" s="207">
        <f t="shared" ca="1" si="1"/>
        <v>13</v>
      </c>
      <c r="AL41" s="207">
        <f t="shared" ca="1" si="0"/>
        <v>25</v>
      </c>
    </row>
    <row r="42" spans="3:38" x14ac:dyDescent="0.2">
      <c r="C42" s="200" t="s">
        <v>80</v>
      </c>
      <c r="D42" s="192"/>
      <c r="E42" s="208" t="s">
        <v>108</v>
      </c>
      <c r="F42" s="201" t="s">
        <v>167</v>
      </c>
      <c r="G42" s="201"/>
      <c r="H42" s="201"/>
      <c r="I42" s="201"/>
      <c r="J42" s="202"/>
      <c r="K42" s="202"/>
      <c r="L42" s="203"/>
      <c r="M42" s="203"/>
      <c r="N42" s="204"/>
      <c r="O42" s="203"/>
      <c r="P42" s="203"/>
      <c r="Q42" s="204"/>
      <c r="R42" s="203" t="e">
        <f ca="1">IF(R$22,AveragePrices($F$21,R$23,R$24,$AJ42:$AJ42),AveragePrices($F$15,R$23,R$24,$AL42:$AL42))</f>
        <v>#NAME?</v>
      </c>
      <c r="S42" s="204" t="e">
        <f ca="1">R42-'[32]Gas Average FinIdx'!R42</f>
        <v>#NAME?</v>
      </c>
      <c r="T42" s="203" t="e">
        <f ca="1">IF(T$22,AveragePrices($F$21,T$23,T$24,$AJ42:$AJ42),AveragePrices($F$15,T$23,T$24,$AL42:$AL42))</f>
        <v>#NAME?</v>
      </c>
      <c r="U42" s="204" t="e">
        <f ca="1">T42-'[32]Gas Average Basis'!S42</f>
        <v>#NAME?</v>
      </c>
      <c r="V42" s="203" t="e">
        <f ca="1">IF(V$22,AveragePrices($F$21,V$23,V$24,$AJ42:$AJ42),AveragePrices($F$15,V$23,V$24,$AL42:$AL42))</f>
        <v>#NAME?</v>
      </c>
      <c r="W42" s="204" t="e">
        <f ca="1">V42-'[32]Gas Average FinIdx'!V42</f>
        <v>#NAME?</v>
      </c>
      <c r="X42" s="203" t="e">
        <f ca="1">IF(X$22,AveragePrices($F$21,X$23,X$24,$AJ42:$AJ42),AveragePrices($F$15,X$23,X$24,$AL42:$AL42))</f>
        <v>#NAME?</v>
      </c>
      <c r="Y42" s="204" t="e">
        <f ca="1">X42-'[32]Gas Average Basis'!W42</f>
        <v>#NAME?</v>
      </c>
      <c r="Z42" s="203" t="e">
        <f ca="1">IF(Z$22,AveragePrices($F$21,Z$23,Z$24,$AJ42:$AJ42),AveragePrices($F$15,Z$23,Z$24,$AL42:$AL42))</f>
        <v>#NAME?</v>
      </c>
      <c r="AA42" s="204" t="e">
        <f ca="1">Z42-'[32]Gas Average Basis'!Y42</f>
        <v>#NAME?</v>
      </c>
      <c r="AB42" s="203" t="e">
        <f ca="1">IF(AB$22,AveragePrices($F$21,AB$23,AB$24,$AJ42:$AJ42),AveragePrices($F$15,AB$23,AB$24,$AL42:$AL42))</f>
        <v>#NAME?</v>
      </c>
      <c r="AC42" s="204" t="e">
        <f ca="1">AB42-'[32]Gas Average FinIdx'!AB42</f>
        <v>#NAME?</v>
      </c>
      <c r="AD42" s="203" t="e">
        <f ca="1">IF(AD$22,AveragePrices($F$21,AD$23,AD$24,$AJ42:$AJ42),AveragePrices($F$15,AD$23,AD$24,$AL42:$AL42))</f>
        <v>#NAME?</v>
      </c>
      <c r="AE42" s="204" t="e">
        <f ca="1">AD42-'[32]Gas Average Basis'!AC42</f>
        <v>#NAME?</v>
      </c>
      <c r="AF42" s="203" t="e">
        <f ca="1">IF(AF$22,AveragePrices($F$21,AF$23,AF$24,$AJ42:$AJ42),AveragePrices($F$15,AF$23,AF$24,$AL42:$AL42))</f>
        <v>#NAME?</v>
      </c>
      <c r="AG42" s="204" t="e">
        <f ca="1">AF42-'[32]Gas Average Basis'!AE42</f>
        <v>#NAME?</v>
      </c>
      <c r="AH42" s="203" t="e">
        <f ca="1">IF(AH$22,AveragePrices($F$21,AH$23,AH$24,$AJ42:$AJ42),AveragePrices($F$15,AH$23,AH$24,$AL42:$AL42))</f>
        <v>#NAME?</v>
      </c>
      <c r="AI42" s="204" t="e">
        <f ca="1">AH42-'[32]Gas Average FinIdx'!AH42</f>
        <v>#NAME?</v>
      </c>
      <c r="AJ42" s="207">
        <f t="shared" ca="1" si="1"/>
        <v>14</v>
      </c>
      <c r="AL42" s="207">
        <f t="shared" ca="1" si="0"/>
        <v>26</v>
      </c>
    </row>
    <row r="43" spans="3:38" ht="12" thickBot="1" x14ac:dyDescent="0.25">
      <c r="C43" s="200" t="s">
        <v>100</v>
      </c>
      <c r="D43" s="192"/>
      <c r="E43" s="208" t="s">
        <v>129</v>
      </c>
      <c r="F43" s="201" t="s">
        <v>168</v>
      </c>
      <c r="G43" s="201"/>
      <c r="H43" s="201"/>
      <c r="I43" s="201"/>
      <c r="J43" s="201"/>
      <c r="K43" s="202"/>
      <c r="L43" s="203"/>
      <c r="M43" s="203"/>
      <c r="N43" s="204"/>
      <c r="O43" s="203"/>
      <c r="P43" s="203"/>
      <c r="Q43" s="204"/>
      <c r="R43" s="203" t="e">
        <f ca="1">IF(R$22,AveragePrices($F$21,R$23,R$24,$AJ43:$AJ43),AveragePrices($F$15,R$23,R$24,$AL43:$AL43))</f>
        <v>#NAME?</v>
      </c>
      <c r="S43" s="204" t="e">
        <f ca="1">R43-'[32]Gas Average FinIdx'!R43</f>
        <v>#NAME?</v>
      </c>
      <c r="T43" s="203" t="e">
        <f ca="1">IF(T$22,AveragePrices($F$21,T$23,T$24,$AJ43:$AJ43),AveragePrices($F$15,T$23,T$24,$AL43:$AL43))</f>
        <v>#NAME?</v>
      </c>
      <c r="U43" s="204" t="e">
        <f ca="1">T43-'[32]Gas Average Basis'!S43</f>
        <v>#NAME?</v>
      </c>
      <c r="V43" s="203" t="e">
        <f ca="1">IF(V$22,AveragePrices($F$21,V$23,V$24,$AJ43:$AJ43),AveragePrices($F$15,V$23,V$24,$AL43:$AL43))</f>
        <v>#NAME?</v>
      </c>
      <c r="W43" s="204" t="e">
        <f ca="1">V43-'[32]Gas Average FinIdx'!V43</f>
        <v>#NAME?</v>
      </c>
      <c r="X43" s="203" t="e">
        <f ca="1">IF(X$22,AveragePrices($F$21,X$23,X$24,$AJ43:$AJ43),AveragePrices($F$15,X$23,X$24,$AL43:$AL43))</f>
        <v>#NAME?</v>
      </c>
      <c r="Y43" s="204" t="e">
        <f ca="1">X43-'[32]Gas Average Basis'!W43</f>
        <v>#NAME?</v>
      </c>
      <c r="Z43" s="203" t="e">
        <f ca="1">IF(Z$22,AveragePrices($F$21,Z$23,Z$24,$AJ43:$AJ43),AveragePrices($F$15,Z$23,Z$24,$AL43:$AL43))</f>
        <v>#NAME?</v>
      </c>
      <c r="AA43" s="204" t="e">
        <f ca="1">Z43-'[32]Gas Average Basis'!Y43</f>
        <v>#NAME?</v>
      </c>
      <c r="AB43" s="203" t="e">
        <f ca="1">IF(AB$22,AveragePrices($F$21,AB$23,AB$24,$AJ43:$AJ43),AveragePrices($F$15,AB$23,AB$24,$AL43:$AL43))</f>
        <v>#NAME?</v>
      </c>
      <c r="AC43" s="204" t="e">
        <f ca="1">AB43-'[32]Gas Average FinIdx'!AB43</f>
        <v>#NAME?</v>
      </c>
      <c r="AD43" s="203" t="e">
        <f ca="1">IF(AD$22,AveragePrices($F$21,AD$23,AD$24,$AJ43:$AJ43),AveragePrices($F$15,AD$23,AD$24,$AL43:$AL43))</f>
        <v>#NAME?</v>
      </c>
      <c r="AE43" s="204" t="e">
        <f ca="1">AD43-'[32]Gas Average Basis'!AC43</f>
        <v>#NAME?</v>
      </c>
      <c r="AF43" s="203" t="e">
        <f ca="1">IF(AF$22,AveragePrices($F$21,AF$23,AF$24,$AJ43:$AJ43),AveragePrices($F$15,AF$23,AF$24,$AL43:$AL43))</f>
        <v>#NAME?</v>
      </c>
      <c r="AG43" s="204" t="e">
        <f ca="1">AF43-'[32]Gas Average Basis'!AE43</f>
        <v>#NAME?</v>
      </c>
      <c r="AH43" s="203" t="e">
        <f ca="1">IF(AH$22,AveragePrices($F$21,AH$23,AH$24,$AJ43:$AJ43),AveragePrices($F$15,AH$23,AH$24,$AL43:$AL43))</f>
        <v>#NAME?</v>
      </c>
      <c r="AI43" s="204" t="e">
        <f ca="1">AH43-'[32]Gas Average FinIdx'!AH43</f>
        <v>#NAME?</v>
      </c>
      <c r="AJ43" s="207">
        <f t="shared" ca="1" si="1"/>
        <v>15</v>
      </c>
      <c r="AL43" s="207">
        <f t="shared" ca="1" si="0"/>
        <v>27</v>
      </c>
    </row>
    <row r="44" spans="3:38" ht="13.5" hidden="1" customHeight="1" thickBot="1" x14ac:dyDescent="0.25">
      <c r="C44" s="200"/>
      <c r="D44" s="192"/>
      <c r="E44" s="208"/>
      <c r="F44" s="201"/>
      <c r="G44" s="201"/>
      <c r="H44" s="201"/>
      <c r="I44" s="201"/>
      <c r="J44" s="201"/>
      <c r="K44" s="202"/>
      <c r="L44" s="209"/>
      <c r="M44" s="209"/>
      <c r="N44" s="205"/>
      <c r="O44" s="205"/>
      <c r="P44" s="209"/>
      <c r="Q44" s="205"/>
      <c r="R44" s="209"/>
      <c r="S44" s="205"/>
      <c r="T44" s="205"/>
      <c r="U44" s="205"/>
      <c r="V44" s="209"/>
      <c r="W44" s="205"/>
      <c r="X44" s="205"/>
      <c r="Y44" s="205"/>
      <c r="Z44" s="205"/>
      <c r="AA44" s="205"/>
      <c r="AB44" s="209"/>
      <c r="AC44" s="205"/>
      <c r="AD44" s="205"/>
      <c r="AE44" s="205"/>
      <c r="AF44" s="209"/>
      <c r="AG44" s="205"/>
      <c r="AH44" s="209"/>
      <c r="AI44" s="205"/>
      <c r="AJ44" s="207"/>
      <c r="AL44" s="207" t="str">
        <f t="shared" ca="1" si="0"/>
        <v/>
      </c>
    </row>
    <row r="45" spans="3:38" ht="12" hidden="1" thickBot="1" x14ac:dyDescent="0.25">
      <c r="C45" s="132" t="s">
        <v>76</v>
      </c>
      <c r="D45" s="133"/>
      <c r="E45" s="133"/>
      <c r="F45" s="133"/>
      <c r="G45" s="133"/>
      <c r="H45" s="133"/>
      <c r="I45" s="133"/>
      <c r="J45" s="133"/>
      <c r="K45" s="133"/>
      <c r="L45" s="133"/>
      <c r="M45" s="133"/>
      <c r="N45" s="133"/>
      <c r="O45" s="133"/>
      <c r="P45" s="133"/>
      <c r="Q45" s="133"/>
      <c r="R45" s="133"/>
      <c r="S45" s="133"/>
      <c r="T45" s="133"/>
      <c r="U45" s="133"/>
      <c r="V45" s="133"/>
      <c r="W45" s="133"/>
      <c r="X45" s="133"/>
      <c r="Y45" s="133"/>
      <c r="Z45" s="133"/>
      <c r="AA45" s="133"/>
      <c r="AB45" s="133"/>
      <c r="AC45" s="133"/>
      <c r="AD45" s="133"/>
      <c r="AE45" s="133"/>
      <c r="AF45" s="133"/>
      <c r="AG45" s="133"/>
      <c r="AH45" s="133"/>
      <c r="AI45" s="133"/>
      <c r="AJ45" s="207" t="str">
        <f ca="1">IF(E45="","",MATCH(E45,INDIRECT(CONCATENATE($F$21,"!",$G$21,":",$G$21)),0))</f>
        <v/>
      </c>
      <c r="AL45" s="207" t="str">
        <f t="shared" ca="1" si="0"/>
        <v/>
      </c>
    </row>
    <row r="46" spans="3:38" ht="12" hidden="1" thickBot="1" x14ac:dyDescent="0.25">
      <c r="C46" s="132" t="s">
        <v>77</v>
      </c>
      <c r="D46" s="133"/>
      <c r="E46" s="133"/>
      <c r="F46" s="133"/>
      <c r="G46" s="133"/>
      <c r="H46" s="133"/>
      <c r="I46" s="133"/>
      <c r="J46" s="133"/>
      <c r="K46" s="133"/>
      <c r="L46" s="133"/>
      <c r="M46" s="133"/>
      <c r="N46" s="133"/>
      <c r="O46" s="133"/>
      <c r="P46" s="133"/>
      <c r="Q46" s="133"/>
      <c r="R46" s="133"/>
      <c r="S46" s="133"/>
      <c r="T46" s="133"/>
      <c r="U46" s="133"/>
      <c r="V46" s="133"/>
      <c r="W46" s="133"/>
      <c r="X46" s="133"/>
      <c r="Y46" s="133"/>
      <c r="Z46" s="133"/>
      <c r="AA46" s="133"/>
      <c r="AB46" s="133"/>
      <c r="AC46" s="133"/>
      <c r="AD46" s="133"/>
      <c r="AE46" s="133"/>
      <c r="AF46" s="133"/>
      <c r="AG46" s="133"/>
      <c r="AH46" s="133"/>
      <c r="AI46" s="133"/>
      <c r="AJ46" s="207" t="str">
        <f ca="1">IF(E46="","",MATCH(E46,INDIRECT(CONCATENATE($F$21,"!",$G$21,":",$G$21)),0))</f>
        <v/>
      </c>
      <c r="AL46" s="207" t="str">
        <f t="shared" ca="1" si="0"/>
        <v/>
      </c>
    </row>
    <row r="47" spans="3:38" ht="12" hidden="1" thickBot="1" x14ac:dyDescent="0.25">
      <c r="C47" s="132" t="s">
        <v>78</v>
      </c>
      <c r="D47" s="133"/>
      <c r="E47" s="133"/>
      <c r="F47" s="133"/>
      <c r="G47" s="133"/>
      <c r="H47" s="133"/>
      <c r="I47" s="133"/>
      <c r="J47" s="133"/>
      <c r="K47" s="133"/>
      <c r="L47" s="133"/>
      <c r="M47" s="133"/>
      <c r="N47" s="133"/>
      <c r="O47" s="133"/>
      <c r="P47" s="133"/>
      <c r="Q47" s="133"/>
      <c r="R47" s="133"/>
      <c r="S47" s="133"/>
      <c r="T47" s="133"/>
      <c r="U47" s="133"/>
      <c r="V47" s="133"/>
      <c r="W47" s="133"/>
      <c r="X47" s="133"/>
      <c r="Y47" s="133"/>
      <c r="Z47" s="133"/>
      <c r="AA47" s="133"/>
      <c r="AB47" s="133"/>
      <c r="AC47" s="133"/>
      <c r="AD47" s="133"/>
      <c r="AE47" s="133"/>
      <c r="AF47" s="133"/>
      <c r="AG47" s="133"/>
      <c r="AH47" s="133"/>
      <c r="AI47" s="133"/>
      <c r="AJ47" s="207" t="str">
        <f ca="1">IF(E47="","",MATCH(E47,INDIRECT(CONCATENATE($F$21,"!",$G$21,":",$G$21)),0))</f>
        <v/>
      </c>
      <c r="AL47" s="207" t="str">
        <f t="shared" ca="1" si="0"/>
        <v/>
      </c>
    </row>
    <row r="48" spans="3:38" ht="13.5" customHeight="1" thickBot="1" x14ac:dyDescent="0.25">
      <c r="C48" s="233" t="s">
        <v>81</v>
      </c>
      <c r="D48" s="234"/>
      <c r="E48" s="234"/>
      <c r="F48" s="234"/>
      <c r="G48" s="234"/>
      <c r="H48" s="234"/>
      <c r="I48" s="234"/>
      <c r="J48" s="234"/>
      <c r="K48" s="234"/>
      <c r="L48" s="234"/>
      <c r="M48" s="234"/>
      <c r="N48" s="234"/>
      <c r="O48" s="234"/>
      <c r="P48" s="234"/>
      <c r="Q48" s="234"/>
      <c r="R48" s="234"/>
      <c r="S48" s="234"/>
      <c r="T48" s="234"/>
      <c r="U48" s="234"/>
      <c r="V48" s="234"/>
      <c r="W48" s="234"/>
      <c r="X48" s="234"/>
      <c r="Y48" s="234"/>
      <c r="Z48" s="234"/>
      <c r="AA48" s="234"/>
      <c r="AB48" s="234"/>
      <c r="AC48" s="234"/>
      <c r="AD48" s="234"/>
      <c r="AE48" s="234"/>
      <c r="AF48" s="234"/>
      <c r="AG48" s="234"/>
      <c r="AH48" s="234"/>
      <c r="AI48" s="236"/>
      <c r="AJ48" s="207"/>
      <c r="AL48" s="207" t="str">
        <f t="shared" ca="1" si="0"/>
        <v/>
      </c>
    </row>
    <row r="49" spans="3:38" ht="12" thickBot="1" x14ac:dyDescent="0.25">
      <c r="C49" s="210" t="s">
        <v>81</v>
      </c>
      <c r="D49" s="211"/>
      <c r="E49" s="212" t="s">
        <v>159</v>
      </c>
      <c r="F49" s="213" t="s">
        <v>42</v>
      </c>
      <c r="G49" s="213"/>
      <c r="H49" s="213"/>
      <c r="I49" s="201"/>
      <c r="J49" s="192">
        <f>LOOKUP($F$25,CurveFetch!D$8:D$1000,CurveFetch!E$8:E$1000)</f>
        <v>2.1</v>
      </c>
      <c r="K49" s="202"/>
      <c r="L49" s="203"/>
      <c r="M49" s="203"/>
      <c r="N49" s="204"/>
      <c r="O49" s="203"/>
      <c r="P49" s="203"/>
      <c r="Q49" s="204"/>
      <c r="R49" s="203" t="e">
        <f ca="1">IF(R$22,AveragePrices($F$21,R$23,R$24,$AJ49:$AJ49),AveragePrices($F$15,R$23,R$24,$AL49:$AL49))</f>
        <v>#NAME?</v>
      </c>
      <c r="S49" s="204" t="e">
        <f ca="1">R49-'[32]Gas Average FinIdx'!R49</f>
        <v>#NAME?</v>
      </c>
      <c r="T49" s="203" t="e">
        <f ca="1">IF(T$22,AveragePrices($F$21,T$23,T$24,$AJ49:$AJ49),AveragePrices($F$15,T$23,T$24,$AL49:$AL49))</f>
        <v>#NAME?</v>
      </c>
      <c r="U49" s="214"/>
      <c r="V49" s="203" t="e">
        <f ca="1">IF(V$22,AveragePrices($F$21,V$23,V$24,$AJ49:$AJ49),AveragePrices($F$15,V$23,V$24,$AL49:$AL49))</f>
        <v>#NAME?</v>
      </c>
      <c r="W49" s="204" t="e">
        <f ca="1">V49-'[32]Gas Average FinIdx'!V49</f>
        <v>#NAME?</v>
      </c>
      <c r="X49" s="203" t="e">
        <f ca="1">IF(X$22,AveragePrices($F$21,X$23,X$24,$AJ49:$AJ49),AveragePrices($F$15,X$23,X$24,$AL49:$AL49))</f>
        <v>#NAME?</v>
      </c>
      <c r="Y49" s="204"/>
      <c r="Z49" s="203" t="e">
        <f ca="1">IF(Z$22,AveragePrices($F$21,Z$23,Z$24,$AJ49:$AJ49),AveragePrices($F$15,Z$23,Z$24,$AL49:$AL49))</f>
        <v>#NAME?</v>
      </c>
      <c r="AA49" s="204"/>
      <c r="AB49" s="203" t="e">
        <f ca="1">IF(AB$22,AveragePrices($F$21,AB$23,AB$24,$AJ49:$AJ49),AveragePrices($F$15,AB$23,AB$24,$AL49:$AL49))</f>
        <v>#NAME?</v>
      </c>
      <c r="AC49" s="204" t="e">
        <f ca="1">AB49-'[32]Gas Average FinIdx'!AB49</f>
        <v>#NAME?</v>
      </c>
      <c r="AD49" s="203" t="e">
        <f ca="1">IF(AD$22,AveragePrices($F$21,AD$23,AD$24,$AJ49:$AJ49),AveragePrices($F$15,AD$23,AD$24,$AL49:$AL49))</f>
        <v>#NAME?</v>
      </c>
      <c r="AE49" s="204"/>
      <c r="AF49" s="203" t="e">
        <f ca="1">IF(AF$22,AveragePrices($F$21,AF$23,AF$24,$AJ49:$AJ49),AveragePrices($F$15,AF$23,AF$24,$AL49:$AL49))</f>
        <v>#NAME?</v>
      </c>
      <c r="AG49" s="204"/>
      <c r="AH49" s="203" t="e">
        <f ca="1">IF(AH$22,AveragePrices($F$21,AH$23,AH$24,$AJ49:$AJ49),AveragePrices($F$15,AH$23,AH$24,$AL49:$AL49))</f>
        <v>#NAME?</v>
      </c>
      <c r="AI49" s="204" t="e">
        <f ca="1">AH49-'[32]Gas Average FinIdx'!AH49</f>
        <v>#NAME?</v>
      </c>
      <c r="AJ49" s="207" t="e">
        <f ca="1">IF(E49="","",MATCH(E49,INDIRECT(CONCATENATE($F$21,"!",$G$21,":",$G$21)),0))</f>
        <v>#N/A</v>
      </c>
      <c r="AL49" s="207">
        <f ca="1">IF(F49="","",MATCH(E49,INDIRECT(CONCATENATE($F$15,"!",$G$15,":",$G$15)),0))</f>
        <v>17</v>
      </c>
    </row>
    <row r="50" spans="3:38" x14ac:dyDescent="0.2">
      <c r="AI50" s="157"/>
      <c r="AJ50" s="170"/>
      <c r="AK50" s="157"/>
      <c r="AL50" s="157"/>
    </row>
    <row r="51" spans="3:38" x14ac:dyDescent="0.2">
      <c r="C51" s="221"/>
      <c r="D51" s="221"/>
      <c r="E51" s="221"/>
      <c r="F51" s="221"/>
      <c r="G51" s="221"/>
      <c r="H51" s="221"/>
      <c r="I51" s="221"/>
      <c r="J51" s="221"/>
      <c r="K51" s="222"/>
      <c r="L51" s="222"/>
      <c r="M51" s="222"/>
      <c r="N51" s="222"/>
      <c r="O51" s="222"/>
      <c r="P51" s="222"/>
      <c r="Q51" s="222"/>
      <c r="R51" s="222"/>
      <c r="S51" s="222"/>
      <c r="T51" s="222"/>
      <c r="U51" s="222"/>
      <c r="V51" s="222"/>
      <c r="W51" s="222"/>
      <c r="X51" s="222"/>
      <c r="Y51" s="222"/>
      <c r="Z51" s="222"/>
      <c r="AA51" s="222"/>
      <c r="AB51" s="222"/>
      <c r="AC51" s="222"/>
      <c r="AD51" s="222"/>
      <c r="AE51" s="222"/>
      <c r="AF51" s="222"/>
      <c r="AG51" s="222"/>
      <c r="AH51" s="222"/>
      <c r="AI51" s="223"/>
      <c r="AJ51" s="170"/>
      <c r="AK51" s="157"/>
      <c r="AL51" s="157"/>
    </row>
    <row r="52" spans="3:38" x14ac:dyDescent="0.2">
      <c r="C52" s="224"/>
      <c r="D52" s="225"/>
      <c r="E52" s="226"/>
      <c r="F52" s="226"/>
      <c r="G52" s="221"/>
      <c r="H52" s="221"/>
      <c r="I52" s="221"/>
      <c r="J52" s="221"/>
      <c r="K52" s="222"/>
      <c r="L52" s="222"/>
      <c r="M52" s="222"/>
      <c r="N52" s="222"/>
      <c r="O52" s="222"/>
      <c r="P52" s="222"/>
      <c r="Q52" s="222"/>
      <c r="R52" s="222"/>
      <c r="S52" s="222"/>
      <c r="T52" s="222"/>
      <c r="U52" s="222"/>
      <c r="V52" s="222"/>
      <c r="W52" s="222"/>
      <c r="X52" s="222"/>
      <c r="Y52" s="222"/>
      <c r="Z52" s="222"/>
      <c r="AA52" s="222"/>
      <c r="AB52" s="222"/>
      <c r="AC52" s="222"/>
      <c r="AD52" s="222"/>
      <c r="AE52" s="222"/>
      <c r="AF52" s="222"/>
      <c r="AG52" s="222"/>
      <c r="AH52" s="222"/>
      <c r="AI52" s="223"/>
      <c r="AJ52" s="170"/>
      <c r="AK52" s="157"/>
      <c r="AL52" s="157"/>
    </row>
    <row r="53" spans="3:38" ht="19.5" x14ac:dyDescent="0.35">
      <c r="C53" s="224"/>
      <c r="D53" s="225"/>
      <c r="E53" s="226"/>
      <c r="F53" s="226"/>
      <c r="G53" s="221"/>
      <c r="H53" s="221"/>
      <c r="I53" s="221"/>
      <c r="J53" s="221"/>
      <c r="K53" s="222"/>
      <c r="L53" s="222"/>
      <c r="M53" s="222"/>
      <c r="N53" s="222"/>
      <c r="O53" s="222"/>
      <c r="P53" s="222"/>
      <c r="Q53" s="222"/>
      <c r="R53" s="242"/>
      <c r="S53" s="242"/>
      <c r="T53" s="242"/>
      <c r="U53" s="242"/>
      <c r="V53" s="242"/>
      <c r="W53" s="242"/>
      <c r="X53" s="222"/>
      <c r="Y53" s="222"/>
      <c r="Z53" s="222"/>
      <c r="AA53" s="222"/>
      <c r="AB53" s="222"/>
      <c r="AC53" s="222"/>
      <c r="AD53" s="222"/>
      <c r="AE53" s="222"/>
      <c r="AF53" s="222"/>
      <c r="AG53" s="222"/>
      <c r="AH53" s="222"/>
      <c r="AI53" s="223"/>
      <c r="AJ53" s="170"/>
      <c r="AK53" s="157"/>
      <c r="AL53" s="157"/>
    </row>
    <row r="54" spans="3:38" x14ac:dyDescent="0.2">
      <c r="C54" s="221"/>
      <c r="D54" s="221"/>
      <c r="E54" s="221"/>
      <c r="F54" s="221"/>
      <c r="G54" s="221"/>
      <c r="H54" s="221"/>
      <c r="I54" s="221"/>
      <c r="J54" s="221"/>
      <c r="K54" s="222"/>
      <c r="L54" s="222"/>
      <c r="M54" s="222"/>
      <c r="N54" s="222"/>
      <c r="O54" s="222"/>
      <c r="P54" s="222"/>
      <c r="Q54" s="222"/>
      <c r="R54" s="222"/>
      <c r="S54" s="222"/>
      <c r="T54" s="222"/>
      <c r="U54" s="222"/>
      <c r="V54" s="222"/>
      <c r="W54" s="222"/>
      <c r="X54" s="222"/>
      <c r="Y54" s="222"/>
      <c r="Z54" s="222"/>
      <c r="AA54" s="222"/>
      <c r="AB54" s="222"/>
      <c r="AC54" s="222"/>
      <c r="AD54" s="222"/>
      <c r="AE54" s="222"/>
      <c r="AF54" s="222"/>
      <c r="AG54" s="222"/>
      <c r="AH54" s="222"/>
      <c r="AI54" s="222"/>
    </row>
    <row r="55" spans="3:38" ht="13.5" customHeight="1" x14ac:dyDescent="0.2">
      <c r="C55" s="243"/>
      <c r="D55" s="244"/>
      <c r="E55" s="244"/>
      <c r="F55" s="244"/>
      <c r="G55" s="244"/>
      <c r="H55" s="244"/>
      <c r="I55" s="244"/>
      <c r="J55" s="244"/>
      <c r="K55" s="244"/>
      <c r="L55" s="244"/>
      <c r="M55" s="244"/>
      <c r="N55" s="244"/>
      <c r="O55" s="244"/>
      <c r="P55" s="244"/>
      <c r="Q55" s="244"/>
      <c r="R55" s="244"/>
      <c r="S55" s="244"/>
      <c r="T55" s="244"/>
      <c r="U55" s="244"/>
      <c r="V55" s="244"/>
      <c r="W55" s="244"/>
      <c r="X55" s="244"/>
      <c r="Y55" s="244"/>
      <c r="Z55" s="244"/>
      <c r="AA55" s="244"/>
      <c r="AB55" s="244"/>
      <c r="AC55" s="244"/>
      <c r="AD55" s="244"/>
      <c r="AE55" s="244"/>
      <c r="AF55" s="244"/>
      <c r="AG55" s="244"/>
      <c r="AH55" s="244"/>
      <c r="AI55" s="244"/>
    </row>
    <row r="56" spans="3:38" ht="14.25" customHeight="1" x14ac:dyDescent="0.2">
      <c r="C56" s="243"/>
      <c r="D56" s="243"/>
      <c r="E56" s="243"/>
      <c r="F56" s="243"/>
      <c r="G56" s="243"/>
      <c r="H56" s="243"/>
      <c r="I56" s="243"/>
      <c r="J56" s="243"/>
      <c r="K56" s="243"/>
      <c r="L56" s="243"/>
      <c r="M56" s="243"/>
      <c r="N56" s="243"/>
      <c r="O56" s="243"/>
      <c r="P56" s="243"/>
      <c r="Q56" s="243"/>
      <c r="R56" s="243"/>
      <c r="S56" s="243"/>
      <c r="T56" s="243"/>
      <c r="U56" s="243"/>
      <c r="V56" s="243"/>
      <c r="W56" s="243"/>
      <c r="X56" s="243"/>
      <c r="Y56" s="243"/>
      <c r="Z56" s="243"/>
      <c r="AA56" s="243"/>
      <c r="AB56" s="243"/>
      <c r="AC56" s="243"/>
      <c r="AD56" s="243"/>
      <c r="AE56" s="243"/>
      <c r="AF56" s="243"/>
      <c r="AG56" s="243"/>
      <c r="AH56" s="243"/>
      <c r="AI56" s="243"/>
    </row>
    <row r="57" spans="3:38" x14ac:dyDescent="0.2">
      <c r="C57" s="227"/>
      <c r="D57" s="225"/>
      <c r="E57" s="225"/>
      <c r="F57" s="225"/>
      <c r="G57" s="225"/>
      <c r="H57" s="225"/>
      <c r="I57" s="225"/>
      <c r="J57" s="225"/>
      <c r="K57" s="228"/>
      <c r="L57" s="228"/>
      <c r="M57" s="228"/>
      <c r="N57" s="229"/>
      <c r="O57" s="228"/>
      <c r="P57" s="228"/>
      <c r="Q57" s="228"/>
      <c r="R57" s="228"/>
      <c r="S57" s="228"/>
      <c r="T57" s="228"/>
      <c r="U57" s="228"/>
      <c r="V57" s="228"/>
      <c r="W57" s="228"/>
      <c r="X57" s="228"/>
      <c r="Y57" s="228"/>
      <c r="Z57" s="228"/>
      <c r="AA57" s="228"/>
      <c r="AB57" s="228"/>
      <c r="AC57" s="228"/>
      <c r="AD57" s="228"/>
      <c r="AE57" s="228"/>
      <c r="AF57" s="228"/>
      <c r="AG57" s="228"/>
      <c r="AH57" s="228"/>
      <c r="AI57" s="228"/>
    </row>
    <row r="58" spans="3:38" ht="14.25" customHeight="1" x14ac:dyDescent="0.2">
      <c r="C58" s="227"/>
      <c r="D58" s="225"/>
      <c r="E58" s="225"/>
      <c r="F58" s="225"/>
      <c r="G58" s="225"/>
      <c r="H58" s="225"/>
      <c r="I58" s="225"/>
      <c r="J58" s="225"/>
      <c r="K58" s="229"/>
      <c r="L58" s="229"/>
      <c r="M58" s="229"/>
      <c r="N58" s="229"/>
      <c r="O58" s="229"/>
      <c r="P58" s="229"/>
      <c r="Q58" s="229"/>
      <c r="R58" s="229"/>
      <c r="S58" s="229"/>
      <c r="T58" s="230"/>
      <c r="U58" s="231"/>
      <c r="V58" s="229"/>
      <c r="W58" s="229"/>
      <c r="X58" s="230"/>
      <c r="Y58" s="231"/>
      <c r="Z58" s="230"/>
      <c r="AA58" s="231"/>
      <c r="AB58" s="229"/>
      <c r="AC58" s="229"/>
      <c r="AD58" s="230"/>
      <c r="AE58" s="231"/>
      <c r="AF58" s="230"/>
      <c r="AG58" s="231"/>
      <c r="AH58" s="229"/>
      <c r="AI58" s="229"/>
    </row>
    <row r="59" spans="3:38" ht="14.25" customHeight="1" x14ac:dyDescent="0.2">
      <c r="C59" s="243"/>
      <c r="D59" s="243"/>
      <c r="E59" s="243"/>
      <c r="F59" s="243"/>
      <c r="G59" s="243"/>
      <c r="H59" s="243"/>
      <c r="I59" s="243"/>
      <c r="J59" s="243"/>
      <c r="K59" s="243"/>
      <c r="L59" s="243"/>
      <c r="M59" s="243"/>
      <c r="N59" s="243"/>
      <c r="O59" s="243"/>
      <c r="P59" s="243"/>
      <c r="Q59" s="243"/>
      <c r="R59" s="243"/>
      <c r="S59" s="243"/>
      <c r="T59" s="243"/>
      <c r="U59" s="243"/>
      <c r="V59" s="243"/>
      <c r="W59" s="243"/>
      <c r="X59" s="243"/>
      <c r="Y59" s="243"/>
      <c r="Z59" s="243"/>
      <c r="AA59" s="243"/>
      <c r="AB59" s="243"/>
      <c r="AC59" s="243"/>
      <c r="AD59" s="243"/>
      <c r="AE59" s="243"/>
      <c r="AF59" s="243"/>
      <c r="AG59" s="243"/>
      <c r="AH59" s="243"/>
      <c r="AI59" s="243"/>
      <c r="AJ59" s="128"/>
      <c r="AK59" s="128"/>
      <c r="AL59" s="128"/>
    </row>
    <row r="60" spans="3:38" x14ac:dyDescent="0.2">
      <c r="C60" s="221"/>
      <c r="D60" s="221"/>
      <c r="E60" s="221"/>
      <c r="F60" s="221"/>
      <c r="G60" s="221"/>
      <c r="H60" s="221"/>
      <c r="I60" s="221"/>
      <c r="J60" s="221"/>
      <c r="K60" s="222"/>
      <c r="L60" s="222"/>
      <c r="M60" s="222"/>
      <c r="N60" s="222"/>
      <c r="O60" s="222"/>
      <c r="P60" s="222"/>
      <c r="Q60" s="222"/>
      <c r="R60" s="222"/>
      <c r="S60" s="222"/>
      <c r="T60" s="222"/>
      <c r="U60" s="222"/>
      <c r="V60" s="222"/>
      <c r="W60" s="222"/>
      <c r="X60" s="222"/>
      <c r="Y60" s="222"/>
      <c r="Z60" s="222"/>
      <c r="AA60" s="222"/>
      <c r="AB60" s="222"/>
      <c r="AC60" s="222"/>
      <c r="AD60" s="222"/>
      <c r="AE60" s="222"/>
      <c r="AF60" s="222"/>
      <c r="AG60" s="222"/>
      <c r="AH60" s="222"/>
      <c r="AI60" s="223"/>
      <c r="AJ60" s="128"/>
      <c r="AK60" s="128"/>
      <c r="AL60" s="128"/>
    </row>
    <row r="61" spans="3:38" x14ac:dyDescent="0.2">
      <c r="C61" s="224"/>
      <c r="D61" s="225"/>
      <c r="E61" s="226"/>
      <c r="F61" s="226"/>
      <c r="G61" s="221"/>
      <c r="H61" s="221"/>
      <c r="I61" s="221"/>
      <c r="J61" s="221"/>
      <c r="K61" s="222"/>
      <c r="L61" s="222"/>
      <c r="M61" s="222"/>
      <c r="N61" s="222"/>
      <c r="O61" s="222"/>
      <c r="P61" s="222"/>
      <c r="Q61" s="222"/>
      <c r="R61" s="222"/>
      <c r="S61" s="222"/>
      <c r="T61" s="222"/>
      <c r="U61" s="222"/>
      <c r="V61" s="222"/>
      <c r="W61" s="222"/>
      <c r="X61" s="222"/>
      <c r="Y61" s="222"/>
      <c r="Z61" s="222"/>
      <c r="AA61" s="222"/>
      <c r="AB61" s="222"/>
      <c r="AC61" s="222"/>
      <c r="AD61" s="222"/>
      <c r="AE61" s="222"/>
      <c r="AF61" s="222"/>
      <c r="AG61" s="222"/>
      <c r="AH61" s="222"/>
      <c r="AI61" s="223"/>
      <c r="AJ61" s="128"/>
      <c r="AK61" s="128"/>
      <c r="AL61" s="128"/>
    </row>
    <row r="62" spans="3:38" ht="19.5" x14ac:dyDescent="0.35">
      <c r="C62" s="224"/>
      <c r="D62" s="225"/>
      <c r="E62" s="226"/>
      <c r="F62" s="226"/>
      <c r="G62" s="221"/>
      <c r="H62" s="221"/>
      <c r="I62" s="221"/>
      <c r="J62" s="221"/>
      <c r="K62" s="222"/>
      <c r="L62" s="222"/>
      <c r="M62" s="222"/>
      <c r="N62" s="222"/>
      <c r="O62" s="222"/>
      <c r="P62" s="222"/>
      <c r="Q62" s="222"/>
      <c r="R62" s="242"/>
      <c r="S62" s="242"/>
      <c r="T62" s="242"/>
      <c r="U62" s="242"/>
      <c r="V62" s="242"/>
      <c r="W62" s="242"/>
      <c r="X62" s="222"/>
      <c r="Y62" s="222"/>
      <c r="Z62" s="222"/>
      <c r="AA62" s="222"/>
      <c r="AB62" s="222"/>
      <c r="AC62" s="222"/>
      <c r="AD62" s="222"/>
      <c r="AE62" s="222"/>
      <c r="AF62" s="222"/>
      <c r="AG62" s="222"/>
      <c r="AH62" s="222"/>
      <c r="AI62" s="223"/>
      <c r="AJ62" s="128"/>
      <c r="AK62" s="128"/>
      <c r="AL62" s="128"/>
    </row>
    <row r="63" spans="3:38" x14ac:dyDescent="0.2">
      <c r="C63" s="221"/>
      <c r="D63" s="221"/>
      <c r="E63" s="221"/>
      <c r="F63" s="221"/>
      <c r="G63" s="221"/>
      <c r="H63" s="221"/>
      <c r="I63" s="221"/>
      <c r="J63" s="221"/>
      <c r="K63" s="222"/>
      <c r="L63" s="222"/>
      <c r="M63" s="222"/>
      <c r="N63" s="222"/>
      <c r="O63" s="222"/>
      <c r="P63" s="222"/>
      <c r="Q63" s="222"/>
      <c r="R63" s="222"/>
      <c r="S63" s="222"/>
      <c r="T63" s="222"/>
      <c r="U63" s="222"/>
      <c r="V63" s="222"/>
      <c r="W63" s="222"/>
      <c r="X63" s="222"/>
      <c r="Y63" s="222"/>
      <c r="Z63" s="222"/>
      <c r="AA63" s="222"/>
      <c r="AB63" s="222"/>
      <c r="AC63" s="222"/>
      <c r="AD63" s="222"/>
      <c r="AE63" s="222"/>
      <c r="AF63" s="222"/>
      <c r="AG63" s="222"/>
      <c r="AH63" s="222"/>
      <c r="AI63" s="222"/>
      <c r="AJ63" s="128"/>
      <c r="AK63" s="128"/>
      <c r="AL63" s="128"/>
    </row>
    <row r="64" spans="3:38" ht="12.75" x14ac:dyDescent="0.2">
      <c r="C64" s="243"/>
      <c r="D64" s="244"/>
      <c r="E64" s="244"/>
      <c r="F64" s="244"/>
      <c r="G64" s="244"/>
      <c r="H64" s="244"/>
      <c r="I64" s="244"/>
      <c r="J64" s="244"/>
      <c r="K64" s="244"/>
      <c r="L64" s="244"/>
      <c r="M64" s="244"/>
      <c r="N64" s="244"/>
      <c r="O64" s="244"/>
      <c r="P64" s="244"/>
      <c r="Q64" s="244"/>
      <c r="R64" s="244"/>
      <c r="S64" s="244"/>
      <c r="T64" s="244"/>
      <c r="U64" s="244"/>
      <c r="V64" s="244"/>
      <c r="W64" s="244"/>
      <c r="X64" s="244"/>
      <c r="Y64" s="244"/>
      <c r="Z64" s="244"/>
      <c r="AA64" s="244"/>
      <c r="AB64" s="244"/>
      <c r="AC64" s="244"/>
      <c r="AD64" s="244"/>
      <c r="AE64" s="244"/>
      <c r="AF64" s="244"/>
      <c r="AG64" s="244"/>
      <c r="AH64" s="244"/>
      <c r="AI64" s="244"/>
    </row>
    <row r="65" spans="3:35" x14ac:dyDescent="0.2">
      <c r="C65" s="243"/>
      <c r="D65" s="243"/>
      <c r="E65" s="243"/>
      <c r="F65" s="243"/>
      <c r="G65" s="243"/>
      <c r="H65" s="243"/>
      <c r="I65" s="243"/>
      <c r="J65" s="243"/>
      <c r="K65" s="243"/>
      <c r="L65" s="243"/>
      <c r="M65" s="243"/>
      <c r="N65" s="243"/>
      <c r="O65" s="243"/>
      <c r="P65" s="243"/>
      <c r="Q65" s="243"/>
      <c r="R65" s="243"/>
      <c r="S65" s="243"/>
      <c r="T65" s="243"/>
      <c r="U65" s="243"/>
      <c r="V65" s="243"/>
      <c r="W65" s="243"/>
      <c r="X65" s="243"/>
      <c r="Y65" s="243"/>
      <c r="Z65" s="243"/>
      <c r="AA65" s="243"/>
      <c r="AB65" s="243"/>
      <c r="AC65" s="243"/>
      <c r="AD65" s="243"/>
      <c r="AE65" s="243"/>
      <c r="AF65" s="243"/>
      <c r="AG65" s="243"/>
      <c r="AH65" s="243"/>
      <c r="AI65" s="243"/>
    </row>
    <row r="66" spans="3:35" x14ac:dyDescent="0.2">
      <c r="C66" s="227"/>
      <c r="D66" s="225"/>
      <c r="E66" s="225"/>
      <c r="F66" s="225"/>
      <c r="G66" s="225"/>
      <c r="H66" s="225"/>
      <c r="I66" s="225"/>
      <c r="J66" s="225"/>
      <c r="K66" s="228"/>
      <c r="L66" s="228"/>
      <c r="M66" s="228"/>
      <c r="N66" s="229"/>
      <c r="O66" s="228"/>
      <c r="P66" s="228"/>
      <c r="Q66" s="228"/>
      <c r="R66" s="228"/>
      <c r="S66" s="228"/>
      <c r="T66" s="228"/>
      <c r="U66" s="228"/>
      <c r="V66" s="228"/>
      <c r="W66" s="228"/>
      <c r="X66" s="228"/>
      <c r="Y66" s="228"/>
      <c r="Z66" s="228"/>
      <c r="AA66" s="228"/>
      <c r="AB66" s="228"/>
      <c r="AC66" s="228"/>
      <c r="AD66" s="228"/>
      <c r="AE66" s="228"/>
      <c r="AF66" s="228"/>
      <c r="AG66" s="228"/>
      <c r="AH66" s="228"/>
      <c r="AI66" s="228"/>
    </row>
    <row r="67" spans="3:35" x14ac:dyDescent="0.2">
      <c r="C67" s="225"/>
      <c r="D67" s="221"/>
      <c r="E67" s="221"/>
      <c r="F67" s="221"/>
      <c r="G67" s="221"/>
      <c r="H67" s="221"/>
      <c r="I67" s="221"/>
      <c r="J67" s="221"/>
      <c r="K67" s="222"/>
      <c r="L67" s="241"/>
      <c r="M67" s="241"/>
      <c r="N67" s="222"/>
      <c r="O67" s="222"/>
      <c r="P67" s="222"/>
      <c r="Q67" s="222"/>
      <c r="R67" s="222"/>
      <c r="S67" s="222"/>
      <c r="T67" s="222"/>
      <c r="U67" s="222"/>
      <c r="V67" s="222"/>
      <c r="W67" s="222"/>
      <c r="X67" s="222"/>
      <c r="Y67" s="222"/>
      <c r="Z67" s="222"/>
      <c r="AA67" s="222"/>
      <c r="AB67" s="222"/>
      <c r="AC67" s="222"/>
      <c r="AD67" s="222"/>
      <c r="AE67" s="222"/>
      <c r="AF67" s="222"/>
      <c r="AG67" s="222"/>
      <c r="AH67" s="222"/>
      <c r="AI67" s="222"/>
    </row>
    <row r="68" spans="3:35" x14ac:dyDescent="0.2">
      <c r="C68" s="225"/>
      <c r="D68" s="221"/>
      <c r="E68" s="221"/>
      <c r="F68" s="221"/>
      <c r="G68" s="221"/>
      <c r="H68" s="221"/>
      <c r="I68" s="221"/>
      <c r="J68" s="221"/>
      <c r="K68" s="222"/>
      <c r="L68" s="241"/>
      <c r="M68" s="241"/>
      <c r="N68" s="222"/>
      <c r="O68" s="222"/>
      <c r="P68" s="222"/>
      <c r="Q68" s="222"/>
      <c r="R68" s="222"/>
      <c r="S68" s="222"/>
      <c r="T68" s="222"/>
      <c r="U68" s="222"/>
      <c r="V68" s="222"/>
      <c r="W68" s="222"/>
      <c r="X68" s="222"/>
      <c r="Y68" s="222"/>
      <c r="Z68" s="222"/>
      <c r="AA68" s="222"/>
      <c r="AB68" s="222"/>
      <c r="AC68" s="222"/>
      <c r="AD68" s="222"/>
      <c r="AE68" s="222"/>
      <c r="AF68" s="222"/>
      <c r="AG68" s="222"/>
      <c r="AH68" s="222"/>
      <c r="AI68" s="222"/>
    </row>
    <row r="69" spans="3:35" x14ac:dyDescent="0.2">
      <c r="C69" s="225"/>
      <c r="D69" s="221"/>
      <c r="E69" s="221"/>
      <c r="F69" s="221"/>
      <c r="G69" s="221"/>
      <c r="H69" s="221"/>
      <c r="I69" s="221"/>
      <c r="J69" s="221"/>
      <c r="K69" s="222"/>
      <c r="L69" s="241"/>
      <c r="M69" s="241"/>
      <c r="N69" s="222"/>
      <c r="O69" s="222"/>
      <c r="P69" s="222"/>
      <c r="Q69" s="222"/>
      <c r="R69" s="222"/>
      <c r="S69" s="222"/>
      <c r="T69" s="222"/>
      <c r="U69" s="222"/>
      <c r="V69" s="222"/>
      <c r="W69" s="222"/>
      <c r="X69" s="222"/>
      <c r="Y69" s="222"/>
      <c r="Z69" s="222"/>
      <c r="AA69" s="222"/>
      <c r="AB69" s="222"/>
      <c r="AC69" s="222"/>
      <c r="AD69" s="222"/>
      <c r="AE69" s="222"/>
      <c r="AF69" s="222"/>
      <c r="AG69" s="222"/>
      <c r="AH69" s="222"/>
      <c r="AI69" s="222"/>
    </row>
    <row r="70" spans="3:35" x14ac:dyDescent="0.2">
      <c r="C70" s="221"/>
      <c r="D70" s="221"/>
      <c r="E70" s="221"/>
      <c r="F70" s="221"/>
      <c r="G70" s="221"/>
      <c r="H70" s="221"/>
      <c r="I70" s="221"/>
      <c r="J70" s="221"/>
      <c r="K70" s="222"/>
      <c r="L70" s="222"/>
      <c r="M70" s="222"/>
      <c r="N70" s="222"/>
      <c r="O70" s="222"/>
      <c r="P70" s="222"/>
      <c r="Q70" s="222"/>
      <c r="R70" s="222"/>
      <c r="S70" s="222"/>
      <c r="T70" s="222"/>
      <c r="U70" s="222"/>
      <c r="V70" s="222"/>
      <c r="W70" s="222"/>
      <c r="X70" s="222"/>
      <c r="Y70" s="222"/>
      <c r="Z70" s="222"/>
      <c r="AA70" s="222"/>
      <c r="AB70" s="222"/>
      <c r="AC70" s="222"/>
      <c r="AD70" s="222"/>
      <c r="AE70" s="222"/>
      <c r="AF70" s="222"/>
      <c r="AG70" s="222"/>
      <c r="AH70" s="222"/>
      <c r="AI70" s="222"/>
    </row>
  </sheetData>
  <mergeCells count="17">
    <mergeCell ref="C7:AI7"/>
    <mergeCell ref="L67:M67"/>
    <mergeCell ref="L68:M68"/>
    <mergeCell ref="L69:M69"/>
    <mergeCell ref="C9:AI9"/>
    <mergeCell ref="C10:AI10"/>
    <mergeCell ref="C13:AI13"/>
    <mergeCell ref="R53:W53"/>
    <mergeCell ref="R62:W62"/>
    <mergeCell ref="C64:AI64"/>
    <mergeCell ref="C65:AI65"/>
    <mergeCell ref="C32:AI32"/>
    <mergeCell ref="C56:AI56"/>
    <mergeCell ref="C55:AI55"/>
    <mergeCell ref="C59:AI59"/>
    <mergeCell ref="C38:AI38"/>
    <mergeCell ref="C48:AI48"/>
  </mergeCells>
  <phoneticPr fontId="0" type="noConversion"/>
  <printOptions verticalCentered="1"/>
  <pageMargins left="0.69" right="0.23" top="0.32" bottom="0.43" header="0.5" footer="0.5"/>
  <pageSetup paperSize="5" scale="75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1">
    <pageSetUpPr fitToPage="1"/>
  </sheetPr>
  <dimension ref="A1:AI500"/>
  <sheetViews>
    <sheetView workbookViewId="0">
      <pane xSplit="4" ySplit="7" topLeftCell="E8" activePane="bottomRight" state="frozen"/>
      <selection pane="topRight" activeCell="E1" sqref="E1"/>
      <selection pane="bottomLeft" activeCell="A8" sqref="A8"/>
      <selection pane="bottomRight" activeCell="E3" sqref="E3"/>
    </sheetView>
  </sheetViews>
  <sheetFormatPr defaultRowHeight="12.75" x14ac:dyDescent="0.2"/>
  <cols>
    <col min="1" max="1" width="9.140625" style="2"/>
    <col min="2" max="2" width="22.42578125" style="2" customWidth="1"/>
    <col min="3" max="3" width="9.140625" style="2"/>
    <col min="4" max="4" width="9.85546875" style="2" bestFit="1" customWidth="1"/>
    <col min="5" max="5" width="10.140625" style="2" bestFit="1" customWidth="1"/>
    <col min="6" max="6" width="12" style="2" bestFit="1" customWidth="1"/>
    <col min="7" max="7" width="10.28515625" style="2" bestFit="1" customWidth="1"/>
    <col min="8" max="8" width="11" style="2" bestFit="1" customWidth="1"/>
    <col min="9" max="9" width="14.5703125" style="2" bestFit="1" customWidth="1"/>
    <col min="10" max="10" width="17.140625" style="2" bestFit="1" customWidth="1"/>
    <col min="11" max="11" width="10.85546875" style="2" bestFit="1" customWidth="1"/>
    <col min="12" max="12" width="17.42578125" style="2" bestFit="1" customWidth="1"/>
    <col min="13" max="13" width="18.28515625" style="2" bestFit="1" customWidth="1"/>
    <col min="14" max="14" width="13.140625" style="2" bestFit="1" customWidth="1"/>
    <col min="15" max="15" width="9.28515625" style="2" bestFit="1" customWidth="1"/>
    <col min="16" max="16" width="11.85546875" style="2" bestFit="1" customWidth="1"/>
    <col min="17" max="17" width="13.85546875" style="2" customWidth="1"/>
    <col min="18" max="18" width="12.5703125" style="2" customWidth="1"/>
    <col min="19" max="19" width="10.140625" style="2" bestFit="1" customWidth="1"/>
    <col min="20" max="20" width="12.5703125" style="2" customWidth="1"/>
    <col min="21" max="21" width="18" style="2" customWidth="1"/>
    <col min="22" max="22" width="16" style="2" customWidth="1"/>
    <col min="23" max="23" width="14.5703125" style="2" customWidth="1"/>
    <col min="24" max="24" width="12.28515625" style="2" customWidth="1"/>
    <col min="25" max="25" width="16.140625" style="2" customWidth="1"/>
    <col min="26" max="26" width="16" style="2" customWidth="1"/>
    <col min="27" max="27" width="11.28515625" style="2" customWidth="1"/>
    <col min="28" max="35" width="18.7109375" style="27" customWidth="1"/>
    <col min="36" max="16384" width="9.140625" style="2"/>
  </cols>
  <sheetData>
    <row r="1" spans="1:35" x14ac:dyDescent="0.2">
      <c r="A1" s="1"/>
      <c r="B1" s="1"/>
      <c r="E1" s="3">
        <v>1</v>
      </c>
      <c r="F1" s="3">
        <f t="shared" ref="F1:M1" si="0">+E1+1</f>
        <v>2</v>
      </c>
      <c r="G1" s="3">
        <f t="shared" si="0"/>
        <v>3</v>
      </c>
      <c r="H1" s="3">
        <f t="shared" si="0"/>
        <v>4</v>
      </c>
      <c r="I1" s="3">
        <f t="shared" si="0"/>
        <v>5</v>
      </c>
      <c r="J1" s="3">
        <f t="shared" si="0"/>
        <v>6</v>
      </c>
      <c r="K1" s="3">
        <f t="shared" si="0"/>
        <v>7</v>
      </c>
      <c r="L1" s="3">
        <f t="shared" si="0"/>
        <v>8</v>
      </c>
      <c r="M1" s="3">
        <f t="shared" si="0"/>
        <v>9</v>
      </c>
      <c r="N1" s="3">
        <f>+M1+1</f>
        <v>10</v>
      </c>
      <c r="O1" s="3">
        <f>+N1+1</f>
        <v>11</v>
      </c>
      <c r="P1" s="3">
        <f>+O1+1</f>
        <v>12</v>
      </c>
      <c r="Q1" s="3">
        <v>13</v>
      </c>
      <c r="R1" s="3">
        <v>14</v>
      </c>
      <c r="S1" s="3"/>
      <c r="T1" s="3"/>
      <c r="U1" s="3"/>
      <c r="V1" s="3"/>
      <c r="W1" s="3"/>
      <c r="X1" s="3"/>
      <c r="Y1" s="3"/>
      <c r="Z1" s="3"/>
      <c r="AA1" s="3"/>
      <c r="AB1" s="22"/>
      <c r="AC1" s="22"/>
      <c r="AD1" s="22"/>
      <c r="AE1" s="22"/>
      <c r="AF1" s="22"/>
      <c r="AG1" s="22"/>
      <c r="AH1" s="22"/>
      <c r="AI1" s="22"/>
    </row>
    <row r="2" spans="1:35" x14ac:dyDescent="0.2">
      <c r="A2" s="1"/>
      <c r="B2" s="4" t="e">
        <f>HLOOKUP(Count1,CurveTable1,2,FALSE)</f>
        <v>#N/A</v>
      </c>
      <c r="D2" s="5" t="s">
        <v>2</v>
      </c>
      <c r="E2" s="30">
        <v>37222</v>
      </c>
      <c r="F2" s="6">
        <f t="shared" ref="F2:AE2" si="1">E2</f>
        <v>37222</v>
      </c>
      <c r="G2" s="6">
        <f t="shared" si="1"/>
        <v>37222</v>
      </c>
      <c r="H2" s="6">
        <f t="shared" si="1"/>
        <v>37222</v>
      </c>
      <c r="I2" s="6">
        <f t="shared" si="1"/>
        <v>37222</v>
      </c>
      <c r="J2" s="6">
        <f t="shared" si="1"/>
        <v>37222</v>
      </c>
      <c r="K2" s="6">
        <f t="shared" si="1"/>
        <v>37222</v>
      </c>
      <c r="L2" s="6">
        <f t="shared" si="1"/>
        <v>37222</v>
      </c>
      <c r="M2" s="6">
        <f t="shared" si="1"/>
        <v>37222</v>
      </c>
      <c r="N2" s="6">
        <f t="shared" si="1"/>
        <v>37222</v>
      </c>
      <c r="O2" s="6">
        <f t="shared" si="1"/>
        <v>37222</v>
      </c>
      <c r="P2" s="6">
        <f t="shared" si="1"/>
        <v>37222</v>
      </c>
      <c r="Q2" s="6">
        <f t="shared" si="1"/>
        <v>37222</v>
      </c>
      <c r="R2" s="6">
        <f t="shared" si="1"/>
        <v>37222</v>
      </c>
      <c r="S2" s="6">
        <f t="shared" si="1"/>
        <v>37222</v>
      </c>
      <c r="T2" s="6">
        <f t="shared" si="1"/>
        <v>37222</v>
      </c>
      <c r="U2" s="6">
        <f t="shared" si="1"/>
        <v>37222</v>
      </c>
      <c r="V2" s="6">
        <f t="shared" si="1"/>
        <v>37222</v>
      </c>
      <c r="W2" s="6">
        <f t="shared" si="1"/>
        <v>37222</v>
      </c>
      <c r="X2" s="6">
        <f t="shared" si="1"/>
        <v>37222</v>
      </c>
      <c r="Y2" s="6">
        <f t="shared" si="1"/>
        <v>37222</v>
      </c>
      <c r="Z2" s="6">
        <f t="shared" si="1"/>
        <v>37222</v>
      </c>
      <c r="AA2" s="6">
        <f t="shared" si="1"/>
        <v>37222</v>
      </c>
      <c r="AB2" s="23">
        <f t="shared" si="1"/>
        <v>37222</v>
      </c>
      <c r="AC2" s="23">
        <f t="shared" si="1"/>
        <v>37222</v>
      </c>
      <c r="AD2" s="23">
        <f t="shared" si="1"/>
        <v>37222</v>
      </c>
      <c r="AE2" s="23">
        <f t="shared" si="1"/>
        <v>37222</v>
      </c>
      <c r="AF2" s="23">
        <f>AE2</f>
        <v>37222</v>
      </c>
      <c r="AG2" s="23">
        <f>AE2</f>
        <v>37222</v>
      </c>
      <c r="AH2" s="23">
        <f>AF2</f>
        <v>37222</v>
      </c>
      <c r="AI2" s="23">
        <f>AH2</f>
        <v>37222</v>
      </c>
    </row>
    <row r="3" spans="1:35" x14ac:dyDescent="0.2">
      <c r="A3" s="1"/>
      <c r="B3" s="7" t="e">
        <f>HLOOKUP(Count1,CurveTable1,3,FALSE)</f>
        <v>#N/A</v>
      </c>
      <c r="D3" s="5" t="s">
        <v>3</v>
      </c>
      <c r="E3" s="7">
        <v>37196</v>
      </c>
      <c r="F3" s="7">
        <f t="shared" ref="F3:AE3" si="2">E3</f>
        <v>37196</v>
      </c>
      <c r="G3" s="7">
        <f t="shared" si="2"/>
        <v>37196</v>
      </c>
      <c r="H3" s="7">
        <f t="shared" si="2"/>
        <v>37196</v>
      </c>
      <c r="I3" s="7">
        <f t="shared" si="2"/>
        <v>37196</v>
      </c>
      <c r="J3" s="7">
        <f t="shared" si="2"/>
        <v>37196</v>
      </c>
      <c r="K3" s="7">
        <f t="shared" si="2"/>
        <v>37196</v>
      </c>
      <c r="L3" s="7">
        <f t="shared" si="2"/>
        <v>37196</v>
      </c>
      <c r="M3" s="18">
        <f t="shared" si="2"/>
        <v>37196</v>
      </c>
      <c r="N3" s="7">
        <f t="shared" si="2"/>
        <v>37196</v>
      </c>
      <c r="O3" s="7">
        <f t="shared" si="2"/>
        <v>37196</v>
      </c>
      <c r="P3" s="7">
        <f t="shared" si="2"/>
        <v>37196</v>
      </c>
      <c r="Q3" s="7">
        <f t="shared" si="2"/>
        <v>37196</v>
      </c>
      <c r="R3" s="7">
        <f t="shared" si="2"/>
        <v>37196</v>
      </c>
      <c r="S3" s="7">
        <f t="shared" si="2"/>
        <v>37196</v>
      </c>
      <c r="T3" s="7">
        <f t="shared" si="2"/>
        <v>37196</v>
      </c>
      <c r="U3" s="7">
        <f t="shared" si="2"/>
        <v>37196</v>
      </c>
      <c r="V3" s="7">
        <f t="shared" si="2"/>
        <v>37196</v>
      </c>
      <c r="W3" s="7">
        <f t="shared" si="2"/>
        <v>37196</v>
      </c>
      <c r="X3" s="7">
        <f t="shared" si="2"/>
        <v>37196</v>
      </c>
      <c r="Y3" s="7">
        <f t="shared" si="2"/>
        <v>37196</v>
      </c>
      <c r="Z3" s="7">
        <f t="shared" si="2"/>
        <v>37196</v>
      </c>
      <c r="AA3" s="7">
        <f t="shared" si="2"/>
        <v>37196</v>
      </c>
      <c r="AB3" s="24">
        <f t="shared" si="2"/>
        <v>37196</v>
      </c>
      <c r="AC3" s="24">
        <f t="shared" si="2"/>
        <v>37196</v>
      </c>
      <c r="AD3" s="24">
        <f t="shared" si="2"/>
        <v>37196</v>
      </c>
      <c r="AE3" s="24">
        <f t="shared" si="2"/>
        <v>37196</v>
      </c>
      <c r="AF3" s="24">
        <f>AE3</f>
        <v>37196</v>
      </c>
      <c r="AG3" s="24">
        <f>AE3</f>
        <v>37196</v>
      </c>
      <c r="AH3" s="24">
        <f>AF3</f>
        <v>37196</v>
      </c>
      <c r="AI3" s="24">
        <v>37073</v>
      </c>
    </row>
    <row r="4" spans="1:35" x14ac:dyDescent="0.2">
      <c r="A4" s="1">
        <v>15</v>
      </c>
      <c r="B4" s="7" t="e">
        <f>HLOOKUP(Count1,CurveTable1,4,FALSE)</f>
        <v>#N/A</v>
      </c>
      <c r="D4" s="5" t="s">
        <v>4</v>
      </c>
      <c r="E4" s="31" t="s">
        <v>48</v>
      </c>
      <c r="F4" s="31" t="s">
        <v>44</v>
      </c>
      <c r="G4" s="31" t="s">
        <v>45</v>
      </c>
      <c r="H4" s="31" t="s">
        <v>46</v>
      </c>
      <c r="I4" s="31" t="s">
        <v>55</v>
      </c>
      <c r="J4" s="32" t="s">
        <v>103</v>
      </c>
      <c r="K4" s="33" t="s">
        <v>47</v>
      </c>
      <c r="L4" s="34" t="s">
        <v>90</v>
      </c>
      <c r="M4" s="19" t="s">
        <v>104</v>
      </c>
      <c r="N4" s="35" t="s">
        <v>108</v>
      </c>
      <c r="O4" s="32" t="s">
        <v>129</v>
      </c>
      <c r="P4" s="32" t="s">
        <v>0</v>
      </c>
      <c r="Q4" s="7" t="s">
        <v>105</v>
      </c>
      <c r="R4" s="7" t="s">
        <v>107</v>
      </c>
      <c r="S4" s="7"/>
      <c r="T4" s="7"/>
      <c r="U4" s="7"/>
      <c r="V4" s="1"/>
      <c r="W4" s="1"/>
      <c r="X4" s="1"/>
      <c r="Y4" s="1"/>
      <c r="Z4" s="7"/>
      <c r="AA4" s="7"/>
      <c r="AB4" s="24"/>
      <c r="AC4" s="24"/>
      <c r="AD4" s="24"/>
      <c r="AE4" s="24"/>
      <c r="AF4" s="24"/>
      <c r="AG4" s="24"/>
      <c r="AH4" s="24"/>
      <c r="AI4" s="24"/>
    </row>
    <row r="5" spans="1:35" x14ac:dyDescent="0.2">
      <c r="A5" s="1"/>
      <c r="B5" s="8" t="e">
        <f>HLOOKUP(Count1,CurveTable1,5,FALSE)</f>
        <v>#N/A</v>
      </c>
      <c r="D5" s="5" t="s">
        <v>5</v>
      </c>
      <c r="E5" s="8" t="s">
        <v>6</v>
      </c>
      <c r="F5" s="8" t="s">
        <v>6</v>
      </c>
      <c r="G5" s="8" t="s">
        <v>6</v>
      </c>
      <c r="H5" s="8" t="s">
        <v>6</v>
      </c>
      <c r="I5" s="8" t="s">
        <v>6</v>
      </c>
      <c r="J5" s="8" t="s">
        <v>6</v>
      </c>
      <c r="K5" s="8" t="s">
        <v>6</v>
      </c>
      <c r="L5" s="8" t="s">
        <v>6</v>
      </c>
      <c r="M5" s="8" t="s">
        <v>6</v>
      </c>
      <c r="N5" s="8" t="s">
        <v>6</v>
      </c>
      <c r="O5" s="8" t="s">
        <v>6</v>
      </c>
      <c r="P5" s="8" t="s">
        <v>6</v>
      </c>
      <c r="Q5" s="8" t="s">
        <v>6</v>
      </c>
      <c r="R5" s="8" t="s">
        <v>6</v>
      </c>
      <c r="S5" s="8" t="s">
        <v>6</v>
      </c>
      <c r="T5" s="8" t="s">
        <v>6</v>
      </c>
      <c r="U5" s="8" t="s">
        <v>6</v>
      </c>
      <c r="V5" s="8" t="s">
        <v>6</v>
      </c>
      <c r="W5" s="8" t="s">
        <v>6</v>
      </c>
      <c r="X5" s="8" t="s">
        <v>6</v>
      </c>
      <c r="Y5" s="8" t="s">
        <v>6</v>
      </c>
      <c r="Z5" s="8" t="s">
        <v>6</v>
      </c>
      <c r="AA5" s="8" t="s">
        <v>6</v>
      </c>
      <c r="AB5" s="25" t="s">
        <v>6</v>
      </c>
      <c r="AC5" s="25" t="s">
        <v>6</v>
      </c>
      <c r="AD5" s="25" t="s">
        <v>6</v>
      </c>
      <c r="AE5" s="25" t="s">
        <v>6</v>
      </c>
      <c r="AF5" s="25" t="s">
        <v>6</v>
      </c>
      <c r="AG5" s="25" t="s">
        <v>6</v>
      </c>
      <c r="AH5" s="25" t="s">
        <v>6</v>
      </c>
      <c r="AI5" s="25" t="s">
        <v>97</v>
      </c>
    </row>
    <row r="6" spans="1:35" x14ac:dyDescent="0.2">
      <c r="A6" s="1"/>
      <c r="B6" s="8" t="e">
        <f>HLOOKUP(Count1,CurveTable1,6,FALSE)</f>
        <v>#N/A</v>
      </c>
      <c r="D6" s="5" t="s">
        <v>7</v>
      </c>
      <c r="E6" s="8" t="s">
        <v>8</v>
      </c>
      <c r="F6" s="8" t="s">
        <v>8</v>
      </c>
      <c r="G6" s="8" t="s">
        <v>8</v>
      </c>
      <c r="H6" s="8" t="s">
        <v>8</v>
      </c>
      <c r="I6" s="8" t="s">
        <v>8</v>
      </c>
      <c r="J6" s="8" t="s">
        <v>8</v>
      </c>
      <c r="K6" s="8" t="s">
        <v>8</v>
      </c>
      <c r="L6" s="8" t="s">
        <v>8</v>
      </c>
      <c r="M6" s="8" t="s">
        <v>8</v>
      </c>
      <c r="N6" s="8" t="s">
        <v>8</v>
      </c>
      <c r="O6" s="8" t="s">
        <v>8</v>
      </c>
      <c r="P6" s="8" t="s">
        <v>8</v>
      </c>
      <c r="Q6" s="8" t="s">
        <v>8</v>
      </c>
      <c r="R6" s="8" t="s">
        <v>8</v>
      </c>
      <c r="S6" s="8" t="s">
        <v>8</v>
      </c>
      <c r="T6" s="8" t="s">
        <v>8</v>
      </c>
      <c r="U6" s="8" t="s">
        <v>8</v>
      </c>
      <c r="V6" s="8" t="s">
        <v>8</v>
      </c>
      <c r="W6" s="8" t="s">
        <v>8</v>
      </c>
      <c r="X6" s="8" t="s">
        <v>8</v>
      </c>
      <c r="Y6" s="8" t="s">
        <v>8</v>
      </c>
      <c r="Z6" s="8" t="s">
        <v>8</v>
      </c>
      <c r="AA6" s="8" t="s">
        <v>8</v>
      </c>
      <c r="AB6" s="25" t="s">
        <v>8</v>
      </c>
      <c r="AC6" s="25" t="s">
        <v>8</v>
      </c>
      <c r="AD6" s="25" t="s">
        <v>8</v>
      </c>
      <c r="AE6" s="25" t="s">
        <v>8</v>
      </c>
      <c r="AF6" s="25" t="s">
        <v>8</v>
      </c>
      <c r="AG6" s="25" t="s">
        <v>8</v>
      </c>
      <c r="AH6" s="25" t="s">
        <v>8</v>
      </c>
      <c r="AI6" s="25" t="s">
        <v>96</v>
      </c>
    </row>
    <row r="7" spans="1:35" x14ac:dyDescent="0.2">
      <c r="A7" s="1"/>
      <c r="B7" s="8" t="e">
        <f>HLOOKUP(Count1,CurveTable1,7,FALSE)</f>
        <v>#N/A</v>
      </c>
      <c r="D7" s="5" t="s">
        <v>10</v>
      </c>
      <c r="E7" s="8" t="s">
        <v>11</v>
      </c>
      <c r="F7" s="8" t="s">
        <v>12</v>
      </c>
      <c r="G7" s="8" t="s">
        <v>13</v>
      </c>
      <c r="H7" s="8" t="s">
        <v>14</v>
      </c>
      <c r="I7" s="8" t="s">
        <v>15</v>
      </c>
      <c r="J7" s="8" t="s">
        <v>16</v>
      </c>
      <c r="K7" s="8" t="s">
        <v>17</v>
      </c>
      <c r="L7" s="8" t="s">
        <v>18</v>
      </c>
      <c r="M7" s="8" t="s">
        <v>19</v>
      </c>
      <c r="N7" s="8" t="s">
        <v>20</v>
      </c>
      <c r="O7" s="8" t="s">
        <v>21</v>
      </c>
      <c r="P7" s="8" t="s">
        <v>22</v>
      </c>
      <c r="Q7" s="8" t="s">
        <v>23</v>
      </c>
      <c r="R7" s="8" t="s">
        <v>24</v>
      </c>
      <c r="S7" s="8" t="s">
        <v>25</v>
      </c>
      <c r="T7" s="8" t="s">
        <v>26</v>
      </c>
      <c r="U7" s="8" t="s">
        <v>27</v>
      </c>
      <c r="V7" s="8" t="s">
        <v>28</v>
      </c>
      <c r="W7" s="8" t="s">
        <v>29</v>
      </c>
      <c r="X7" s="8" t="s">
        <v>30</v>
      </c>
      <c r="Y7" s="8" t="s">
        <v>31</v>
      </c>
      <c r="Z7" s="8" t="s">
        <v>52</v>
      </c>
      <c r="AA7" s="8" t="s">
        <v>53</v>
      </c>
      <c r="AB7" s="25" t="s">
        <v>71</v>
      </c>
      <c r="AC7" s="25" t="s">
        <v>72</v>
      </c>
      <c r="AD7" s="25" t="s">
        <v>73</v>
      </c>
      <c r="AE7" s="25" t="s">
        <v>74</v>
      </c>
      <c r="AF7" s="25" t="s">
        <v>91</v>
      </c>
      <c r="AG7" s="25" t="s">
        <v>92</v>
      </c>
      <c r="AH7" s="25" t="s">
        <v>95</v>
      </c>
      <c r="AI7" s="25" t="s">
        <v>98</v>
      </c>
    </row>
    <row r="8" spans="1:35" x14ac:dyDescent="0.2">
      <c r="A8" s="1"/>
      <c r="B8" s="1"/>
      <c r="D8" s="9">
        <v>37196</v>
      </c>
      <c r="E8" s="10">
        <v>3.07</v>
      </c>
      <c r="F8" s="10">
        <v>3.2250000000000001</v>
      </c>
      <c r="G8" s="10">
        <v>3.08</v>
      </c>
      <c r="H8" s="10">
        <v>3.085</v>
      </c>
      <c r="I8" s="10">
        <v>2.73</v>
      </c>
      <c r="J8" s="10">
        <v>2.97</v>
      </c>
      <c r="K8" s="10">
        <v>2.9</v>
      </c>
      <c r="L8" s="10">
        <v>2.95</v>
      </c>
      <c r="M8" s="10">
        <v>2.91</v>
      </c>
      <c r="N8" s="10">
        <v>2.6402000000000001</v>
      </c>
      <c r="O8" s="10">
        <v>2.67</v>
      </c>
      <c r="P8" s="10">
        <v>2.9449999999999998</v>
      </c>
      <c r="Q8" s="10">
        <v>3.0350000000000001</v>
      </c>
      <c r="R8" s="10">
        <v>2.93</v>
      </c>
      <c r="S8" s="10"/>
      <c r="T8" s="10"/>
      <c r="U8" s="10"/>
      <c r="V8" s="10"/>
      <c r="W8" s="10"/>
      <c r="X8" s="10"/>
      <c r="Y8" s="10"/>
      <c r="Z8" s="10"/>
      <c r="AA8" s="10"/>
      <c r="AB8" s="26"/>
    </row>
    <row r="9" spans="1:35" x14ac:dyDescent="0.2">
      <c r="A9" s="1"/>
      <c r="B9" s="11"/>
      <c r="D9" s="9">
        <v>37197</v>
      </c>
      <c r="E9" s="10">
        <v>3.0049999999999999</v>
      </c>
      <c r="F9" s="10">
        <v>3.01</v>
      </c>
      <c r="G9" s="10">
        <v>2.8450000000000002</v>
      </c>
      <c r="H9" s="10">
        <v>2.9550000000000001</v>
      </c>
      <c r="I9" s="10">
        <v>2.34</v>
      </c>
      <c r="J9" s="10">
        <v>2.7450000000000001</v>
      </c>
      <c r="K9" s="10">
        <v>2.7349999999999999</v>
      </c>
      <c r="L9" s="10">
        <v>2.85</v>
      </c>
      <c r="M9" s="10">
        <v>2.64</v>
      </c>
      <c r="N9" s="10">
        <v>2.5504000000000002</v>
      </c>
      <c r="O9" s="10">
        <v>2.36</v>
      </c>
      <c r="P9" s="10">
        <v>2.83</v>
      </c>
      <c r="Q9" s="10">
        <v>2.855</v>
      </c>
      <c r="R9" s="10">
        <v>2.8050000000000002</v>
      </c>
      <c r="S9" s="10"/>
      <c r="T9" s="10"/>
      <c r="U9" s="10"/>
      <c r="V9" s="10"/>
      <c r="W9" s="10"/>
      <c r="X9" s="10"/>
      <c r="Y9" s="10"/>
      <c r="Z9" s="10"/>
      <c r="AA9" s="10"/>
      <c r="AB9" s="26"/>
    </row>
    <row r="10" spans="1:35" x14ac:dyDescent="0.2">
      <c r="D10" s="9">
        <v>37198</v>
      </c>
      <c r="E10" s="10">
        <v>2.96</v>
      </c>
      <c r="F10" s="10">
        <v>2.6</v>
      </c>
      <c r="G10" s="10">
        <v>2.52</v>
      </c>
      <c r="H10" s="10">
        <v>2.605</v>
      </c>
      <c r="I10" s="10">
        <v>2.085</v>
      </c>
      <c r="J10" s="10">
        <v>2.42</v>
      </c>
      <c r="K10" s="10">
        <v>2.39</v>
      </c>
      <c r="L10" s="10">
        <v>2.66</v>
      </c>
      <c r="M10" s="10">
        <v>2.38</v>
      </c>
      <c r="N10" s="10">
        <v>2.46</v>
      </c>
      <c r="O10" s="10">
        <v>2.0150000000000001</v>
      </c>
      <c r="P10" s="10">
        <v>2.73</v>
      </c>
      <c r="Q10" s="10">
        <v>2.5099999999999998</v>
      </c>
      <c r="R10" s="10">
        <v>2.5449999999999999</v>
      </c>
      <c r="S10" s="10"/>
      <c r="T10" s="10"/>
      <c r="U10" s="10"/>
      <c r="V10" s="10"/>
      <c r="W10" s="10"/>
      <c r="X10" s="10"/>
      <c r="Y10" s="10"/>
      <c r="Z10" s="10"/>
      <c r="AA10" s="10"/>
      <c r="AB10" s="26"/>
    </row>
    <row r="11" spans="1:35" x14ac:dyDescent="0.2">
      <c r="D11" s="9">
        <v>37199</v>
      </c>
      <c r="E11" s="10">
        <v>2.96</v>
      </c>
      <c r="F11" s="10">
        <v>2.6</v>
      </c>
      <c r="G11" s="10">
        <v>2.52</v>
      </c>
      <c r="H11" s="10">
        <v>2.605</v>
      </c>
      <c r="I11" s="10">
        <v>2.085</v>
      </c>
      <c r="J11" s="10">
        <v>2.42</v>
      </c>
      <c r="K11" s="10">
        <v>2.39</v>
      </c>
      <c r="L11" s="10">
        <v>2.66</v>
      </c>
      <c r="M11" s="10">
        <v>2.38</v>
      </c>
      <c r="N11" s="10">
        <v>2.46</v>
      </c>
      <c r="O11" s="10">
        <v>2.0150000000000001</v>
      </c>
      <c r="P11" s="10">
        <v>2.73</v>
      </c>
      <c r="Q11" s="10">
        <v>2.5099999999999998</v>
      </c>
      <c r="R11" s="10">
        <v>2.5449999999999999</v>
      </c>
      <c r="S11" s="10"/>
      <c r="T11" s="10"/>
      <c r="U11" s="10"/>
      <c r="V11" s="10"/>
      <c r="W11" s="10"/>
      <c r="X11" s="10"/>
      <c r="Y11" s="10"/>
      <c r="Z11" s="10"/>
      <c r="AA11" s="10"/>
      <c r="AB11" s="26"/>
    </row>
    <row r="12" spans="1:35" x14ac:dyDescent="0.2">
      <c r="D12" s="9">
        <v>37200</v>
      </c>
      <c r="E12" s="10">
        <v>2.96</v>
      </c>
      <c r="F12" s="10">
        <v>2.6</v>
      </c>
      <c r="G12" s="10">
        <v>2.52</v>
      </c>
      <c r="H12" s="10">
        <v>2.605</v>
      </c>
      <c r="I12" s="10">
        <v>2.085</v>
      </c>
      <c r="J12" s="10">
        <v>2.42</v>
      </c>
      <c r="K12" s="10">
        <v>2.39</v>
      </c>
      <c r="L12" s="10">
        <v>2.66</v>
      </c>
      <c r="M12" s="10">
        <v>2.38</v>
      </c>
      <c r="N12" s="10">
        <v>2.46</v>
      </c>
      <c r="O12" s="10">
        <v>2.0150000000000001</v>
      </c>
      <c r="P12" s="10">
        <v>2.73</v>
      </c>
      <c r="Q12" s="10">
        <v>2.5099999999999998</v>
      </c>
      <c r="R12" s="10">
        <v>2.5449999999999999</v>
      </c>
      <c r="S12" s="10"/>
      <c r="T12" s="10"/>
      <c r="U12" s="10"/>
      <c r="V12" s="10"/>
      <c r="W12" s="10"/>
      <c r="X12" s="10"/>
      <c r="Y12" s="10"/>
      <c r="Z12" s="10"/>
      <c r="AA12" s="10"/>
      <c r="AB12" s="26"/>
    </row>
    <row r="13" spans="1:35" x14ac:dyDescent="0.2">
      <c r="D13" s="9">
        <v>37201</v>
      </c>
      <c r="E13" s="10">
        <v>2.8849999999999998</v>
      </c>
      <c r="F13" s="10">
        <v>2.7749999999999999</v>
      </c>
      <c r="G13" s="10">
        <v>2.64</v>
      </c>
      <c r="H13" s="10">
        <v>2.73</v>
      </c>
      <c r="I13" s="10">
        <v>2.1749999999999998</v>
      </c>
      <c r="J13" s="10">
        <v>2.5350000000000001</v>
      </c>
      <c r="K13" s="10">
        <v>2.48</v>
      </c>
      <c r="L13" s="10">
        <v>2.6549999999999998</v>
      </c>
      <c r="M13" s="10">
        <v>2.4849999999999999</v>
      </c>
      <c r="N13" s="10">
        <v>2.4020000000000001</v>
      </c>
      <c r="O13" s="10">
        <v>2.16</v>
      </c>
      <c r="P13" s="10">
        <v>2.64</v>
      </c>
      <c r="Q13" s="10">
        <v>2.6150000000000002</v>
      </c>
      <c r="R13" s="10">
        <v>2.59</v>
      </c>
      <c r="S13" s="10"/>
      <c r="T13" s="10"/>
      <c r="U13" s="10"/>
      <c r="V13" s="10"/>
      <c r="W13" s="10"/>
      <c r="X13" s="10"/>
      <c r="Y13" s="10"/>
      <c r="Z13" s="10"/>
      <c r="AA13" s="10"/>
      <c r="AB13" s="26"/>
    </row>
    <row r="14" spans="1:35" x14ac:dyDescent="0.2">
      <c r="D14" s="9">
        <v>37202</v>
      </c>
      <c r="E14" s="10">
        <v>2.75</v>
      </c>
      <c r="F14" s="10">
        <v>2.7</v>
      </c>
      <c r="G14" s="10">
        <v>2.59</v>
      </c>
      <c r="H14" s="10">
        <v>2.65</v>
      </c>
      <c r="I14" s="10">
        <v>2.1850000000000001</v>
      </c>
      <c r="J14" s="10">
        <v>2.4550000000000001</v>
      </c>
      <c r="K14" s="10">
        <v>2.4449999999999998</v>
      </c>
      <c r="L14" s="10">
        <v>2.52</v>
      </c>
      <c r="M14" s="10">
        <v>2.4350000000000001</v>
      </c>
      <c r="N14" s="10">
        <v>2.3579000000000003</v>
      </c>
      <c r="O14" s="10">
        <v>2.1349999999999998</v>
      </c>
      <c r="P14" s="10">
        <v>2.54</v>
      </c>
      <c r="Q14" s="10">
        <v>2.605</v>
      </c>
      <c r="R14" s="10">
        <v>2.5</v>
      </c>
      <c r="S14" s="10"/>
      <c r="T14" s="10"/>
      <c r="U14" s="10"/>
      <c r="V14" s="10"/>
      <c r="W14" s="10"/>
      <c r="X14" s="10"/>
      <c r="Y14" s="10"/>
      <c r="Z14" s="10"/>
      <c r="AA14" s="10"/>
      <c r="AB14" s="26"/>
    </row>
    <row r="15" spans="1:35" x14ac:dyDescent="0.2">
      <c r="D15" s="9">
        <v>37203</v>
      </c>
      <c r="E15" s="10">
        <v>2.7349999999999999</v>
      </c>
      <c r="F15" s="10">
        <v>2.72</v>
      </c>
      <c r="G15" s="10">
        <v>2.63</v>
      </c>
      <c r="H15" s="10">
        <v>2.62</v>
      </c>
      <c r="I15" s="10">
        <v>2.2200000000000002</v>
      </c>
      <c r="J15" s="10">
        <v>2.52</v>
      </c>
      <c r="K15" s="10">
        <v>2.4249999999999998</v>
      </c>
      <c r="L15" s="10">
        <v>2.5150000000000001</v>
      </c>
      <c r="M15" s="10">
        <v>2.5049999999999999</v>
      </c>
      <c r="N15" s="10">
        <v>2.4692000000000003</v>
      </c>
      <c r="O15" s="10">
        <v>2.13</v>
      </c>
      <c r="P15" s="10">
        <v>2.5499999999999998</v>
      </c>
      <c r="Q15" s="10">
        <v>2.5950000000000002</v>
      </c>
      <c r="R15" s="10">
        <v>2.4849999999999999</v>
      </c>
      <c r="S15" s="10"/>
      <c r="T15" s="10"/>
      <c r="U15" s="10"/>
      <c r="V15" s="10"/>
      <c r="W15" s="10"/>
      <c r="X15" s="10"/>
      <c r="Y15" s="10"/>
      <c r="Z15" s="10"/>
      <c r="AA15" s="10"/>
      <c r="AB15" s="26"/>
    </row>
    <row r="16" spans="1:35" x14ac:dyDescent="0.2">
      <c r="D16" s="9">
        <v>37204</v>
      </c>
      <c r="E16" s="10">
        <v>2.7250000000000001</v>
      </c>
      <c r="F16" s="10">
        <v>2.5950000000000002</v>
      </c>
      <c r="G16" s="10">
        <v>2.5350000000000001</v>
      </c>
      <c r="H16" s="10">
        <v>2.5750000000000002</v>
      </c>
      <c r="I16" s="10">
        <v>1.9350000000000001</v>
      </c>
      <c r="J16" s="10">
        <v>2.4750000000000001</v>
      </c>
      <c r="K16" s="10">
        <v>2.2799999999999998</v>
      </c>
      <c r="L16" s="10">
        <v>2.4849999999999999</v>
      </c>
      <c r="M16" s="10">
        <v>2.48</v>
      </c>
      <c r="N16" s="10">
        <v>2.3872</v>
      </c>
      <c r="O16" s="10">
        <v>1.9350000000000001</v>
      </c>
      <c r="P16" s="10">
        <v>2.5449999999999999</v>
      </c>
      <c r="Q16" s="10">
        <v>2.4649999999999999</v>
      </c>
      <c r="R16" s="10">
        <v>2.4550000000000001</v>
      </c>
      <c r="S16" s="10"/>
      <c r="T16" s="10"/>
      <c r="U16" s="10"/>
      <c r="V16" s="10"/>
      <c r="W16" s="10"/>
      <c r="X16" s="10"/>
      <c r="Y16" s="10"/>
      <c r="Z16" s="10"/>
      <c r="AA16" s="10"/>
      <c r="AB16" s="26"/>
    </row>
    <row r="17" spans="4:28" x14ac:dyDescent="0.2">
      <c r="D17" s="9">
        <v>37205</v>
      </c>
      <c r="E17" s="10">
        <v>2.625</v>
      </c>
      <c r="F17" s="10">
        <v>2.4449999999999998</v>
      </c>
      <c r="G17" s="10">
        <v>2.395</v>
      </c>
      <c r="H17" s="10">
        <v>2.4049999999999998</v>
      </c>
      <c r="I17" s="10">
        <v>1.835</v>
      </c>
      <c r="J17" s="10">
        <v>2.355</v>
      </c>
      <c r="K17" s="10">
        <v>2.0299999999999998</v>
      </c>
      <c r="L17" s="10">
        <v>2.335</v>
      </c>
      <c r="M17" s="10">
        <v>2.36</v>
      </c>
      <c r="N17" s="10">
        <v>2.2610000000000001</v>
      </c>
      <c r="O17" s="10">
        <v>1.7</v>
      </c>
      <c r="P17" s="10">
        <v>2.395</v>
      </c>
      <c r="Q17" s="10">
        <v>2.33</v>
      </c>
      <c r="R17" s="10">
        <v>2.2650000000000001</v>
      </c>
      <c r="S17" s="10"/>
      <c r="T17" s="10"/>
      <c r="U17" s="10"/>
      <c r="V17" s="10"/>
      <c r="W17" s="10"/>
      <c r="X17" s="10"/>
      <c r="Y17" s="10"/>
      <c r="Z17" s="10"/>
      <c r="AA17" s="10"/>
      <c r="AB17" s="26"/>
    </row>
    <row r="18" spans="4:28" x14ac:dyDescent="0.2">
      <c r="D18" s="9">
        <v>37206</v>
      </c>
      <c r="E18" s="10">
        <v>2.625</v>
      </c>
      <c r="F18" s="10">
        <v>2.4449999999999998</v>
      </c>
      <c r="G18" s="10">
        <v>2.395</v>
      </c>
      <c r="H18" s="10">
        <v>2.4049999999999998</v>
      </c>
      <c r="I18" s="10">
        <v>1.835</v>
      </c>
      <c r="J18" s="10">
        <v>2.355</v>
      </c>
      <c r="K18" s="10">
        <v>2.0299999999999998</v>
      </c>
      <c r="L18" s="10">
        <v>2.335</v>
      </c>
      <c r="M18" s="10">
        <v>2.36</v>
      </c>
      <c r="N18" s="10">
        <v>2.2610000000000001</v>
      </c>
      <c r="O18" s="10">
        <v>1.7</v>
      </c>
      <c r="P18" s="10">
        <v>2.395</v>
      </c>
      <c r="Q18" s="10">
        <v>2.33</v>
      </c>
      <c r="R18" s="10">
        <v>2.2650000000000001</v>
      </c>
      <c r="S18" s="10"/>
      <c r="T18" s="10"/>
      <c r="U18" s="10"/>
      <c r="V18" s="10"/>
      <c r="W18" s="10"/>
      <c r="X18" s="10"/>
      <c r="Y18" s="10"/>
      <c r="Z18" s="10"/>
      <c r="AA18" s="10"/>
      <c r="AB18" s="26"/>
    </row>
    <row r="19" spans="4:28" x14ac:dyDescent="0.2">
      <c r="D19" s="9">
        <v>37207</v>
      </c>
      <c r="E19" s="10">
        <v>2.625</v>
      </c>
      <c r="F19" s="10">
        <v>2.4449999999999998</v>
      </c>
      <c r="G19" s="10">
        <v>2.395</v>
      </c>
      <c r="H19" s="10">
        <v>2.4049999999999998</v>
      </c>
      <c r="I19" s="10">
        <v>1.835</v>
      </c>
      <c r="J19" s="10">
        <v>2.355</v>
      </c>
      <c r="K19" s="10">
        <v>2.0299999999999998</v>
      </c>
      <c r="L19" s="10">
        <v>2.335</v>
      </c>
      <c r="M19" s="10">
        <v>2.36</v>
      </c>
      <c r="N19" s="10">
        <v>2.3872</v>
      </c>
      <c r="O19" s="10">
        <v>1.7</v>
      </c>
      <c r="P19" s="10">
        <v>2.395</v>
      </c>
      <c r="Q19" s="10">
        <v>2.33</v>
      </c>
      <c r="R19" s="10">
        <v>2.2650000000000001</v>
      </c>
      <c r="S19" s="10"/>
      <c r="T19" s="10"/>
      <c r="U19" s="10"/>
      <c r="V19" s="10"/>
      <c r="W19" s="10"/>
      <c r="X19" s="10"/>
      <c r="Y19" s="10"/>
      <c r="Z19" s="10"/>
      <c r="AA19" s="10"/>
      <c r="AB19" s="26"/>
    </row>
    <row r="20" spans="4:28" x14ac:dyDescent="0.2">
      <c r="D20" s="9">
        <v>37208</v>
      </c>
      <c r="E20" s="10">
        <v>2.4550000000000001</v>
      </c>
      <c r="F20" s="10">
        <v>2.2599999999999998</v>
      </c>
      <c r="G20" s="10">
        <v>2.1749999999999998</v>
      </c>
      <c r="H20" s="10">
        <v>2.25</v>
      </c>
      <c r="I20" s="10">
        <v>1.56</v>
      </c>
      <c r="J20" s="10">
        <v>2.1</v>
      </c>
      <c r="K20" s="10">
        <v>1.7450000000000001</v>
      </c>
      <c r="L20" s="10">
        <v>2.19</v>
      </c>
      <c r="M20" s="10">
        <v>2.29</v>
      </c>
      <c r="N20" s="10">
        <v>2.02</v>
      </c>
      <c r="O20" s="10">
        <v>1.52</v>
      </c>
      <c r="P20" s="10">
        <v>2.21</v>
      </c>
      <c r="Q20" s="10">
        <v>2.11</v>
      </c>
      <c r="R20" s="10">
        <v>2.11</v>
      </c>
      <c r="S20" s="10"/>
      <c r="T20" s="10"/>
      <c r="U20" s="10"/>
      <c r="V20" s="10"/>
      <c r="W20" s="10"/>
      <c r="X20" s="10"/>
      <c r="Y20" s="10"/>
      <c r="Z20" s="10"/>
      <c r="AA20" s="10"/>
      <c r="AB20" s="26"/>
    </row>
    <row r="21" spans="4:28" x14ac:dyDescent="0.2">
      <c r="D21" s="9">
        <v>37209</v>
      </c>
      <c r="E21" s="10">
        <v>2.395</v>
      </c>
      <c r="F21" s="10">
        <v>2.145</v>
      </c>
      <c r="G21" s="10">
        <v>2.08</v>
      </c>
      <c r="H21" s="10">
        <v>2.1949999999999998</v>
      </c>
      <c r="I21" s="10">
        <v>1.595</v>
      </c>
      <c r="J21" s="10">
        <v>2.0350000000000001</v>
      </c>
      <c r="K21" s="10">
        <v>1.7350000000000001</v>
      </c>
      <c r="L21" s="10">
        <v>2.125</v>
      </c>
      <c r="M21" s="10">
        <v>2.02</v>
      </c>
      <c r="N21" s="10">
        <v>2.02</v>
      </c>
      <c r="O21" s="10">
        <v>1.595</v>
      </c>
      <c r="P21" s="10">
        <v>2.15</v>
      </c>
      <c r="Q21" s="10">
        <v>1.9750000000000001</v>
      </c>
      <c r="R21" s="10">
        <v>2.0750000000000002</v>
      </c>
      <c r="S21" s="10"/>
      <c r="T21" s="10"/>
      <c r="U21" s="10"/>
      <c r="V21" s="10"/>
      <c r="W21" s="10"/>
      <c r="X21" s="10"/>
      <c r="Y21" s="10"/>
      <c r="Z21" s="10"/>
      <c r="AA21" s="10"/>
      <c r="AB21" s="26"/>
    </row>
    <row r="22" spans="4:28" x14ac:dyDescent="0.2">
      <c r="D22" s="9">
        <v>37210</v>
      </c>
      <c r="E22" s="10">
        <v>2.2949999999999999</v>
      </c>
      <c r="F22" s="10">
        <v>2.165</v>
      </c>
      <c r="G22" s="10">
        <v>2.1</v>
      </c>
      <c r="H22" s="10">
        <v>2.1800000000000002</v>
      </c>
      <c r="I22" s="10">
        <v>1.885</v>
      </c>
      <c r="J22" s="10">
        <v>2.0449999999999999</v>
      </c>
      <c r="K22" s="10">
        <v>1.9350000000000001</v>
      </c>
      <c r="L22" s="10">
        <v>2.0699999999999998</v>
      </c>
      <c r="M22" s="10">
        <v>2.0550000000000002</v>
      </c>
      <c r="N22" s="10">
        <v>1.867</v>
      </c>
      <c r="O22" s="10">
        <v>1.84</v>
      </c>
      <c r="P22" s="10">
        <v>2.085</v>
      </c>
      <c r="Q22" s="10">
        <v>2.0699999999999998</v>
      </c>
      <c r="R22" s="10">
        <v>2.0249999999999999</v>
      </c>
      <c r="S22" s="10"/>
      <c r="T22" s="10"/>
      <c r="U22" s="10"/>
      <c r="V22" s="10"/>
      <c r="W22" s="10"/>
      <c r="X22" s="10"/>
      <c r="Y22" s="10"/>
      <c r="Z22" s="10"/>
      <c r="AA22" s="10"/>
      <c r="AB22" s="26"/>
    </row>
    <row r="23" spans="4:28" x14ac:dyDescent="0.2">
      <c r="D23" s="9">
        <v>37211</v>
      </c>
      <c r="E23" s="10">
        <v>2.0299999999999998</v>
      </c>
      <c r="F23" s="10">
        <v>1.99</v>
      </c>
      <c r="G23" s="10">
        <v>1.835</v>
      </c>
      <c r="H23" s="10">
        <v>1.94</v>
      </c>
      <c r="I23" s="10">
        <v>1.46</v>
      </c>
      <c r="J23" s="10">
        <v>1.6950000000000001</v>
      </c>
      <c r="K23" s="10">
        <v>1.64</v>
      </c>
      <c r="L23" s="10">
        <v>1.78</v>
      </c>
      <c r="M23" s="10">
        <v>1.64</v>
      </c>
      <c r="N23" s="10">
        <v>1.6027</v>
      </c>
      <c r="O23" s="10">
        <v>1.4350000000000001</v>
      </c>
      <c r="P23" s="10">
        <v>1.8149999999999999</v>
      </c>
      <c r="Q23" s="10">
        <v>1.855</v>
      </c>
      <c r="R23" s="10">
        <v>1.75</v>
      </c>
      <c r="S23" s="10"/>
      <c r="T23" s="10"/>
      <c r="U23" s="10"/>
      <c r="V23" s="10"/>
      <c r="W23" s="10"/>
      <c r="X23" s="10"/>
      <c r="Y23" s="10"/>
      <c r="Z23" s="10"/>
      <c r="AA23" s="10"/>
      <c r="AB23" s="26"/>
    </row>
    <row r="24" spans="4:28" x14ac:dyDescent="0.2">
      <c r="D24" s="9">
        <v>37212</v>
      </c>
      <c r="E24" s="10">
        <v>1.74</v>
      </c>
      <c r="F24" s="10">
        <v>1.415</v>
      </c>
      <c r="G24" s="10">
        <v>1.355</v>
      </c>
      <c r="H24" s="10">
        <v>1.4</v>
      </c>
      <c r="I24" s="10">
        <v>1.1200000000000001</v>
      </c>
      <c r="J24" s="10">
        <v>1.2849999999999999</v>
      </c>
      <c r="K24" s="10">
        <v>1.175</v>
      </c>
      <c r="L24" s="10">
        <v>1.365</v>
      </c>
      <c r="M24" s="10">
        <v>1.2849999999999999</v>
      </c>
      <c r="N24" s="10">
        <v>1.0266</v>
      </c>
      <c r="O24" s="10">
        <v>1.135</v>
      </c>
      <c r="P24" s="10">
        <v>1.41</v>
      </c>
      <c r="Q24" s="10">
        <v>1.335</v>
      </c>
      <c r="R24" s="10">
        <v>1.2849999999999999</v>
      </c>
      <c r="S24" s="10"/>
      <c r="T24" s="10"/>
      <c r="U24" s="10"/>
      <c r="V24" s="10"/>
      <c r="W24" s="10"/>
      <c r="X24" s="10"/>
      <c r="Y24" s="10"/>
      <c r="Z24" s="10"/>
      <c r="AA24" s="10"/>
      <c r="AB24" s="26"/>
    </row>
    <row r="25" spans="4:28" x14ac:dyDescent="0.2">
      <c r="D25" s="9">
        <v>37213</v>
      </c>
      <c r="E25" s="10">
        <v>1.74</v>
      </c>
      <c r="F25" s="10">
        <v>1.415</v>
      </c>
      <c r="G25" s="10">
        <v>1.355</v>
      </c>
      <c r="H25" s="10">
        <v>1.4</v>
      </c>
      <c r="I25" s="10">
        <v>1.1200000000000001</v>
      </c>
      <c r="J25" s="10">
        <v>1.2849999999999999</v>
      </c>
      <c r="K25" s="10">
        <v>1.175</v>
      </c>
      <c r="L25" s="10">
        <v>1.365</v>
      </c>
      <c r="M25" s="10">
        <v>1.2849999999999999</v>
      </c>
      <c r="N25" s="10">
        <v>1.0266</v>
      </c>
      <c r="O25" s="10">
        <v>1.135</v>
      </c>
      <c r="P25" s="10">
        <v>1.41</v>
      </c>
      <c r="Q25" s="10">
        <v>1.335</v>
      </c>
      <c r="R25" s="10">
        <v>1.2849999999999999</v>
      </c>
      <c r="S25" s="10"/>
      <c r="T25" s="10"/>
      <c r="U25" s="10"/>
      <c r="V25" s="10"/>
      <c r="W25" s="10"/>
      <c r="X25" s="10"/>
      <c r="Y25" s="10"/>
      <c r="Z25" s="10"/>
      <c r="AA25" s="10"/>
      <c r="AB25" s="26"/>
    </row>
    <row r="26" spans="4:28" x14ac:dyDescent="0.2">
      <c r="D26" s="9">
        <v>37214</v>
      </c>
      <c r="E26" s="10">
        <v>1.74</v>
      </c>
      <c r="F26" s="10">
        <v>1.415</v>
      </c>
      <c r="G26" s="10">
        <v>1.355</v>
      </c>
      <c r="H26" s="10">
        <v>1.4</v>
      </c>
      <c r="I26" s="10">
        <v>1.1200000000000001</v>
      </c>
      <c r="J26" s="10">
        <v>1.2849999999999999</v>
      </c>
      <c r="K26" s="10">
        <v>1.175</v>
      </c>
      <c r="L26" s="10">
        <v>1.365</v>
      </c>
      <c r="M26" s="10">
        <v>1.2849999999999999</v>
      </c>
      <c r="N26" s="10">
        <v>1.0266</v>
      </c>
      <c r="O26" s="10">
        <v>1.135</v>
      </c>
      <c r="P26" s="10">
        <v>1.41</v>
      </c>
      <c r="Q26" s="10">
        <v>1.335</v>
      </c>
      <c r="R26" s="10">
        <v>1.2849999999999999</v>
      </c>
      <c r="S26" s="10"/>
      <c r="T26" s="10"/>
      <c r="U26" s="10"/>
      <c r="V26" s="10"/>
      <c r="W26" s="10"/>
      <c r="X26" s="10"/>
      <c r="Y26" s="10"/>
      <c r="Z26" s="10"/>
      <c r="AA26" s="10"/>
      <c r="AB26" s="26"/>
    </row>
    <row r="27" spans="4:28" x14ac:dyDescent="0.2">
      <c r="D27" s="9">
        <v>37215</v>
      </c>
      <c r="E27" s="10">
        <v>2.125</v>
      </c>
      <c r="F27" s="10">
        <v>1.9850000000000001</v>
      </c>
      <c r="G27" s="10">
        <v>1.96</v>
      </c>
      <c r="H27" s="10">
        <v>1.925</v>
      </c>
      <c r="I27" s="10">
        <v>1.61</v>
      </c>
      <c r="J27" s="10">
        <v>1.825</v>
      </c>
      <c r="K27" s="10">
        <v>1.68</v>
      </c>
      <c r="L27" s="10">
        <v>1.865</v>
      </c>
      <c r="M27" s="10">
        <v>1.825</v>
      </c>
      <c r="N27" s="10">
        <v>2.0724999999999998</v>
      </c>
      <c r="O27" s="10">
        <v>1.5349999999999999</v>
      </c>
      <c r="P27" s="10">
        <v>1.84</v>
      </c>
      <c r="Q27" s="10">
        <v>1.81</v>
      </c>
      <c r="R27" s="10">
        <v>1.7849999999999999</v>
      </c>
      <c r="S27" s="10"/>
      <c r="T27" s="10"/>
      <c r="U27" s="10"/>
      <c r="V27" s="10"/>
      <c r="W27" s="10"/>
      <c r="X27" s="10"/>
      <c r="Y27" s="10"/>
      <c r="Z27" s="10"/>
      <c r="AA27" s="10"/>
      <c r="AB27" s="26"/>
    </row>
    <row r="28" spans="4:28" x14ac:dyDescent="0.2">
      <c r="D28" s="9">
        <v>37216</v>
      </c>
      <c r="E28" s="10">
        <v>2.625</v>
      </c>
      <c r="F28" s="10">
        <v>2.5299999999999998</v>
      </c>
      <c r="G28" s="10">
        <v>2.5</v>
      </c>
      <c r="H28" s="10">
        <v>2.5750000000000002</v>
      </c>
      <c r="I28" s="10">
        <v>2.39</v>
      </c>
      <c r="J28" s="10">
        <v>2.41</v>
      </c>
      <c r="K28" s="10">
        <v>2.33</v>
      </c>
      <c r="L28" s="10">
        <v>2.4750000000000001</v>
      </c>
      <c r="M28" s="10">
        <v>2.37</v>
      </c>
      <c r="N28" s="10">
        <v>2.1482000000000001</v>
      </c>
      <c r="O28" s="10">
        <v>2.2050000000000001</v>
      </c>
      <c r="P28" s="10">
        <v>2.4249999999999998</v>
      </c>
      <c r="Q28" s="10">
        <v>2.5049999999999999</v>
      </c>
      <c r="R28" s="10">
        <v>2.4350000000000001</v>
      </c>
      <c r="S28" s="10"/>
      <c r="T28" s="10"/>
      <c r="U28" s="10"/>
      <c r="V28" s="10"/>
      <c r="W28" s="10"/>
      <c r="X28" s="10"/>
      <c r="Y28" s="10"/>
      <c r="Z28" s="10"/>
      <c r="AA28" s="10"/>
      <c r="AB28" s="26"/>
    </row>
    <row r="29" spans="4:28" x14ac:dyDescent="0.2">
      <c r="D29" s="9">
        <v>37217</v>
      </c>
      <c r="E29" s="10">
        <v>1.93</v>
      </c>
      <c r="F29" s="10">
        <v>1.7250000000000001</v>
      </c>
      <c r="G29" s="10">
        <v>1.7050000000000001</v>
      </c>
      <c r="H29" s="10">
        <v>1.585</v>
      </c>
      <c r="I29" s="10">
        <v>1.38</v>
      </c>
      <c r="J29" s="10">
        <v>1.54</v>
      </c>
      <c r="K29" s="10">
        <v>1.4350000000000001</v>
      </c>
      <c r="L29" s="10">
        <v>1.64</v>
      </c>
      <c r="M29" s="10">
        <v>1.6850000000000001</v>
      </c>
      <c r="N29" s="10">
        <v>1.7183000000000002</v>
      </c>
      <c r="O29" s="10">
        <v>1.43</v>
      </c>
      <c r="P29" s="10">
        <v>1.69</v>
      </c>
      <c r="Q29" s="10">
        <v>1.5449999999999999</v>
      </c>
      <c r="R29" s="10">
        <v>1.575</v>
      </c>
      <c r="S29" s="10"/>
      <c r="T29" s="10"/>
      <c r="U29" s="10"/>
      <c r="V29" s="10"/>
      <c r="W29" s="10"/>
      <c r="X29" s="10"/>
      <c r="Y29" s="10"/>
      <c r="Z29" s="10"/>
      <c r="AA29" s="10"/>
      <c r="AB29" s="26"/>
    </row>
    <row r="30" spans="4:28" x14ac:dyDescent="0.2">
      <c r="D30" s="9">
        <v>37218</v>
      </c>
      <c r="E30" s="10">
        <v>1.93</v>
      </c>
      <c r="F30" s="10">
        <v>1.7250000000000001</v>
      </c>
      <c r="G30" s="10">
        <v>1.7050000000000001</v>
      </c>
      <c r="H30" s="10">
        <v>1.585</v>
      </c>
      <c r="I30" s="10">
        <v>1.38</v>
      </c>
      <c r="J30" s="10">
        <v>1.54</v>
      </c>
      <c r="K30" s="10">
        <v>1.4350000000000001</v>
      </c>
      <c r="L30" s="10">
        <v>1.64</v>
      </c>
      <c r="M30" s="10">
        <v>1.6850000000000001</v>
      </c>
      <c r="N30" s="10">
        <v>1.7183000000000002</v>
      </c>
      <c r="O30" s="10">
        <v>1.43</v>
      </c>
      <c r="P30" s="10">
        <v>1.69</v>
      </c>
      <c r="Q30" s="10">
        <v>1.5449999999999999</v>
      </c>
      <c r="R30" s="10">
        <v>1.575</v>
      </c>
      <c r="S30" s="10"/>
      <c r="T30" s="10"/>
      <c r="U30" s="10"/>
      <c r="V30" s="10"/>
      <c r="W30" s="10"/>
      <c r="X30" s="10"/>
      <c r="Y30" s="10"/>
      <c r="Z30" s="10"/>
      <c r="AA30" s="10"/>
      <c r="AB30" s="26"/>
    </row>
    <row r="31" spans="4:28" x14ac:dyDescent="0.2">
      <c r="D31" s="9">
        <v>37219</v>
      </c>
      <c r="E31" s="10">
        <v>1.93</v>
      </c>
      <c r="F31" s="10">
        <v>1.7250000000000001</v>
      </c>
      <c r="G31" s="10">
        <v>1.7050000000000001</v>
      </c>
      <c r="H31" s="10">
        <v>1.585</v>
      </c>
      <c r="I31" s="10">
        <v>1.38</v>
      </c>
      <c r="J31" s="10">
        <v>1.54</v>
      </c>
      <c r="K31" s="10">
        <v>1.4350000000000001</v>
      </c>
      <c r="L31" s="10">
        <v>1.64</v>
      </c>
      <c r="M31" s="10">
        <v>1.6850000000000001</v>
      </c>
      <c r="N31" s="10">
        <v>1.7183000000000002</v>
      </c>
      <c r="O31" s="10">
        <v>1.43</v>
      </c>
      <c r="P31" s="10">
        <v>1.69</v>
      </c>
      <c r="Q31" s="10">
        <v>1.5449999999999999</v>
      </c>
      <c r="R31" s="10">
        <v>1.575</v>
      </c>
      <c r="S31" s="10"/>
      <c r="T31" s="10"/>
      <c r="U31" s="10"/>
      <c r="V31" s="10"/>
      <c r="W31" s="10"/>
      <c r="X31" s="10"/>
      <c r="Y31" s="10"/>
      <c r="Z31" s="10"/>
      <c r="AA31" s="10"/>
      <c r="AB31" s="26"/>
    </row>
    <row r="32" spans="4:28" x14ac:dyDescent="0.2">
      <c r="D32" s="9">
        <v>37220</v>
      </c>
      <c r="E32" s="10">
        <v>1.93</v>
      </c>
      <c r="F32" s="10">
        <v>1.7250000000000001</v>
      </c>
      <c r="G32" s="10">
        <v>1.7050000000000001</v>
      </c>
      <c r="H32" s="10">
        <v>1.585</v>
      </c>
      <c r="I32" s="10">
        <v>1.38</v>
      </c>
      <c r="J32" s="10">
        <v>1.54</v>
      </c>
      <c r="K32" s="10">
        <v>1.4350000000000001</v>
      </c>
      <c r="L32" s="10">
        <v>1.64</v>
      </c>
      <c r="M32" s="10">
        <v>1.6850000000000001</v>
      </c>
      <c r="N32" s="10">
        <v>1.7183000000000002</v>
      </c>
      <c r="O32" s="10">
        <v>1.43</v>
      </c>
      <c r="P32" s="10">
        <v>1.69</v>
      </c>
      <c r="Q32" s="10">
        <v>1.5449999999999999</v>
      </c>
      <c r="R32" s="10">
        <v>1.575</v>
      </c>
      <c r="S32" s="10"/>
      <c r="T32" s="10"/>
      <c r="U32" s="10"/>
      <c r="V32" s="10"/>
      <c r="W32" s="10"/>
      <c r="X32" s="10"/>
      <c r="Y32" s="10"/>
      <c r="Z32" s="10"/>
      <c r="AA32" s="10"/>
      <c r="AB32" s="26"/>
    </row>
    <row r="33" spans="4:28" x14ac:dyDescent="0.2">
      <c r="D33" s="9">
        <v>37221</v>
      </c>
      <c r="E33" s="10">
        <v>1.93</v>
      </c>
      <c r="F33" s="10">
        <v>1.7250000000000001</v>
      </c>
      <c r="G33" s="10">
        <v>1.7050000000000001</v>
      </c>
      <c r="H33" s="10">
        <v>1.585</v>
      </c>
      <c r="I33" s="10">
        <v>1.38</v>
      </c>
      <c r="J33" s="10">
        <v>1.54</v>
      </c>
      <c r="K33" s="10">
        <v>1.4350000000000001</v>
      </c>
      <c r="L33" s="10">
        <v>1.64</v>
      </c>
      <c r="M33" s="10">
        <v>1.6850000000000001</v>
      </c>
      <c r="N33" s="10">
        <v>1.7183000000000002</v>
      </c>
      <c r="O33" s="10">
        <v>1.43</v>
      </c>
      <c r="P33" s="10">
        <v>1.69</v>
      </c>
      <c r="Q33" s="10">
        <v>1.5449999999999999</v>
      </c>
      <c r="R33" s="10">
        <v>1.575</v>
      </c>
      <c r="S33" s="10"/>
      <c r="T33" s="10"/>
      <c r="U33" s="10"/>
      <c r="V33" s="10"/>
      <c r="W33" s="10"/>
      <c r="X33" s="10"/>
      <c r="Y33" s="10"/>
      <c r="Z33" s="10"/>
      <c r="AA33" s="10"/>
      <c r="AB33" s="26"/>
    </row>
    <row r="34" spans="4:28" x14ac:dyDescent="0.2">
      <c r="D34" s="9">
        <v>37222</v>
      </c>
      <c r="E34" s="10">
        <v>1.835</v>
      </c>
      <c r="F34" s="10">
        <v>2.29</v>
      </c>
      <c r="G34" s="10">
        <v>2.2949999999999999</v>
      </c>
      <c r="H34" s="10">
        <v>2.17</v>
      </c>
      <c r="I34" s="10">
        <v>1.88</v>
      </c>
      <c r="J34" s="10">
        <v>2.1749999999999998</v>
      </c>
      <c r="K34" s="10">
        <v>1.9450000000000001</v>
      </c>
      <c r="L34" s="10">
        <v>1.9450000000000001</v>
      </c>
      <c r="M34" s="10">
        <v>2.1800000000000002</v>
      </c>
      <c r="N34" s="10">
        <v>2.1612</v>
      </c>
      <c r="O34" s="10">
        <v>1.88</v>
      </c>
      <c r="P34" s="10">
        <v>1.84</v>
      </c>
      <c r="Q34" s="10">
        <v>2.13</v>
      </c>
      <c r="R34" s="10">
        <v>1.9950000000000001</v>
      </c>
      <c r="S34" s="10"/>
      <c r="T34" s="10"/>
      <c r="U34" s="10"/>
      <c r="V34" s="10"/>
      <c r="W34" s="10"/>
      <c r="X34" s="10"/>
      <c r="Y34" s="10"/>
      <c r="Z34" s="10"/>
      <c r="AA34" s="10"/>
      <c r="AB34" s="26"/>
    </row>
    <row r="35" spans="4:28" x14ac:dyDescent="0.2">
      <c r="D35" s="9">
        <v>37223</v>
      </c>
      <c r="E35" s="10">
        <v>1.95</v>
      </c>
      <c r="F35" s="10">
        <v>2.645</v>
      </c>
      <c r="G35" s="10">
        <v>2.52</v>
      </c>
      <c r="H35" s="10">
        <v>2.5299999999999998</v>
      </c>
      <c r="I35" s="10">
        <v>2.19</v>
      </c>
      <c r="J35" s="10">
        <v>2.4900000000000002</v>
      </c>
      <c r="K35" s="10">
        <v>2.38</v>
      </c>
      <c r="L35" s="10">
        <v>2.3050000000000002</v>
      </c>
      <c r="M35" s="10">
        <v>2.5</v>
      </c>
      <c r="N35" s="10">
        <v>2.1739999999999999</v>
      </c>
      <c r="O35" s="10">
        <v>2.16</v>
      </c>
      <c r="P35" s="10">
        <v>1.9</v>
      </c>
      <c r="Q35" s="10">
        <v>2.4300000000000002</v>
      </c>
      <c r="R35" s="10">
        <v>2.33</v>
      </c>
      <c r="S35" s="10"/>
      <c r="T35" s="10"/>
      <c r="U35" s="10"/>
      <c r="V35" s="10"/>
      <c r="W35" s="10"/>
      <c r="X35" s="10"/>
      <c r="Y35" s="10"/>
      <c r="Z35" s="10"/>
      <c r="AA35" s="10"/>
      <c r="AB35" s="26"/>
    </row>
    <row r="36" spans="4:28" x14ac:dyDescent="0.2">
      <c r="D36" s="9">
        <v>37224</v>
      </c>
      <c r="E36" s="10">
        <v>2.1</v>
      </c>
      <c r="F36" s="10">
        <v>2.5499999999999998</v>
      </c>
      <c r="G36" s="10">
        <v>2.5</v>
      </c>
      <c r="H36" s="10">
        <v>2.5</v>
      </c>
      <c r="I36" s="10">
        <v>2</v>
      </c>
      <c r="J36" s="10">
        <v>2.4300000000000002</v>
      </c>
      <c r="K36" s="10">
        <v>2.2000000000000002</v>
      </c>
      <c r="L36" s="10">
        <v>1.81</v>
      </c>
      <c r="M36" s="10">
        <v>1.85</v>
      </c>
      <c r="N36" s="10">
        <v>2.1179999999999999</v>
      </c>
      <c r="O36" s="10">
        <v>1.8</v>
      </c>
      <c r="P36" s="10">
        <v>1.9</v>
      </c>
      <c r="Q36" s="10">
        <v>2.4500000000000002</v>
      </c>
      <c r="R36" s="10">
        <v>2.25</v>
      </c>
      <c r="S36" s="10"/>
      <c r="T36" s="10"/>
      <c r="U36" s="10"/>
      <c r="V36" s="10"/>
      <c r="W36" s="10"/>
      <c r="X36" s="10"/>
      <c r="Y36" s="10"/>
      <c r="Z36" s="10"/>
      <c r="AA36" s="10"/>
      <c r="AB36" s="26"/>
    </row>
    <row r="37" spans="4:28" x14ac:dyDescent="0.2">
      <c r="D37" s="9">
        <v>37225</v>
      </c>
      <c r="E37" s="10">
        <v>2.1</v>
      </c>
      <c r="F37" s="10">
        <v>2.5499999999999998</v>
      </c>
      <c r="G37" s="10">
        <v>2.5</v>
      </c>
      <c r="H37" s="10">
        <v>2.5</v>
      </c>
      <c r="I37" s="10">
        <v>2</v>
      </c>
      <c r="J37" s="10">
        <v>2.4300000000000002</v>
      </c>
      <c r="K37" s="10">
        <v>2.2000000000000002</v>
      </c>
      <c r="L37" s="10">
        <v>1.81</v>
      </c>
      <c r="M37" s="10">
        <v>1.85</v>
      </c>
      <c r="N37" s="10">
        <v>2.1179999999999999</v>
      </c>
      <c r="O37" s="10">
        <v>1.8</v>
      </c>
      <c r="P37" s="10">
        <v>1.9</v>
      </c>
      <c r="Q37" s="10">
        <v>2.4500000000000002</v>
      </c>
      <c r="R37" s="10">
        <v>2.25</v>
      </c>
      <c r="S37" s="10"/>
      <c r="T37" s="10"/>
      <c r="U37" s="10"/>
      <c r="V37" s="10"/>
      <c r="W37" s="10"/>
      <c r="X37" s="10"/>
      <c r="Y37" s="10"/>
      <c r="Z37" s="10"/>
      <c r="AA37" s="10"/>
      <c r="AB37" s="26"/>
    </row>
    <row r="38" spans="4:28" x14ac:dyDescent="0.2">
      <c r="D38" s="9">
        <v>37226</v>
      </c>
      <c r="E38" s="10">
        <v>2.6060000000000003</v>
      </c>
      <c r="F38" s="10">
        <v>2.7560000000000002</v>
      </c>
      <c r="G38" s="10">
        <v>2.681</v>
      </c>
      <c r="H38" s="10">
        <v>2.681</v>
      </c>
      <c r="I38" s="10">
        <v>2.3560000000000003</v>
      </c>
      <c r="J38" s="10">
        <v>2.6510000000000002</v>
      </c>
      <c r="K38" s="10">
        <v>2.4860000000000002</v>
      </c>
      <c r="L38" s="10"/>
      <c r="M38" s="10">
        <v>2.601</v>
      </c>
      <c r="N38" s="10">
        <v>2.1179999999999999</v>
      </c>
      <c r="O38" s="10">
        <v>2.306</v>
      </c>
      <c r="P38" s="10">
        <v>1.9</v>
      </c>
      <c r="Q38" s="10">
        <v>2.706</v>
      </c>
      <c r="R38" s="10">
        <v>2.536</v>
      </c>
      <c r="S38" s="10"/>
      <c r="T38" s="10"/>
      <c r="U38" s="10"/>
      <c r="V38" s="10"/>
      <c r="W38" s="10"/>
      <c r="X38" s="10"/>
      <c r="Y38" s="10"/>
      <c r="Z38" s="10"/>
      <c r="AA38" s="10"/>
      <c r="AB38" s="26"/>
    </row>
    <row r="39" spans="4:28" x14ac:dyDescent="0.2">
      <c r="D39" s="9">
        <v>37227</v>
      </c>
      <c r="E39" s="10">
        <v>2.6060000000000003</v>
      </c>
      <c r="F39" s="10">
        <v>2.7560000000000002</v>
      </c>
      <c r="G39" s="10">
        <v>2.681</v>
      </c>
      <c r="H39" s="10">
        <v>2.681</v>
      </c>
      <c r="I39" s="10">
        <v>2.3560000000000003</v>
      </c>
      <c r="J39" s="10">
        <v>2.6510000000000002</v>
      </c>
      <c r="K39" s="10">
        <v>2.4860000000000002</v>
      </c>
      <c r="L39" s="10"/>
      <c r="M39" s="10">
        <v>2.601</v>
      </c>
      <c r="N39" s="10">
        <v>2.1179999999999999</v>
      </c>
      <c r="O39" s="10">
        <v>2.306</v>
      </c>
      <c r="P39" s="10">
        <v>1.9</v>
      </c>
      <c r="Q39" s="10">
        <v>2.706</v>
      </c>
      <c r="R39" s="10">
        <v>2.536</v>
      </c>
      <c r="S39" s="10"/>
      <c r="T39" s="10"/>
      <c r="U39" s="10"/>
      <c r="V39" s="10"/>
      <c r="W39" s="10"/>
      <c r="X39" s="10"/>
      <c r="Y39" s="10"/>
      <c r="Z39" s="10"/>
      <c r="AA39" s="10"/>
      <c r="AB39" s="26"/>
    </row>
    <row r="40" spans="4:28" x14ac:dyDescent="0.2">
      <c r="D40" s="9">
        <v>37228</v>
      </c>
      <c r="E40" s="10">
        <v>2.6060000000000003</v>
      </c>
      <c r="F40" s="10">
        <v>2.7560000000000002</v>
      </c>
      <c r="G40" s="10">
        <v>2.681</v>
      </c>
      <c r="H40" s="10">
        <v>2.681</v>
      </c>
      <c r="I40" s="10">
        <v>2.3560000000000003</v>
      </c>
      <c r="J40" s="10">
        <v>2.6510000000000002</v>
      </c>
      <c r="K40" s="10">
        <v>2.4860000000000002</v>
      </c>
      <c r="L40" s="10"/>
      <c r="M40" s="10">
        <v>2.601</v>
      </c>
      <c r="N40" s="10">
        <v>2.1179999999999999</v>
      </c>
      <c r="O40" s="10">
        <v>2.306</v>
      </c>
      <c r="P40" s="10">
        <v>1.9</v>
      </c>
      <c r="Q40" s="10">
        <v>2.706</v>
      </c>
      <c r="R40" s="10">
        <v>2.536</v>
      </c>
      <c r="S40" s="10"/>
      <c r="T40" s="10"/>
      <c r="U40" s="10"/>
      <c r="V40" s="10"/>
      <c r="W40" s="10"/>
      <c r="X40" s="10"/>
      <c r="Y40" s="10"/>
      <c r="Z40" s="10"/>
      <c r="AA40" s="10"/>
      <c r="AB40" s="26"/>
    </row>
    <row r="41" spans="4:28" x14ac:dyDescent="0.2">
      <c r="D41" s="9">
        <v>37229</v>
      </c>
      <c r="E41" s="10">
        <v>2.6060000000000003</v>
      </c>
      <c r="F41" s="10">
        <v>2.7560000000000002</v>
      </c>
      <c r="G41" s="10">
        <v>2.681</v>
      </c>
      <c r="H41" s="10">
        <v>2.681</v>
      </c>
      <c r="I41" s="10">
        <v>2.3560000000000003</v>
      </c>
      <c r="J41" s="10">
        <v>2.6510000000000002</v>
      </c>
      <c r="K41" s="10">
        <v>2.4860000000000002</v>
      </c>
      <c r="L41" s="10"/>
      <c r="M41" s="10">
        <v>2.601</v>
      </c>
      <c r="N41" s="10">
        <v>2.1179999999999999</v>
      </c>
      <c r="O41" s="10">
        <v>2.306</v>
      </c>
      <c r="P41" s="10">
        <v>1.9</v>
      </c>
      <c r="Q41" s="10">
        <v>2.706</v>
      </c>
      <c r="R41" s="10">
        <v>2.536</v>
      </c>
      <c r="S41" s="10"/>
      <c r="T41" s="10"/>
      <c r="U41" s="10"/>
      <c r="V41" s="10"/>
      <c r="W41" s="10"/>
      <c r="X41" s="10"/>
      <c r="Y41" s="10"/>
      <c r="Z41" s="10"/>
      <c r="AA41" s="10"/>
      <c r="AB41" s="26"/>
    </row>
    <row r="42" spans="4:28" x14ac:dyDescent="0.2">
      <c r="D42" s="9">
        <v>37230</v>
      </c>
      <c r="E42" s="10">
        <v>2.6060000000000003</v>
      </c>
      <c r="F42" s="10">
        <v>2.7560000000000002</v>
      </c>
      <c r="G42" s="10">
        <v>2.681</v>
      </c>
      <c r="H42" s="10">
        <v>2.681</v>
      </c>
      <c r="I42" s="10">
        <v>2.3560000000000003</v>
      </c>
      <c r="J42" s="10">
        <v>2.6510000000000002</v>
      </c>
      <c r="K42" s="10">
        <v>2.4860000000000002</v>
      </c>
      <c r="L42" s="10"/>
      <c r="M42" s="10">
        <v>2.601</v>
      </c>
      <c r="N42" s="10">
        <v>2.1179999999999999</v>
      </c>
      <c r="O42" s="10">
        <v>2.306</v>
      </c>
      <c r="P42" s="10">
        <v>1.9</v>
      </c>
      <c r="Q42" s="10">
        <v>2.706</v>
      </c>
      <c r="R42" s="10">
        <v>2.536</v>
      </c>
      <c r="S42" s="10"/>
      <c r="T42" s="10"/>
      <c r="U42" s="10"/>
      <c r="V42" s="10"/>
      <c r="W42" s="10"/>
      <c r="X42" s="10"/>
      <c r="Y42" s="10"/>
      <c r="Z42" s="10"/>
      <c r="AA42" s="10"/>
      <c r="AB42" s="26"/>
    </row>
    <row r="43" spans="4:28" x14ac:dyDescent="0.2">
      <c r="D43" s="9">
        <v>37231</v>
      </c>
      <c r="E43" s="10">
        <v>2.6060000000000003</v>
      </c>
      <c r="F43" s="10">
        <v>2.7560000000000002</v>
      </c>
      <c r="G43" s="10">
        <v>2.681</v>
      </c>
      <c r="H43" s="10">
        <v>2.681</v>
      </c>
      <c r="I43" s="10">
        <v>2.3560000000000003</v>
      </c>
      <c r="J43" s="10">
        <v>2.6510000000000002</v>
      </c>
      <c r="K43" s="10">
        <v>2.4860000000000002</v>
      </c>
      <c r="L43" s="10"/>
      <c r="M43" s="10">
        <v>2.601</v>
      </c>
      <c r="N43" s="10">
        <v>2.1179999999999999</v>
      </c>
      <c r="O43" s="10">
        <v>2.306</v>
      </c>
      <c r="P43" s="10">
        <v>1.9</v>
      </c>
      <c r="Q43" s="10">
        <v>2.706</v>
      </c>
      <c r="R43" s="10">
        <v>2.536</v>
      </c>
      <c r="S43" s="10"/>
      <c r="T43" s="10"/>
      <c r="U43" s="10"/>
      <c r="V43" s="10"/>
      <c r="W43" s="10"/>
      <c r="X43" s="10"/>
      <c r="Y43" s="10"/>
      <c r="Z43" s="10"/>
      <c r="AA43" s="10"/>
      <c r="AB43" s="26"/>
    </row>
    <row r="44" spans="4:28" x14ac:dyDescent="0.2">
      <c r="D44" s="9">
        <v>37232</v>
      </c>
      <c r="E44" s="10">
        <v>2.6060000000000003</v>
      </c>
      <c r="F44" s="10">
        <v>2.7560000000000002</v>
      </c>
      <c r="G44" s="10">
        <v>2.681</v>
      </c>
      <c r="H44" s="10">
        <v>2.681</v>
      </c>
      <c r="I44" s="10">
        <v>2.3560000000000003</v>
      </c>
      <c r="J44" s="10">
        <v>2.6510000000000002</v>
      </c>
      <c r="K44" s="10">
        <v>2.4860000000000002</v>
      </c>
      <c r="L44" s="10"/>
      <c r="M44" s="10">
        <v>2.601</v>
      </c>
      <c r="N44" s="10">
        <v>2.1179999999999999</v>
      </c>
      <c r="O44" s="10">
        <v>2.306</v>
      </c>
      <c r="P44" s="10">
        <v>1.9</v>
      </c>
      <c r="Q44" s="10">
        <v>2.706</v>
      </c>
      <c r="R44" s="10">
        <v>2.536</v>
      </c>
      <c r="S44" s="10"/>
      <c r="T44" s="10"/>
      <c r="U44" s="10"/>
      <c r="V44" s="10"/>
      <c r="W44" s="10"/>
      <c r="X44" s="10"/>
      <c r="Y44" s="10"/>
      <c r="Z44" s="10"/>
      <c r="AA44" s="10"/>
      <c r="AB44" s="26"/>
    </row>
    <row r="45" spans="4:28" x14ac:dyDescent="0.2">
      <c r="D45" s="9">
        <v>37233</v>
      </c>
      <c r="E45" s="10">
        <v>2.6060000000000003</v>
      </c>
      <c r="F45" s="10">
        <v>2.7560000000000002</v>
      </c>
      <c r="G45" s="10">
        <v>2.681</v>
      </c>
      <c r="H45" s="10">
        <v>2.681</v>
      </c>
      <c r="I45" s="10">
        <v>2.3560000000000003</v>
      </c>
      <c r="J45" s="10">
        <v>2.6510000000000002</v>
      </c>
      <c r="K45" s="10">
        <v>2.4860000000000002</v>
      </c>
      <c r="L45" s="10"/>
      <c r="M45" s="10">
        <v>2.601</v>
      </c>
      <c r="N45" s="10">
        <v>2.1179999999999999</v>
      </c>
      <c r="O45" s="10">
        <v>2.306</v>
      </c>
      <c r="P45" s="10">
        <v>1.9</v>
      </c>
      <c r="Q45" s="10">
        <v>2.706</v>
      </c>
      <c r="R45" s="10">
        <v>2.536</v>
      </c>
      <c r="S45" s="10"/>
      <c r="T45" s="10"/>
      <c r="U45" s="10"/>
      <c r="V45" s="10"/>
      <c r="W45" s="10"/>
      <c r="X45" s="10"/>
      <c r="Y45" s="10"/>
      <c r="Z45" s="10"/>
      <c r="AA45" s="10"/>
      <c r="AB45" s="26"/>
    </row>
    <row r="46" spans="4:28" x14ac:dyDescent="0.2">
      <c r="D46" s="9">
        <v>37234</v>
      </c>
      <c r="E46" s="10">
        <v>2.6060000000000003</v>
      </c>
      <c r="F46" s="10">
        <v>2.7560000000000002</v>
      </c>
      <c r="G46" s="10">
        <v>2.681</v>
      </c>
      <c r="H46" s="10">
        <v>2.681</v>
      </c>
      <c r="I46" s="10">
        <v>2.3560000000000003</v>
      </c>
      <c r="J46" s="10">
        <v>2.6510000000000002</v>
      </c>
      <c r="K46" s="10">
        <v>2.4860000000000002</v>
      </c>
      <c r="L46" s="10"/>
      <c r="M46" s="10">
        <v>2.601</v>
      </c>
      <c r="N46" s="10">
        <v>2.1179999999999999</v>
      </c>
      <c r="O46" s="10">
        <v>2.306</v>
      </c>
      <c r="P46" s="10">
        <v>1.9</v>
      </c>
      <c r="Q46" s="10">
        <v>2.706</v>
      </c>
      <c r="R46" s="10">
        <v>2.536</v>
      </c>
      <c r="S46" s="10"/>
      <c r="T46" s="10"/>
      <c r="U46" s="10"/>
      <c r="V46" s="10"/>
      <c r="W46" s="10"/>
      <c r="X46" s="10"/>
      <c r="Y46" s="10"/>
      <c r="Z46" s="10"/>
      <c r="AA46" s="10"/>
      <c r="AB46" s="26"/>
    </row>
    <row r="47" spans="4:28" x14ac:dyDescent="0.2">
      <c r="D47" s="9">
        <v>37235</v>
      </c>
      <c r="E47" s="10">
        <v>2.6060000000000003</v>
      </c>
      <c r="F47" s="10">
        <v>2.7560000000000002</v>
      </c>
      <c r="G47" s="10">
        <v>2.681</v>
      </c>
      <c r="H47" s="10">
        <v>2.681</v>
      </c>
      <c r="I47" s="10">
        <v>2.3560000000000003</v>
      </c>
      <c r="J47" s="10">
        <v>2.6510000000000002</v>
      </c>
      <c r="K47" s="10">
        <v>2.4860000000000002</v>
      </c>
      <c r="L47" s="10"/>
      <c r="M47" s="10">
        <v>2.601</v>
      </c>
      <c r="N47" s="10">
        <v>2.1179999999999999</v>
      </c>
      <c r="O47" s="10">
        <v>2.306</v>
      </c>
      <c r="P47" s="10">
        <v>1.9</v>
      </c>
      <c r="Q47" s="10">
        <v>2.706</v>
      </c>
      <c r="R47" s="10">
        <v>2.536</v>
      </c>
      <c r="S47" s="10"/>
      <c r="T47" s="10"/>
      <c r="U47" s="10"/>
      <c r="V47" s="10"/>
      <c r="W47" s="10"/>
      <c r="X47" s="10"/>
      <c r="Y47" s="10"/>
      <c r="Z47" s="10"/>
      <c r="AA47" s="10"/>
      <c r="AB47" s="26"/>
    </row>
    <row r="48" spans="4:28" x14ac:dyDescent="0.2">
      <c r="D48" s="9">
        <v>37236</v>
      </c>
      <c r="E48" s="10">
        <v>2.6060000000000003</v>
      </c>
      <c r="F48" s="10">
        <v>2.7560000000000002</v>
      </c>
      <c r="G48" s="10">
        <v>2.681</v>
      </c>
      <c r="H48" s="10">
        <v>2.681</v>
      </c>
      <c r="I48" s="10">
        <v>2.3560000000000003</v>
      </c>
      <c r="J48" s="10">
        <v>2.6510000000000002</v>
      </c>
      <c r="K48" s="10">
        <v>2.4860000000000002</v>
      </c>
      <c r="L48" s="10"/>
      <c r="M48" s="10">
        <v>2.601</v>
      </c>
      <c r="N48" s="10">
        <v>2.1179999999999999</v>
      </c>
      <c r="O48" s="10">
        <v>2.306</v>
      </c>
      <c r="P48" s="10">
        <v>1.9</v>
      </c>
      <c r="Q48" s="10">
        <v>2.706</v>
      </c>
      <c r="R48" s="10">
        <v>2.536</v>
      </c>
      <c r="S48" s="10"/>
      <c r="T48" s="10"/>
      <c r="U48" s="10"/>
      <c r="V48" s="10"/>
      <c r="W48" s="10"/>
      <c r="X48" s="10"/>
      <c r="Y48" s="10"/>
      <c r="Z48" s="10"/>
      <c r="AA48" s="10"/>
      <c r="AB48" s="26"/>
    </row>
    <row r="49" spans="4:28" x14ac:dyDescent="0.2">
      <c r="D49" s="9">
        <v>37237</v>
      </c>
      <c r="E49" s="10">
        <v>2.6060000000000003</v>
      </c>
      <c r="F49" s="10">
        <v>2.7560000000000002</v>
      </c>
      <c r="G49" s="10">
        <v>2.681</v>
      </c>
      <c r="H49" s="10">
        <v>2.681</v>
      </c>
      <c r="I49" s="10">
        <v>2.3560000000000003</v>
      </c>
      <c r="J49" s="10">
        <v>2.6510000000000002</v>
      </c>
      <c r="K49" s="10">
        <v>2.4860000000000002</v>
      </c>
      <c r="L49" s="10"/>
      <c r="M49" s="10">
        <v>2.601</v>
      </c>
      <c r="N49" s="10">
        <v>2.1179999999999999</v>
      </c>
      <c r="O49" s="10">
        <v>2.306</v>
      </c>
      <c r="P49" s="10">
        <v>1.9</v>
      </c>
      <c r="Q49" s="10">
        <v>2.706</v>
      </c>
      <c r="R49" s="10">
        <v>2.536</v>
      </c>
      <c r="S49" s="10"/>
      <c r="T49" s="10"/>
      <c r="U49" s="10"/>
      <c r="V49" s="10"/>
      <c r="W49" s="10"/>
      <c r="X49" s="10"/>
      <c r="Y49" s="10"/>
      <c r="Z49" s="10"/>
      <c r="AA49" s="10"/>
      <c r="AB49" s="26"/>
    </row>
    <row r="50" spans="4:28" x14ac:dyDescent="0.2">
      <c r="D50" s="9">
        <v>37238</v>
      </c>
      <c r="E50" s="10">
        <v>2.6060000000000003</v>
      </c>
      <c r="F50" s="10">
        <v>2.7560000000000002</v>
      </c>
      <c r="G50" s="10">
        <v>2.681</v>
      </c>
      <c r="H50" s="10">
        <v>2.681</v>
      </c>
      <c r="I50" s="10">
        <v>2.3560000000000003</v>
      </c>
      <c r="J50" s="10">
        <v>2.6510000000000002</v>
      </c>
      <c r="K50" s="10">
        <v>2.4860000000000002</v>
      </c>
      <c r="L50" s="10"/>
      <c r="M50" s="10">
        <v>2.601</v>
      </c>
      <c r="N50" s="10">
        <v>2.1179999999999999</v>
      </c>
      <c r="O50" s="10">
        <v>2.306</v>
      </c>
      <c r="P50" s="10">
        <v>1.9</v>
      </c>
      <c r="Q50" s="10">
        <v>2.706</v>
      </c>
      <c r="R50" s="10">
        <v>2.536</v>
      </c>
      <c r="S50" s="10"/>
      <c r="T50" s="10"/>
      <c r="U50" s="10"/>
      <c r="V50" s="10"/>
      <c r="W50" s="10"/>
      <c r="X50" s="10"/>
      <c r="Y50" s="10"/>
      <c r="Z50" s="10"/>
      <c r="AA50" s="10"/>
      <c r="AB50" s="26"/>
    </row>
    <row r="51" spans="4:28" x14ac:dyDescent="0.2">
      <c r="D51" s="9">
        <v>37239</v>
      </c>
      <c r="E51" s="10">
        <v>2.6060000000000003</v>
      </c>
      <c r="F51" s="10">
        <v>2.7560000000000002</v>
      </c>
      <c r="G51" s="10">
        <v>2.681</v>
      </c>
      <c r="H51" s="10">
        <v>2.681</v>
      </c>
      <c r="I51" s="10">
        <v>2.3560000000000003</v>
      </c>
      <c r="J51" s="10">
        <v>2.6510000000000002</v>
      </c>
      <c r="K51" s="10">
        <v>2.4860000000000002</v>
      </c>
      <c r="L51" s="10"/>
      <c r="M51" s="10">
        <v>2.601</v>
      </c>
      <c r="N51" s="10">
        <v>2.1179999999999999</v>
      </c>
      <c r="O51" s="10">
        <v>2.306</v>
      </c>
      <c r="P51" s="10">
        <v>1.9</v>
      </c>
      <c r="Q51" s="10">
        <v>2.706</v>
      </c>
      <c r="R51" s="10">
        <v>2.536</v>
      </c>
      <c r="S51" s="10"/>
      <c r="T51" s="10"/>
      <c r="U51" s="10"/>
      <c r="V51" s="10"/>
      <c r="W51" s="10"/>
      <c r="X51" s="10"/>
      <c r="Y51" s="10"/>
      <c r="Z51" s="10"/>
      <c r="AA51" s="10"/>
      <c r="AB51" s="26"/>
    </row>
    <row r="52" spans="4:28" x14ac:dyDescent="0.2">
      <c r="D52" s="9">
        <v>37240</v>
      </c>
      <c r="E52" s="10">
        <v>2.6060000000000003</v>
      </c>
      <c r="F52" s="10">
        <v>2.7560000000000002</v>
      </c>
      <c r="G52" s="10">
        <v>2.681</v>
      </c>
      <c r="H52" s="10">
        <v>2.681</v>
      </c>
      <c r="I52" s="10">
        <v>2.3560000000000003</v>
      </c>
      <c r="J52" s="10">
        <v>2.6510000000000002</v>
      </c>
      <c r="K52" s="10">
        <v>2.4860000000000002</v>
      </c>
      <c r="L52" s="10"/>
      <c r="M52" s="10">
        <v>2.601</v>
      </c>
      <c r="N52" s="10">
        <v>2.1179999999999999</v>
      </c>
      <c r="O52" s="10">
        <v>2.306</v>
      </c>
      <c r="P52" s="10">
        <v>1.9</v>
      </c>
      <c r="Q52" s="10">
        <v>2.706</v>
      </c>
      <c r="R52" s="10">
        <v>2.536</v>
      </c>
      <c r="S52" s="10"/>
      <c r="T52" s="10"/>
      <c r="U52" s="10"/>
      <c r="V52" s="10"/>
      <c r="W52" s="10"/>
      <c r="X52" s="10"/>
      <c r="Y52" s="10"/>
      <c r="Z52" s="10"/>
      <c r="AA52" s="10"/>
      <c r="AB52" s="26"/>
    </row>
    <row r="53" spans="4:28" x14ac:dyDescent="0.2">
      <c r="D53" s="9">
        <v>37241</v>
      </c>
      <c r="E53" s="10">
        <v>2.6060000000000003</v>
      </c>
      <c r="F53" s="10">
        <v>2.7560000000000002</v>
      </c>
      <c r="G53" s="10">
        <v>2.681</v>
      </c>
      <c r="H53" s="10">
        <v>2.681</v>
      </c>
      <c r="I53" s="10">
        <v>2.3560000000000003</v>
      </c>
      <c r="J53" s="10">
        <v>2.6510000000000002</v>
      </c>
      <c r="K53" s="10">
        <v>2.4860000000000002</v>
      </c>
      <c r="L53" s="10"/>
      <c r="M53" s="10">
        <v>2.601</v>
      </c>
      <c r="N53" s="10">
        <v>2.1179999999999999</v>
      </c>
      <c r="O53" s="10">
        <v>2.306</v>
      </c>
      <c r="P53" s="10">
        <v>1.9</v>
      </c>
      <c r="Q53" s="10">
        <v>2.706</v>
      </c>
      <c r="R53" s="10">
        <v>2.536</v>
      </c>
      <c r="S53" s="10"/>
      <c r="T53" s="10"/>
      <c r="U53" s="10"/>
      <c r="V53" s="10"/>
      <c r="W53" s="10"/>
      <c r="X53" s="10"/>
      <c r="Y53" s="10"/>
      <c r="Z53" s="10"/>
      <c r="AA53" s="10"/>
      <c r="AB53" s="26"/>
    </row>
    <row r="54" spans="4:28" x14ac:dyDescent="0.2">
      <c r="D54" s="9">
        <v>37242</v>
      </c>
      <c r="E54" s="10">
        <v>2.6060000000000003</v>
      </c>
      <c r="F54" s="10">
        <v>2.7560000000000002</v>
      </c>
      <c r="G54" s="10">
        <v>2.681</v>
      </c>
      <c r="H54" s="10">
        <v>2.681</v>
      </c>
      <c r="I54" s="10">
        <v>2.3560000000000003</v>
      </c>
      <c r="J54" s="10">
        <v>2.6510000000000002</v>
      </c>
      <c r="K54" s="10">
        <v>2.4860000000000002</v>
      </c>
      <c r="L54" s="10"/>
      <c r="M54" s="10">
        <v>2.601</v>
      </c>
      <c r="N54" s="10">
        <v>2.1179999999999999</v>
      </c>
      <c r="O54" s="10">
        <v>2.306</v>
      </c>
      <c r="P54" s="10">
        <v>1.9</v>
      </c>
      <c r="Q54" s="10">
        <v>2.706</v>
      </c>
      <c r="R54" s="10">
        <v>2.536</v>
      </c>
      <c r="S54" s="10"/>
      <c r="T54" s="10"/>
      <c r="U54" s="10"/>
      <c r="V54" s="10"/>
      <c r="W54" s="10"/>
      <c r="X54" s="10"/>
      <c r="Y54" s="10"/>
      <c r="Z54" s="10"/>
      <c r="AA54" s="10"/>
      <c r="AB54" s="26"/>
    </row>
    <row r="55" spans="4:28" x14ac:dyDescent="0.2">
      <c r="D55" s="9">
        <v>37243</v>
      </c>
      <c r="E55" s="10">
        <v>2.6060000000000003</v>
      </c>
      <c r="F55" s="10">
        <v>2.7560000000000002</v>
      </c>
      <c r="G55" s="10">
        <v>2.681</v>
      </c>
      <c r="H55" s="10">
        <v>2.681</v>
      </c>
      <c r="I55" s="10">
        <v>2.3560000000000003</v>
      </c>
      <c r="J55" s="10">
        <v>2.6510000000000002</v>
      </c>
      <c r="K55" s="10">
        <v>2.4860000000000002</v>
      </c>
      <c r="L55" s="10"/>
      <c r="M55" s="10">
        <v>2.601</v>
      </c>
      <c r="N55" s="10">
        <v>2.1179999999999999</v>
      </c>
      <c r="O55" s="10">
        <v>2.306</v>
      </c>
      <c r="P55" s="10">
        <v>1.9</v>
      </c>
      <c r="Q55" s="10">
        <v>2.706</v>
      </c>
      <c r="R55" s="10">
        <v>2.536</v>
      </c>
      <c r="S55" s="10"/>
      <c r="T55" s="10"/>
      <c r="U55" s="10"/>
      <c r="V55" s="10"/>
      <c r="W55" s="10"/>
      <c r="X55" s="10"/>
      <c r="Y55" s="10"/>
      <c r="Z55" s="10"/>
      <c r="AA55" s="10"/>
      <c r="AB55" s="26"/>
    </row>
    <row r="56" spans="4:28" x14ac:dyDescent="0.2">
      <c r="D56" s="9">
        <v>37244</v>
      </c>
      <c r="E56" s="10">
        <v>2.6060000000000003</v>
      </c>
      <c r="F56" s="10">
        <v>2.7560000000000002</v>
      </c>
      <c r="G56" s="10">
        <v>2.681</v>
      </c>
      <c r="H56" s="10">
        <v>2.681</v>
      </c>
      <c r="I56" s="10">
        <v>2.3560000000000003</v>
      </c>
      <c r="J56" s="10">
        <v>2.6510000000000002</v>
      </c>
      <c r="K56" s="10">
        <v>2.4860000000000002</v>
      </c>
      <c r="L56" s="10"/>
      <c r="M56" s="10">
        <v>2.601</v>
      </c>
      <c r="N56" s="10">
        <v>2.1179999999999999</v>
      </c>
      <c r="O56" s="10">
        <v>2.306</v>
      </c>
      <c r="P56" s="10">
        <v>1.9</v>
      </c>
      <c r="Q56" s="10">
        <v>2.706</v>
      </c>
      <c r="R56" s="10">
        <v>2.536</v>
      </c>
      <c r="S56" s="10"/>
      <c r="T56" s="10"/>
      <c r="U56" s="10"/>
      <c r="V56" s="10"/>
      <c r="W56" s="10"/>
      <c r="X56" s="10"/>
      <c r="Y56" s="10"/>
      <c r="Z56" s="10"/>
      <c r="AA56" s="10"/>
      <c r="AB56" s="26"/>
    </row>
    <row r="57" spans="4:28" x14ac:dyDescent="0.2">
      <c r="D57" s="9">
        <v>37245</v>
      </c>
      <c r="E57" s="10">
        <v>2.6060000000000003</v>
      </c>
      <c r="F57" s="10">
        <v>2.7560000000000002</v>
      </c>
      <c r="G57" s="10">
        <v>2.681</v>
      </c>
      <c r="H57" s="10">
        <v>2.681</v>
      </c>
      <c r="I57" s="10">
        <v>2.3560000000000003</v>
      </c>
      <c r="J57" s="10">
        <v>2.6510000000000002</v>
      </c>
      <c r="K57" s="10">
        <v>2.4860000000000002</v>
      </c>
      <c r="L57" s="10"/>
      <c r="M57" s="10">
        <v>2.601</v>
      </c>
      <c r="N57" s="10">
        <v>2.1179999999999999</v>
      </c>
      <c r="O57" s="10">
        <v>2.306</v>
      </c>
      <c r="P57" s="10">
        <v>1.9</v>
      </c>
      <c r="Q57" s="10">
        <v>2.706</v>
      </c>
      <c r="R57" s="10">
        <v>2.536</v>
      </c>
      <c r="S57" s="10"/>
      <c r="T57" s="10"/>
      <c r="U57" s="10"/>
      <c r="V57" s="10"/>
      <c r="W57" s="10"/>
      <c r="X57" s="10"/>
      <c r="Y57" s="10"/>
      <c r="Z57" s="10"/>
      <c r="AA57" s="10"/>
      <c r="AB57" s="26"/>
    </row>
    <row r="58" spans="4:28" x14ac:dyDescent="0.2">
      <c r="D58" s="9">
        <v>37246</v>
      </c>
      <c r="E58" s="10">
        <v>2.6060000000000003</v>
      </c>
      <c r="F58" s="10">
        <v>2.7560000000000002</v>
      </c>
      <c r="G58" s="10">
        <v>2.681</v>
      </c>
      <c r="H58" s="10">
        <v>2.681</v>
      </c>
      <c r="I58" s="10">
        <v>2.3560000000000003</v>
      </c>
      <c r="J58" s="10">
        <v>2.6510000000000002</v>
      </c>
      <c r="K58" s="10">
        <v>2.4860000000000002</v>
      </c>
      <c r="L58" s="10"/>
      <c r="M58" s="10">
        <v>2.601</v>
      </c>
      <c r="N58" s="10">
        <v>2.1179999999999999</v>
      </c>
      <c r="O58" s="10">
        <v>2.306</v>
      </c>
      <c r="P58" s="10">
        <v>1.9</v>
      </c>
      <c r="Q58" s="10">
        <v>2.706</v>
      </c>
      <c r="R58" s="10">
        <v>2.536</v>
      </c>
      <c r="S58" s="10"/>
      <c r="T58" s="10"/>
      <c r="U58" s="10"/>
      <c r="V58" s="10"/>
      <c r="W58" s="10"/>
      <c r="X58" s="10"/>
      <c r="Y58" s="10"/>
      <c r="Z58" s="10"/>
      <c r="AA58" s="10"/>
      <c r="AB58" s="26"/>
    </row>
    <row r="59" spans="4:28" x14ac:dyDescent="0.2">
      <c r="D59" s="9">
        <v>37247</v>
      </c>
      <c r="E59" s="10">
        <v>2.6060000000000003</v>
      </c>
      <c r="F59" s="10">
        <v>2.7560000000000002</v>
      </c>
      <c r="G59" s="10">
        <v>2.681</v>
      </c>
      <c r="H59" s="10">
        <v>2.681</v>
      </c>
      <c r="I59" s="10">
        <v>2.3560000000000003</v>
      </c>
      <c r="J59" s="10">
        <v>2.6510000000000002</v>
      </c>
      <c r="K59" s="10">
        <v>2.4860000000000002</v>
      </c>
      <c r="L59" s="10"/>
      <c r="M59" s="10">
        <v>2.601</v>
      </c>
      <c r="N59" s="10">
        <v>2.1179999999999999</v>
      </c>
      <c r="O59" s="10">
        <v>2.306</v>
      </c>
      <c r="P59" s="10">
        <v>1.9</v>
      </c>
      <c r="Q59" s="10">
        <v>2.706</v>
      </c>
      <c r="R59" s="10">
        <v>2.536</v>
      </c>
      <c r="S59" s="10"/>
      <c r="T59" s="10"/>
      <c r="U59" s="10"/>
      <c r="V59" s="10"/>
      <c r="W59" s="10"/>
      <c r="X59" s="10"/>
      <c r="Y59" s="10"/>
      <c r="Z59" s="10"/>
      <c r="AA59" s="10"/>
      <c r="AB59" s="26"/>
    </row>
    <row r="60" spans="4:28" x14ac:dyDescent="0.2">
      <c r="D60" s="9">
        <v>37248</v>
      </c>
      <c r="E60" s="10">
        <v>2.6060000000000003</v>
      </c>
      <c r="F60" s="10">
        <v>2.7560000000000002</v>
      </c>
      <c r="G60" s="10">
        <v>2.681</v>
      </c>
      <c r="H60" s="10">
        <v>2.681</v>
      </c>
      <c r="I60" s="10">
        <v>2.3560000000000003</v>
      </c>
      <c r="J60" s="10">
        <v>2.6510000000000002</v>
      </c>
      <c r="K60" s="10">
        <v>2.4860000000000002</v>
      </c>
      <c r="L60" s="10"/>
      <c r="M60" s="10">
        <v>2.601</v>
      </c>
      <c r="N60" s="10">
        <v>2.1179999999999999</v>
      </c>
      <c r="O60" s="10">
        <v>2.306</v>
      </c>
      <c r="P60" s="10">
        <v>1.9</v>
      </c>
      <c r="Q60" s="10">
        <v>2.706</v>
      </c>
      <c r="R60" s="10">
        <v>2.536</v>
      </c>
      <c r="S60" s="10"/>
      <c r="T60" s="10"/>
      <c r="U60" s="10"/>
      <c r="V60" s="10"/>
      <c r="W60" s="10"/>
      <c r="X60" s="10"/>
      <c r="Y60" s="10"/>
      <c r="Z60" s="10"/>
      <c r="AA60" s="10"/>
      <c r="AB60" s="26"/>
    </row>
    <row r="61" spans="4:28" x14ac:dyDescent="0.2">
      <c r="D61" s="9">
        <v>37249</v>
      </c>
      <c r="E61" s="10">
        <v>2.6060000000000003</v>
      </c>
      <c r="F61" s="10">
        <v>2.7560000000000002</v>
      </c>
      <c r="G61" s="10">
        <v>2.681</v>
      </c>
      <c r="H61" s="10">
        <v>2.681</v>
      </c>
      <c r="I61" s="10">
        <v>2.3560000000000003</v>
      </c>
      <c r="J61" s="10">
        <v>2.6510000000000002</v>
      </c>
      <c r="K61" s="10">
        <v>2.4860000000000002</v>
      </c>
      <c r="L61" s="10"/>
      <c r="M61" s="10">
        <v>2.601</v>
      </c>
      <c r="N61" s="10">
        <v>2.1179999999999999</v>
      </c>
      <c r="O61" s="10">
        <v>2.306</v>
      </c>
      <c r="P61" s="10">
        <v>1.9</v>
      </c>
      <c r="Q61" s="10">
        <v>2.706</v>
      </c>
      <c r="R61" s="10">
        <v>2.536</v>
      </c>
      <c r="S61" s="10"/>
      <c r="T61" s="10"/>
      <c r="U61" s="10"/>
      <c r="V61" s="10"/>
      <c r="W61" s="10"/>
      <c r="X61" s="10"/>
      <c r="Y61" s="10"/>
      <c r="Z61" s="10"/>
      <c r="AA61" s="10"/>
      <c r="AB61" s="26"/>
    </row>
    <row r="62" spans="4:28" x14ac:dyDescent="0.2">
      <c r="D62" s="9">
        <v>37250</v>
      </c>
      <c r="E62" s="10">
        <v>2.6060000000000003</v>
      </c>
      <c r="F62" s="10">
        <v>2.7560000000000002</v>
      </c>
      <c r="G62" s="10">
        <v>2.681</v>
      </c>
      <c r="H62" s="10">
        <v>2.681</v>
      </c>
      <c r="I62" s="10">
        <v>2.3560000000000003</v>
      </c>
      <c r="J62" s="10">
        <v>2.6510000000000002</v>
      </c>
      <c r="K62" s="10">
        <v>2.4860000000000002</v>
      </c>
      <c r="L62" s="10"/>
      <c r="M62" s="10">
        <v>2.601</v>
      </c>
      <c r="N62" s="10">
        <v>2.1179999999999999</v>
      </c>
      <c r="O62" s="10">
        <v>2.306</v>
      </c>
      <c r="P62" s="10">
        <v>1.9</v>
      </c>
      <c r="Q62" s="10">
        <v>2.706</v>
      </c>
      <c r="R62" s="10">
        <v>2.536</v>
      </c>
      <c r="S62" s="10"/>
      <c r="T62" s="10"/>
      <c r="U62" s="10"/>
      <c r="V62" s="10"/>
      <c r="W62" s="10"/>
      <c r="X62" s="10"/>
      <c r="Y62" s="10"/>
      <c r="Z62" s="10"/>
      <c r="AA62" s="10"/>
      <c r="AB62" s="26"/>
    </row>
    <row r="63" spans="4:28" x14ac:dyDescent="0.2">
      <c r="D63" s="9">
        <v>37251</v>
      </c>
      <c r="E63" s="10">
        <v>2.6060000000000003</v>
      </c>
      <c r="F63" s="10">
        <v>2.7560000000000002</v>
      </c>
      <c r="G63" s="10">
        <v>2.681</v>
      </c>
      <c r="H63" s="10">
        <v>2.681</v>
      </c>
      <c r="I63" s="10">
        <v>2.3560000000000003</v>
      </c>
      <c r="J63" s="10">
        <v>2.6510000000000002</v>
      </c>
      <c r="K63" s="10">
        <v>2.4860000000000002</v>
      </c>
      <c r="L63" s="10"/>
      <c r="M63" s="10">
        <v>2.601</v>
      </c>
      <c r="N63" s="10">
        <v>2.1179999999999999</v>
      </c>
      <c r="O63" s="10">
        <v>2.306</v>
      </c>
      <c r="P63" s="10">
        <v>1.9</v>
      </c>
      <c r="Q63" s="10">
        <v>2.706</v>
      </c>
      <c r="R63" s="10">
        <v>2.536</v>
      </c>
      <c r="S63" s="10"/>
      <c r="T63" s="10"/>
      <c r="U63" s="10"/>
      <c r="V63" s="10"/>
      <c r="W63" s="10"/>
      <c r="X63" s="10"/>
      <c r="Y63" s="10"/>
      <c r="Z63" s="10"/>
      <c r="AA63" s="10"/>
      <c r="AB63" s="26"/>
    </row>
    <row r="64" spans="4:28" x14ac:dyDescent="0.2">
      <c r="D64" s="9">
        <v>37252</v>
      </c>
      <c r="E64" s="10">
        <v>2.6060000000000003</v>
      </c>
      <c r="F64" s="10">
        <v>2.7560000000000002</v>
      </c>
      <c r="G64" s="10">
        <v>2.681</v>
      </c>
      <c r="H64" s="10">
        <v>2.681</v>
      </c>
      <c r="I64" s="10">
        <v>2.3560000000000003</v>
      </c>
      <c r="J64" s="10">
        <v>2.6510000000000002</v>
      </c>
      <c r="K64" s="10">
        <v>2.4860000000000002</v>
      </c>
      <c r="L64" s="10"/>
      <c r="M64" s="10">
        <v>2.601</v>
      </c>
      <c r="N64" s="10">
        <v>2.1179999999999999</v>
      </c>
      <c r="O64" s="10">
        <v>2.306</v>
      </c>
      <c r="P64" s="10">
        <v>1.9</v>
      </c>
      <c r="Q64" s="10">
        <v>2.706</v>
      </c>
      <c r="R64" s="10">
        <v>2.536</v>
      </c>
      <c r="S64" s="10"/>
      <c r="T64" s="10"/>
      <c r="U64" s="10"/>
      <c r="V64" s="10"/>
      <c r="W64" s="10"/>
      <c r="X64" s="10"/>
      <c r="Y64" s="10"/>
      <c r="Z64" s="10"/>
      <c r="AA64" s="10"/>
      <c r="AB64" s="26"/>
    </row>
    <row r="65" spans="4:28" x14ac:dyDescent="0.2">
      <c r="D65" s="9">
        <v>37253</v>
      </c>
      <c r="E65" s="10">
        <v>2.6060000000000003</v>
      </c>
      <c r="F65" s="10">
        <v>2.7560000000000002</v>
      </c>
      <c r="G65" s="10">
        <v>2.681</v>
      </c>
      <c r="H65" s="10">
        <v>2.681</v>
      </c>
      <c r="I65" s="10">
        <v>2.3560000000000003</v>
      </c>
      <c r="J65" s="10">
        <v>2.6510000000000002</v>
      </c>
      <c r="K65" s="10">
        <v>2.4860000000000002</v>
      </c>
      <c r="L65" s="10"/>
      <c r="M65" s="10">
        <v>2.601</v>
      </c>
      <c r="N65" s="10">
        <v>2.1179999999999999</v>
      </c>
      <c r="O65" s="10">
        <v>2.306</v>
      </c>
      <c r="P65" s="10">
        <v>1.9</v>
      </c>
      <c r="Q65" s="10">
        <v>2.706</v>
      </c>
      <c r="R65" s="10">
        <v>2.536</v>
      </c>
      <c r="S65" s="10"/>
      <c r="T65" s="10"/>
      <c r="U65" s="10"/>
      <c r="V65" s="10"/>
      <c r="W65" s="10"/>
      <c r="X65" s="10"/>
      <c r="Y65" s="10"/>
      <c r="Z65" s="10"/>
      <c r="AA65" s="10"/>
      <c r="AB65" s="26"/>
    </row>
    <row r="66" spans="4:28" x14ac:dyDescent="0.2">
      <c r="D66" s="9">
        <v>37254</v>
      </c>
      <c r="E66" s="10">
        <v>2.6060000000000003</v>
      </c>
      <c r="F66" s="10">
        <v>2.7560000000000002</v>
      </c>
      <c r="G66" s="10">
        <v>2.681</v>
      </c>
      <c r="H66" s="10">
        <v>2.681</v>
      </c>
      <c r="I66" s="10">
        <v>2.3560000000000003</v>
      </c>
      <c r="J66" s="10">
        <v>2.6510000000000002</v>
      </c>
      <c r="K66" s="10">
        <v>2.4860000000000002</v>
      </c>
      <c r="L66" s="10"/>
      <c r="M66" s="10">
        <v>2.601</v>
      </c>
      <c r="N66" s="10">
        <v>2.1179999999999999</v>
      </c>
      <c r="O66" s="10">
        <v>2.306</v>
      </c>
      <c r="P66" s="10">
        <v>1.9</v>
      </c>
      <c r="Q66" s="10">
        <v>2.706</v>
      </c>
      <c r="R66" s="10">
        <v>2.536</v>
      </c>
      <c r="S66" s="10"/>
      <c r="T66" s="10"/>
      <c r="U66" s="10"/>
      <c r="V66" s="10"/>
      <c r="W66" s="10"/>
      <c r="X66" s="10"/>
      <c r="Y66" s="10"/>
      <c r="Z66" s="10"/>
      <c r="AA66" s="10"/>
      <c r="AB66" s="26"/>
    </row>
    <row r="67" spans="4:28" x14ac:dyDescent="0.2">
      <c r="D67" s="9">
        <v>37255</v>
      </c>
      <c r="E67" s="10">
        <v>2.6060000000000003</v>
      </c>
      <c r="F67" s="10">
        <v>2.7560000000000002</v>
      </c>
      <c r="G67" s="10">
        <v>2.681</v>
      </c>
      <c r="H67" s="10">
        <v>2.681</v>
      </c>
      <c r="I67" s="10">
        <v>2.3560000000000003</v>
      </c>
      <c r="J67" s="10">
        <v>2.6510000000000002</v>
      </c>
      <c r="K67" s="10">
        <v>2.4860000000000002</v>
      </c>
      <c r="L67" s="10"/>
      <c r="M67" s="10">
        <v>2.601</v>
      </c>
      <c r="N67" s="10">
        <v>2.1179999999999999</v>
      </c>
      <c r="O67" s="10">
        <v>2.306</v>
      </c>
      <c r="P67" s="10">
        <v>1.9</v>
      </c>
      <c r="Q67" s="10">
        <v>2.706</v>
      </c>
      <c r="R67" s="10">
        <v>2.536</v>
      </c>
      <c r="S67" s="10"/>
      <c r="T67" s="10"/>
      <c r="U67" s="10"/>
      <c r="V67" s="10"/>
      <c r="W67" s="10"/>
      <c r="X67" s="10"/>
      <c r="Y67" s="10"/>
      <c r="Z67" s="10"/>
      <c r="AA67" s="10"/>
      <c r="AB67" s="26"/>
    </row>
    <row r="68" spans="4:28" x14ac:dyDescent="0.2">
      <c r="D68" s="9">
        <v>37256</v>
      </c>
      <c r="E68" s="10">
        <v>2.6060000000000003</v>
      </c>
      <c r="F68" s="10">
        <v>2.7560000000000002</v>
      </c>
      <c r="G68" s="10">
        <v>2.681</v>
      </c>
      <c r="H68" s="10">
        <v>2.681</v>
      </c>
      <c r="I68" s="10">
        <v>2.3560000000000003</v>
      </c>
      <c r="J68" s="10">
        <v>2.6510000000000002</v>
      </c>
      <c r="K68" s="10">
        <v>2.4860000000000002</v>
      </c>
      <c r="L68" s="10"/>
      <c r="M68" s="10">
        <v>2.601</v>
      </c>
      <c r="N68" s="10">
        <v>2.1179999999999999</v>
      </c>
      <c r="O68" s="10">
        <v>2.306</v>
      </c>
      <c r="P68" s="10">
        <v>1.9</v>
      </c>
      <c r="Q68" s="10">
        <v>2.706</v>
      </c>
      <c r="R68" s="10">
        <v>2.536</v>
      </c>
      <c r="S68" s="10"/>
      <c r="T68" s="10"/>
      <c r="U68" s="10"/>
      <c r="V68" s="10"/>
      <c r="W68" s="10"/>
      <c r="X68" s="10"/>
      <c r="Y68" s="10"/>
      <c r="Z68" s="10"/>
      <c r="AA68" s="10"/>
      <c r="AB68" s="26"/>
    </row>
    <row r="69" spans="4:28" x14ac:dyDescent="0.2">
      <c r="D69" s="9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26"/>
    </row>
    <row r="70" spans="4:28" x14ac:dyDescent="0.2">
      <c r="D70" s="9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26"/>
    </row>
    <row r="71" spans="4:28" x14ac:dyDescent="0.2">
      <c r="D71" s="9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26"/>
    </row>
    <row r="72" spans="4:28" x14ac:dyDescent="0.2">
      <c r="D72" s="9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26"/>
    </row>
    <row r="73" spans="4:28" x14ac:dyDescent="0.2">
      <c r="D73" s="9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26"/>
    </row>
    <row r="74" spans="4:28" x14ac:dyDescent="0.2">
      <c r="D74" s="9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26"/>
    </row>
    <row r="75" spans="4:28" x14ac:dyDescent="0.2">
      <c r="D75" s="9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26"/>
    </row>
    <row r="76" spans="4:28" x14ac:dyDescent="0.2">
      <c r="D76" s="9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26"/>
    </row>
    <row r="77" spans="4:28" x14ac:dyDescent="0.2">
      <c r="D77" s="9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26"/>
    </row>
    <row r="78" spans="4:28" x14ac:dyDescent="0.2">
      <c r="D78" s="9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26"/>
    </row>
    <row r="79" spans="4:28" x14ac:dyDescent="0.2">
      <c r="D79" s="9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26"/>
    </row>
    <row r="80" spans="4:28" x14ac:dyDescent="0.2">
      <c r="D80" s="9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26"/>
    </row>
    <row r="81" spans="4:28" x14ac:dyDescent="0.2">
      <c r="D81" s="9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26"/>
    </row>
    <row r="82" spans="4:28" x14ac:dyDescent="0.2">
      <c r="D82" s="9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26"/>
    </row>
    <row r="83" spans="4:28" x14ac:dyDescent="0.2">
      <c r="D83" s="9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26"/>
    </row>
    <row r="84" spans="4:28" x14ac:dyDescent="0.2">
      <c r="D84" s="9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26"/>
    </row>
    <row r="85" spans="4:28" x14ac:dyDescent="0.2">
      <c r="D85" s="9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26"/>
    </row>
    <row r="86" spans="4:28" x14ac:dyDescent="0.2">
      <c r="D86" s="9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26"/>
    </row>
    <row r="87" spans="4:28" x14ac:dyDescent="0.2">
      <c r="D87" s="9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26"/>
    </row>
    <row r="88" spans="4:28" x14ac:dyDescent="0.2">
      <c r="D88" s="9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26"/>
    </row>
    <row r="89" spans="4:28" x14ac:dyDescent="0.2">
      <c r="D89" s="9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26"/>
    </row>
    <row r="90" spans="4:28" x14ac:dyDescent="0.2">
      <c r="D90" s="9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26"/>
    </row>
    <row r="91" spans="4:28" x14ac:dyDescent="0.2">
      <c r="D91" s="9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26"/>
    </row>
    <row r="92" spans="4:28" x14ac:dyDescent="0.2">
      <c r="D92" s="9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26"/>
    </row>
    <row r="93" spans="4:28" x14ac:dyDescent="0.2">
      <c r="D93" s="9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26"/>
    </row>
    <row r="94" spans="4:28" x14ac:dyDescent="0.2">
      <c r="D94" s="9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26"/>
    </row>
    <row r="95" spans="4:28" x14ac:dyDescent="0.2">
      <c r="D95" s="9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26"/>
    </row>
    <row r="96" spans="4:28" x14ac:dyDescent="0.2">
      <c r="D96" s="9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26"/>
    </row>
    <row r="97" spans="4:28" x14ac:dyDescent="0.2">
      <c r="D97" s="9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26"/>
    </row>
    <row r="98" spans="4:28" x14ac:dyDescent="0.2">
      <c r="D98" s="9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26"/>
    </row>
    <row r="99" spans="4:28" x14ac:dyDescent="0.2">
      <c r="D99" s="9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26"/>
    </row>
    <row r="100" spans="4:28" x14ac:dyDescent="0.2">
      <c r="D100" s="9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26"/>
    </row>
    <row r="101" spans="4:28" x14ac:dyDescent="0.2">
      <c r="D101" s="9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26"/>
    </row>
    <row r="102" spans="4:28" x14ac:dyDescent="0.2">
      <c r="D102" s="9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26"/>
    </row>
    <row r="103" spans="4:28" x14ac:dyDescent="0.2">
      <c r="D103" s="9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26"/>
    </row>
    <row r="104" spans="4:28" x14ac:dyDescent="0.2">
      <c r="D104" s="9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26"/>
    </row>
    <row r="105" spans="4:28" x14ac:dyDescent="0.2">
      <c r="D105" s="9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26"/>
    </row>
    <row r="106" spans="4:28" x14ac:dyDescent="0.2">
      <c r="D106" s="9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26"/>
    </row>
    <row r="107" spans="4:28" x14ac:dyDescent="0.2">
      <c r="D107" s="9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26"/>
    </row>
    <row r="108" spans="4:28" x14ac:dyDescent="0.2">
      <c r="D108" s="9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26"/>
    </row>
    <row r="109" spans="4:28" x14ac:dyDescent="0.2">
      <c r="D109" s="9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26"/>
    </row>
    <row r="110" spans="4:28" x14ac:dyDescent="0.2">
      <c r="D110" s="9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26"/>
    </row>
    <row r="111" spans="4:28" x14ac:dyDescent="0.2">
      <c r="D111" s="9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26"/>
    </row>
    <row r="112" spans="4:28" x14ac:dyDescent="0.2">
      <c r="D112" s="9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26"/>
    </row>
    <row r="113" spans="4:28" x14ac:dyDescent="0.2">
      <c r="D113" s="9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26"/>
    </row>
    <row r="114" spans="4:28" x14ac:dyDescent="0.2">
      <c r="D114" s="9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26"/>
    </row>
    <row r="115" spans="4:28" x14ac:dyDescent="0.2">
      <c r="D115" s="9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26"/>
    </row>
    <row r="116" spans="4:28" x14ac:dyDescent="0.2">
      <c r="D116" s="9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26"/>
    </row>
    <row r="117" spans="4:28" x14ac:dyDescent="0.2">
      <c r="D117" s="9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26"/>
    </row>
    <row r="118" spans="4:28" x14ac:dyDescent="0.2">
      <c r="D118" s="9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26"/>
    </row>
    <row r="119" spans="4:28" x14ac:dyDescent="0.2">
      <c r="D119" s="9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26"/>
    </row>
    <row r="120" spans="4:28" x14ac:dyDescent="0.2">
      <c r="D120" s="9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26"/>
    </row>
    <row r="121" spans="4:28" x14ac:dyDescent="0.2">
      <c r="D121" s="9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26"/>
    </row>
    <row r="122" spans="4:28" x14ac:dyDescent="0.2">
      <c r="D122" s="9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26"/>
    </row>
    <row r="123" spans="4:28" x14ac:dyDescent="0.2">
      <c r="D123" s="9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26"/>
    </row>
    <row r="124" spans="4:28" x14ac:dyDescent="0.2">
      <c r="D124" s="9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26"/>
    </row>
    <row r="125" spans="4:28" x14ac:dyDescent="0.2">
      <c r="D125" s="9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26"/>
    </row>
    <row r="126" spans="4:28" x14ac:dyDescent="0.2">
      <c r="D126" s="9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26"/>
    </row>
    <row r="127" spans="4:28" x14ac:dyDescent="0.2">
      <c r="D127" s="9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26"/>
    </row>
    <row r="128" spans="4:28" x14ac:dyDescent="0.2">
      <c r="D128" s="9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26"/>
    </row>
    <row r="129" spans="4:28" x14ac:dyDescent="0.2">
      <c r="D129" s="9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26"/>
    </row>
    <row r="130" spans="4:28" x14ac:dyDescent="0.2">
      <c r="D130" s="9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26"/>
    </row>
    <row r="131" spans="4:28" x14ac:dyDescent="0.2">
      <c r="D131" s="9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26"/>
    </row>
    <row r="132" spans="4:28" x14ac:dyDescent="0.2">
      <c r="D132" s="9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26"/>
    </row>
    <row r="133" spans="4:28" x14ac:dyDescent="0.2">
      <c r="D133" s="9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26"/>
    </row>
    <row r="134" spans="4:28" x14ac:dyDescent="0.2">
      <c r="D134" s="9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26"/>
    </row>
    <row r="135" spans="4:28" x14ac:dyDescent="0.2">
      <c r="D135" s="9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26"/>
    </row>
    <row r="136" spans="4:28" x14ac:dyDescent="0.2">
      <c r="D136" s="9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26"/>
    </row>
    <row r="137" spans="4:28" x14ac:dyDescent="0.2">
      <c r="D137" s="9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26"/>
    </row>
    <row r="138" spans="4:28" x14ac:dyDescent="0.2">
      <c r="D138" s="9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26"/>
    </row>
    <row r="139" spans="4:28" x14ac:dyDescent="0.2">
      <c r="D139" s="9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26"/>
    </row>
    <row r="140" spans="4:28" x14ac:dyDescent="0.2">
      <c r="D140" s="9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26"/>
    </row>
    <row r="141" spans="4:28" x14ac:dyDescent="0.2">
      <c r="D141" s="9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26"/>
    </row>
    <row r="142" spans="4:28" x14ac:dyDescent="0.2">
      <c r="D142" s="9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26"/>
    </row>
    <row r="143" spans="4:28" x14ac:dyDescent="0.2">
      <c r="D143" s="9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26"/>
    </row>
    <row r="144" spans="4:28" x14ac:dyDescent="0.2">
      <c r="D144" s="9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26"/>
    </row>
    <row r="145" spans="4:28" x14ac:dyDescent="0.2">
      <c r="D145" s="9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26"/>
    </row>
    <row r="146" spans="4:28" x14ac:dyDescent="0.2">
      <c r="D146" s="9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26"/>
    </row>
    <row r="147" spans="4:28" x14ac:dyDescent="0.2">
      <c r="D147" s="9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26"/>
    </row>
    <row r="148" spans="4:28" x14ac:dyDescent="0.2">
      <c r="D148" s="9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26"/>
    </row>
    <row r="149" spans="4:28" x14ac:dyDescent="0.2">
      <c r="D149" s="9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26"/>
    </row>
    <row r="150" spans="4:28" x14ac:dyDescent="0.2">
      <c r="D150" s="9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26"/>
    </row>
    <row r="151" spans="4:28" x14ac:dyDescent="0.2">
      <c r="D151" s="9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26"/>
    </row>
    <row r="152" spans="4:28" x14ac:dyDescent="0.2">
      <c r="D152" s="9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26"/>
    </row>
    <row r="153" spans="4:28" x14ac:dyDescent="0.2">
      <c r="D153" s="9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26"/>
    </row>
    <row r="154" spans="4:28" x14ac:dyDescent="0.2">
      <c r="D154" s="9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26"/>
    </row>
    <row r="155" spans="4:28" x14ac:dyDescent="0.2">
      <c r="D155" s="9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26"/>
    </row>
    <row r="156" spans="4:28" x14ac:dyDescent="0.2">
      <c r="D156" s="9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26"/>
    </row>
    <row r="157" spans="4:28" x14ac:dyDescent="0.2">
      <c r="D157" s="9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26"/>
    </row>
    <row r="158" spans="4:28" x14ac:dyDescent="0.2">
      <c r="D158" s="9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26"/>
    </row>
    <row r="159" spans="4:28" x14ac:dyDescent="0.2">
      <c r="D159" s="9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26"/>
    </row>
    <row r="160" spans="4:28" x14ac:dyDescent="0.2">
      <c r="D160" s="9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26"/>
    </row>
    <row r="161" spans="4:28" x14ac:dyDescent="0.2">
      <c r="D161" s="9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26"/>
    </row>
    <row r="162" spans="4:28" x14ac:dyDescent="0.2">
      <c r="D162" s="9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26"/>
    </row>
    <row r="163" spans="4:28" x14ac:dyDescent="0.2">
      <c r="D163" s="9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26"/>
    </row>
    <row r="164" spans="4:28" x14ac:dyDescent="0.2">
      <c r="D164" s="9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26"/>
    </row>
    <row r="165" spans="4:28" x14ac:dyDescent="0.2">
      <c r="D165" s="9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26"/>
    </row>
    <row r="166" spans="4:28" x14ac:dyDescent="0.2">
      <c r="D166" s="9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26"/>
    </row>
    <row r="167" spans="4:28" x14ac:dyDescent="0.2">
      <c r="D167" s="9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26"/>
    </row>
    <row r="168" spans="4:28" x14ac:dyDescent="0.2">
      <c r="D168" s="9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26"/>
    </row>
    <row r="169" spans="4:28" x14ac:dyDescent="0.2">
      <c r="D169" s="9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26"/>
    </row>
    <row r="170" spans="4:28" x14ac:dyDescent="0.2">
      <c r="D170" s="9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26"/>
    </row>
    <row r="171" spans="4:28" x14ac:dyDescent="0.2">
      <c r="D171" s="9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26"/>
    </row>
    <row r="172" spans="4:28" x14ac:dyDescent="0.2">
      <c r="D172" s="9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26"/>
    </row>
    <row r="173" spans="4:28" x14ac:dyDescent="0.2">
      <c r="D173" s="9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26"/>
    </row>
    <row r="174" spans="4:28" x14ac:dyDescent="0.2">
      <c r="D174" s="9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26"/>
    </row>
    <row r="175" spans="4:28" x14ac:dyDescent="0.2">
      <c r="D175" s="9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26"/>
    </row>
    <row r="176" spans="4:28" x14ac:dyDescent="0.2">
      <c r="D176" s="9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26"/>
    </row>
    <row r="177" spans="4:28" x14ac:dyDescent="0.2">
      <c r="D177" s="9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26"/>
    </row>
    <row r="178" spans="4:28" x14ac:dyDescent="0.2">
      <c r="D178" s="9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26"/>
    </row>
    <row r="179" spans="4:28" x14ac:dyDescent="0.2">
      <c r="D179" s="9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26"/>
    </row>
    <row r="180" spans="4:28" x14ac:dyDescent="0.2">
      <c r="D180" s="9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26"/>
    </row>
    <row r="181" spans="4:28" x14ac:dyDescent="0.2">
      <c r="D181" s="9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26"/>
    </row>
    <row r="182" spans="4:28" x14ac:dyDescent="0.2">
      <c r="D182" s="9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26"/>
    </row>
    <row r="183" spans="4:28" x14ac:dyDescent="0.2">
      <c r="D183" s="9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26"/>
    </row>
    <row r="184" spans="4:28" x14ac:dyDescent="0.2">
      <c r="D184" s="9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26"/>
    </row>
    <row r="185" spans="4:28" x14ac:dyDescent="0.2">
      <c r="D185" s="9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26"/>
    </row>
    <row r="186" spans="4:28" x14ac:dyDescent="0.2">
      <c r="D186" s="9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26"/>
    </row>
    <row r="187" spans="4:28" x14ac:dyDescent="0.2">
      <c r="D187" s="9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26"/>
    </row>
    <row r="188" spans="4:28" x14ac:dyDescent="0.2">
      <c r="D188" s="9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26"/>
    </row>
    <row r="189" spans="4:28" x14ac:dyDescent="0.2">
      <c r="D189" s="9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26"/>
    </row>
    <row r="190" spans="4:28" x14ac:dyDescent="0.2">
      <c r="D190" s="9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26"/>
    </row>
    <row r="191" spans="4:28" x14ac:dyDescent="0.2">
      <c r="D191" s="9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26"/>
    </row>
    <row r="192" spans="4:28" x14ac:dyDescent="0.2">
      <c r="D192" s="9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26"/>
    </row>
    <row r="193" spans="4:28" x14ac:dyDescent="0.2">
      <c r="D193" s="9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26"/>
    </row>
    <row r="194" spans="4:28" x14ac:dyDescent="0.2">
      <c r="D194" s="9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26"/>
    </row>
    <row r="195" spans="4:28" x14ac:dyDescent="0.2">
      <c r="D195" s="9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26"/>
    </row>
    <row r="196" spans="4:28" x14ac:dyDescent="0.2">
      <c r="D196" s="9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26"/>
    </row>
    <row r="197" spans="4:28" x14ac:dyDescent="0.2">
      <c r="D197" s="9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26"/>
    </row>
    <row r="198" spans="4:28" x14ac:dyDescent="0.2">
      <c r="D198" s="9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26"/>
    </row>
    <row r="199" spans="4:28" x14ac:dyDescent="0.2">
      <c r="D199" s="9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26"/>
    </row>
    <row r="200" spans="4:28" x14ac:dyDescent="0.2">
      <c r="D200" s="9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26"/>
    </row>
    <row r="201" spans="4:28" x14ac:dyDescent="0.2">
      <c r="D201" s="9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26"/>
    </row>
    <row r="202" spans="4:28" x14ac:dyDescent="0.2">
      <c r="D202" s="9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26"/>
    </row>
    <row r="203" spans="4:28" x14ac:dyDescent="0.2">
      <c r="D203" s="9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26"/>
    </row>
    <row r="204" spans="4:28" x14ac:dyDescent="0.2">
      <c r="D204" s="9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26"/>
    </row>
    <row r="205" spans="4:28" x14ac:dyDescent="0.2">
      <c r="D205" s="9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26"/>
    </row>
    <row r="206" spans="4:28" x14ac:dyDescent="0.2">
      <c r="D206" s="9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26"/>
    </row>
    <row r="207" spans="4:28" x14ac:dyDescent="0.2">
      <c r="D207" s="9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26"/>
    </row>
    <row r="208" spans="4:28" x14ac:dyDescent="0.2">
      <c r="D208" s="9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26"/>
    </row>
    <row r="209" spans="4:28" x14ac:dyDescent="0.2">
      <c r="D209" s="9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26"/>
    </row>
    <row r="210" spans="4:28" x14ac:dyDescent="0.2">
      <c r="D210" s="9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26"/>
    </row>
    <row r="211" spans="4:28" x14ac:dyDescent="0.2">
      <c r="D211" s="9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26"/>
    </row>
    <row r="212" spans="4:28" x14ac:dyDescent="0.2">
      <c r="D212" s="9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26"/>
    </row>
    <row r="213" spans="4:28" x14ac:dyDescent="0.2">
      <c r="D213" s="9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26"/>
    </row>
    <row r="214" spans="4:28" x14ac:dyDescent="0.2">
      <c r="D214" s="9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26"/>
    </row>
    <row r="215" spans="4:28" x14ac:dyDescent="0.2">
      <c r="D215" s="9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26"/>
    </row>
    <row r="216" spans="4:28" x14ac:dyDescent="0.2">
      <c r="D216" s="9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26"/>
    </row>
    <row r="217" spans="4:28" x14ac:dyDescent="0.2">
      <c r="D217" s="9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26"/>
    </row>
    <row r="218" spans="4:28" x14ac:dyDescent="0.2">
      <c r="D218" s="9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26"/>
    </row>
    <row r="219" spans="4:28" x14ac:dyDescent="0.2">
      <c r="D219" s="9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26"/>
    </row>
    <row r="220" spans="4:28" x14ac:dyDescent="0.2">
      <c r="D220" s="9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26"/>
    </row>
    <row r="221" spans="4:28" x14ac:dyDescent="0.2">
      <c r="D221" s="9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26"/>
    </row>
    <row r="222" spans="4:28" x14ac:dyDescent="0.2">
      <c r="D222" s="9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26"/>
    </row>
    <row r="223" spans="4:28" x14ac:dyDescent="0.2">
      <c r="D223" s="9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26"/>
    </row>
    <row r="224" spans="4:28" x14ac:dyDescent="0.2">
      <c r="D224" s="9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26"/>
    </row>
    <row r="225" spans="4:28" x14ac:dyDescent="0.2">
      <c r="D225" s="9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26"/>
    </row>
    <row r="226" spans="4:28" x14ac:dyDescent="0.2">
      <c r="D226" s="9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26"/>
    </row>
    <row r="227" spans="4:28" x14ac:dyDescent="0.2">
      <c r="D227" s="9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26"/>
    </row>
    <row r="228" spans="4:28" x14ac:dyDescent="0.2">
      <c r="D228" s="9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26"/>
    </row>
    <row r="229" spans="4:28" x14ac:dyDescent="0.2">
      <c r="D229" s="9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26"/>
    </row>
    <row r="230" spans="4:28" x14ac:dyDescent="0.2">
      <c r="D230" s="9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26"/>
    </row>
    <row r="231" spans="4:28" x14ac:dyDescent="0.2">
      <c r="D231" s="9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26"/>
    </row>
    <row r="232" spans="4:28" x14ac:dyDescent="0.2">
      <c r="D232" s="9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26"/>
    </row>
    <row r="233" spans="4:28" x14ac:dyDescent="0.2">
      <c r="D233" s="9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26"/>
    </row>
    <row r="234" spans="4:28" x14ac:dyDescent="0.2">
      <c r="D234" s="9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26"/>
    </row>
    <row r="235" spans="4:28" x14ac:dyDescent="0.2">
      <c r="D235" s="9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26"/>
    </row>
    <row r="236" spans="4:28" x14ac:dyDescent="0.2">
      <c r="D236" s="9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26"/>
    </row>
    <row r="237" spans="4:28" x14ac:dyDescent="0.2">
      <c r="D237" s="9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26"/>
    </row>
    <row r="238" spans="4:28" x14ac:dyDescent="0.2">
      <c r="D238" s="9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26"/>
    </row>
    <row r="239" spans="4:28" x14ac:dyDescent="0.2">
      <c r="D239" s="9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26"/>
    </row>
    <row r="240" spans="4:28" x14ac:dyDescent="0.2">
      <c r="D240" s="9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26"/>
    </row>
    <row r="241" spans="4:28" x14ac:dyDescent="0.2">
      <c r="D241" s="9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26"/>
    </row>
    <row r="242" spans="4:28" x14ac:dyDescent="0.2">
      <c r="D242" s="9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26"/>
    </row>
    <row r="243" spans="4:28" x14ac:dyDescent="0.2">
      <c r="D243" s="9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26"/>
    </row>
    <row r="244" spans="4:28" x14ac:dyDescent="0.2">
      <c r="D244" s="9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26"/>
    </row>
    <row r="245" spans="4:28" x14ac:dyDescent="0.2">
      <c r="D245" s="9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26"/>
    </row>
    <row r="246" spans="4:28" x14ac:dyDescent="0.2">
      <c r="D246" s="9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26"/>
    </row>
    <row r="247" spans="4:28" x14ac:dyDescent="0.2">
      <c r="D247" s="9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26"/>
    </row>
    <row r="248" spans="4:28" x14ac:dyDescent="0.2">
      <c r="D248" s="9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26"/>
    </row>
    <row r="249" spans="4:28" x14ac:dyDescent="0.2">
      <c r="D249" s="9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26"/>
    </row>
    <row r="250" spans="4:28" x14ac:dyDescent="0.2">
      <c r="D250" s="9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26"/>
    </row>
    <row r="251" spans="4:28" x14ac:dyDescent="0.2">
      <c r="D251" s="9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26"/>
    </row>
    <row r="252" spans="4:28" x14ac:dyDescent="0.2">
      <c r="D252" s="9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26"/>
    </row>
    <row r="253" spans="4:28" x14ac:dyDescent="0.2">
      <c r="D253" s="9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26"/>
    </row>
    <row r="254" spans="4:28" x14ac:dyDescent="0.2">
      <c r="D254" s="9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26"/>
    </row>
    <row r="255" spans="4:28" x14ac:dyDescent="0.2">
      <c r="D255" s="9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26"/>
    </row>
    <row r="256" spans="4:28" x14ac:dyDescent="0.2">
      <c r="D256" s="9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26"/>
    </row>
    <row r="257" spans="4:28" x14ac:dyDescent="0.2">
      <c r="D257" s="9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26"/>
    </row>
    <row r="258" spans="4:28" x14ac:dyDescent="0.2">
      <c r="D258" s="9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26"/>
    </row>
    <row r="259" spans="4:28" x14ac:dyDescent="0.2">
      <c r="D259" s="9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26"/>
    </row>
    <row r="260" spans="4:28" x14ac:dyDescent="0.2">
      <c r="D260" s="9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26"/>
    </row>
    <row r="261" spans="4:28" x14ac:dyDescent="0.2">
      <c r="D261" s="9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26"/>
    </row>
    <row r="262" spans="4:28" x14ac:dyDescent="0.2">
      <c r="D262" s="9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26"/>
    </row>
    <row r="263" spans="4:28" x14ac:dyDescent="0.2">
      <c r="D263" s="9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26"/>
    </row>
    <row r="264" spans="4:28" x14ac:dyDescent="0.2">
      <c r="D264" s="9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26"/>
    </row>
    <row r="265" spans="4:28" x14ac:dyDescent="0.2">
      <c r="D265" s="9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26"/>
    </row>
    <row r="266" spans="4:28" x14ac:dyDescent="0.2">
      <c r="D266" s="9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26"/>
    </row>
    <row r="267" spans="4:28" x14ac:dyDescent="0.2">
      <c r="D267" s="9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26"/>
    </row>
    <row r="268" spans="4:28" x14ac:dyDescent="0.2">
      <c r="D268" s="9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26"/>
    </row>
    <row r="269" spans="4:28" x14ac:dyDescent="0.2">
      <c r="D269" s="9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26"/>
    </row>
    <row r="270" spans="4:28" x14ac:dyDescent="0.2">
      <c r="D270" s="9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26"/>
    </row>
    <row r="271" spans="4:28" x14ac:dyDescent="0.2">
      <c r="D271" s="9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26"/>
    </row>
    <row r="272" spans="4:28" x14ac:dyDescent="0.2">
      <c r="D272" s="9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26"/>
    </row>
    <row r="273" spans="4:28" x14ac:dyDescent="0.2">
      <c r="D273" s="9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26"/>
    </row>
    <row r="274" spans="4:28" x14ac:dyDescent="0.2">
      <c r="D274" s="9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26"/>
    </row>
    <row r="275" spans="4:28" x14ac:dyDescent="0.2">
      <c r="D275" s="9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26"/>
    </row>
    <row r="276" spans="4:28" x14ac:dyDescent="0.2">
      <c r="D276" s="9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26"/>
    </row>
    <row r="277" spans="4:28" x14ac:dyDescent="0.2">
      <c r="D277" s="9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26"/>
    </row>
    <row r="278" spans="4:28" x14ac:dyDescent="0.2">
      <c r="D278" s="9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26"/>
    </row>
    <row r="279" spans="4:28" x14ac:dyDescent="0.2">
      <c r="D279" s="9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26"/>
    </row>
    <row r="280" spans="4:28" x14ac:dyDescent="0.2">
      <c r="D280" s="9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26"/>
    </row>
    <row r="281" spans="4:28" x14ac:dyDescent="0.2">
      <c r="D281" s="9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26"/>
    </row>
    <row r="282" spans="4:28" x14ac:dyDescent="0.2">
      <c r="D282" s="9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26"/>
    </row>
    <row r="283" spans="4:28" x14ac:dyDescent="0.2">
      <c r="D283" s="9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26"/>
    </row>
    <row r="284" spans="4:28" x14ac:dyDescent="0.2">
      <c r="D284" s="9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26"/>
    </row>
    <row r="285" spans="4:28" x14ac:dyDescent="0.2">
      <c r="D285" s="9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26"/>
    </row>
    <row r="286" spans="4:28" x14ac:dyDescent="0.2">
      <c r="D286" s="9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26"/>
    </row>
    <row r="287" spans="4:28" x14ac:dyDescent="0.2">
      <c r="D287" s="9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26"/>
    </row>
    <row r="288" spans="4:28" x14ac:dyDescent="0.2">
      <c r="D288" s="9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26"/>
    </row>
    <row r="289" spans="4:28" x14ac:dyDescent="0.2">
      <c r="D289" s="9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26"/>
    </row>
    <row r="290" spans="4:28" x14ac:dyDescent="0.2">
      <c r="D290" s="9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26"/>
    </row>
    <row r="291" spans="4:28" x14ac:dyDescent="0.2">
      <c r="D291" s="9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26"/>
    </row>
    <row r="292" spans="4:28" x14ac:dyDescent="0.2">
      <c r="D292" s="9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26"/>
    </row>
    <row r="293" spans="4:28" x14ac:dyDescent="0.2">
      <c r="D293" s="9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26"/>
    </row>
    <row r="294" spans="4:28" x14ac:dyDescent="0.2">
      <c r="D294" s="9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26"/>
    </row>
    <row r="295" spans="4:28" x14ac:dyDescent="0.2">
      <c r="D295" s="9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26"/>
    </row>
    <row r="296" spans="4:28" x14ac:dyDescent="0.2">
      <c r="D296" s="9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26"/>
    </row>
    <row r="297" spans="4:28" x14ac:dyDescent="0.2">
      <c r="D297" s="9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26"/>
    </row>
    <row r="298" spans="4:28" x14ac:dyDescent="0.2">
      <c r="D298" s="9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26"/>
    </row>
    <row r="299" spans="4:28" x14ac:dyDescent="0.2">
      <c r="D299" s="9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26"/>
    </row>
    <row r="300" spans="4:28" x14ac:dyDescent="0.2">
      <c r="D300" s="9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26"/>
    </row>
    <row r="301" spans="4:28" x14ac:dyDescent="0.2">
      <c r="D301" s="9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26"/>
    </row>
    <row r="302" spans="4:28" x14ac:dyDescent="0.2">
      <c r="D302" s="9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26"/>
    </row>
    <row r="303" spans="4:28" x14ac:dyDescent="0.2">
      <c r="D303" s="9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26"/>
    </row>
    <row r="304" spans="4:28" x14ac:dyDescent="0.2">
      <c r="D304" s="9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26"/>
    </row>
    <row r="305" spans="4:28" x14ac:dyDescent="0.2">
      <c r="D305" s="9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26"/>
    </row>
    <row r="306" spans="4:28" x14ac:dyDescent="0.2">
      <c r="D306" s="9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26"/>
    </row>
    <row r="307" spans="4:28" x14ac:dyDescent="0.2">
      <c r="D307" s="9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26"/>
    </row>
    <row r="308" spans="4:28" x14ac:dyDescent="0.2">
      <c r="D308" s="9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26"/>
    </row>
    <row r="309" spans="4:28" x14ac:dyDescent="0.2">
      <c r="D309" s="9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26"/>
    </row>
    <row r="310" spans="4:28" x14ac:dyDescent="0.2">
      <c r="D310" s="9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26"/>
    </row>
    <row r="311" spans="4:28" x14ac:dyDescent="0.2">
      <c r="D311" s="9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26"/>
    </row>
    <row r="312" spans="4:28" x14ac:dyDescent="0.2">
      <c r="D312" s="9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26"/>
    </row>
    <row r="313" spans="4:28" x14ac:dyDescent="0.2">
      <c r="D313" s="9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26"/>
    </row>
    <row r="314" spans="4:28" x14ac:dyDescent="0.2">
      <c r="D314" s="9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26"/>
    </row>
    <row r="315" spans="4:28" x14ac:dyDescent="0.2">
      <c r="D315" s="9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26"/>
    </row>
    <row r="316" spans="4:28" x14ac:dyDescent="0.2">
      <c r="D316" s="9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26"/>
    </row>
    <row r="317" spans="4:28" x14ac:dyDescent="0.2">
      <c r="D317" s="9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26"/>
    </row>
    <row r="318" spans="4:28" x14ac:dyDescent="0.2">
      <c r="D318" s="9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26"/>
    </row>
    <row r="319" spans="4:28" x14ac:dyDescent="0.2">
      <c r="D319" s="9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26"/>
    </row>
    <row r="320" spans="4:28" x14ac:dyDescent="0.2">
      <c r="D320" s="9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26"/>
    </row>
    <row r="321" spans="4:28" x14ac:dyDescent="0.2">
      <c r="D321" s="9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26"/>
    </row>
    <row r="322" spans="4:28" x14ac:dyDescent="0.2">
      <c r="D322" s="9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26"/>
    </row>
    <row r="323" spans="4:28" x14ac:dyDescent="0.2">
      <c r="D323" s="9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26"/>
    </row>
    <row r="324" spans="4:28" x14ac:dyDescent="0.2">
      <c r="D324" s="9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26"/>
    </row>
    <row r="325" spans="4:28" x14ac:dyDescent="0.2">
      <c r="D325" s="9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26"/>
    </row>
    <row r="326" spans="4:28" x14ac:dyDescent="0.2">
      <c r="D326" s="9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26"/>
    </row>
    <row r="327" spans="4:28" x14ac:dyDescent="0.2">
      <c r="D327" s="9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26"/>
    </row>
    <row r="328" spans="4:28" x14ac:dyDescent="0.2">
      <c r="D328" s="9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26"/>
    </row>
    <row r="329" spans="4:28" x14ac:dyDescent="0.2">
      <c r="D329" s="9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26"/>
    </row>
    <row r="330" spans="4:28" x14ac:dyDescent="0.2">
      <c r="D330" s="9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26"/>
    </row>
    <row r="331" spans="4:28" x14ac:dyDescent="0.2">
      <c r="D331" s="9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26"/>
    </row>
    <row r="332" spans="4:28" x14ac:dyDescent="0.2">
      <c r="D332" s="9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26"/>
    </row>
    <row r="333" spans="4:28" x14ac:dyDescent="0.2">
      <c r="D333" s="9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26"/>
    </row>
    <row r="334" spans="4:28" x14ac:dyDescent="0.2">
      <c r="D334" s="9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26"/>
    </row>
    <row r="335" spans="4:28" x14ac:dyDescent="0.2">
      <c r="D335" s="9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26"/>
    </row>
    <row r="336" spans="4:28" x14ac:dyDescent="0.2">
      <c r="D336" s="9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26"/>
    </row>
    <row r="337" spans="4:28" x14ac:dyDescent="0.2">
      <c r="D337" s="9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26"/>
    </row>
    <row r="338" spans="4:28" x14ac:dyDescent="0.2">
      <c r="D338" s="9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26"/>
    </row>
    <row r="339" spans="4:28" x14ac:dyDescent="0.2">
      <c r="D339" s="9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26"/>
    </row>
    <row r="340" spans="4:28" x14ac:dyDescent="0.2">
      <c r="D340" s="9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26"/>
    </row>
    <row r="341" spans="4:28" x14ac:dyDescent="0.2">
      <c r="D341" s="9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26"/>
    </row>
    <row r="342" spans="4:28" x14ac:dyDescent="0.2">
      <c r="D342" s="9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26"/>
    </row>
    <row r="343" spans="4:28" x14ac:dyDescent="0.2">
      <c r="D343" s="9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26"/>
    </row>
    <row r="344" spans="4:28" x14ac:dyDescent="0.2">
      <c r="D344" s="9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26"/>
    </row>
    <row r="345" spans="4:28" x14ac:dyDescent="0.2">
      <c r="D345" s="9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26"/>
    </row>
    <row r="346" spans="4:28" x14ac:dyDescent="0.2">
      <c r="D346" s="9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26"/>
    </row>
    <row r="347" spans="4:28" x14ac:dyDescent="0.2">
      <c r="D347" s="9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26"/>
    </row>
    <row r="348" spans="4:28" x14ac:dyDescent="0.2">
      <c r="D348" s="9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26"/>
    </row>
    <row r="349" spans="4:28" x14ac:dyDescent="0.2">
      <c r="D349" s="9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26"/>
    </row>
    <row r="350" spans="4:28" x14ac:dyDescent="0.2">
      <c r="D350" s="9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26"/>
    </row>
    <row r="351" spans="4:28" x14ac:dyDescent="0.2">
      <c r="D351" s="9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26"/>
    </row>
    <row r="352" spans="4:28" x14ac:dyDescent="0.2">
      <c r="D352" s="9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26"/>
    </row>
    <row r="353" spans="4:28" x14ac:dyDescent="0.2">
      <c r="D353" s="9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26"/>
    </row>
    <row r="354" spans="4:28" x14ac:dyDescent="0.2">
      <c r="D354" s="9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26"/>
    </row>
    <row r="355" spans="4:28" x14ac:dyDescent="0.2">
      <c r="D355" s="9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26"/>
    </row>
    <row r="356" spans="4:28" x14ac:dyDescent="0.2">
      <c r="D356" s="9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26"/>
    </row>
    <row r="357" spans="4:28" x14ac:dyDescent="0.2">
      <c r="D357" s="9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26"/>
    </row>
    <row r="358" spans="4:28" x14ac:dyDescent="0.2">
      <c r="D358" s="9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26"/>
    </row>
    <row r="359" spans="4:28" x14ac:dyDescent="0.2">
      <c r="D359" s="9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26"/>
    </row>
    <row r="360" spans="4:28" x14ac:dyDescent="0.2">
      <c r="D360" s="9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26"/>
    </row>
    <row r="361" spans="4:28" x14ac:dyDescent="0.2">
      <c r="D361" s="9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26"/>
    </row>
    <row r="362" spans="4:28" x14ac:dyDescent="0.2">
      <c r="D362" s="9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26"/>
    </row>
    <row r="363" spans="4:28" x14ac:dyDescent="0.2">
      <c r="D363" s="9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26"/>
    </row>
    <row r="364" spans="4:28" x14ac:dyDescent="0.2">
      <c r="D364" s="9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26"/>
    </row>
    <row r="365" spans="4:28" x14ac:dyDescent="0.2">
      <c r="D365" s="9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26"/>
    </row>
    <row r="366" spans="4:28" x14ac:dyDescent="0.2">
      <c r="D366" s="9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26"/>
    </row>
    <row r="367" spans="4:28" x14ac:dyDescent="0.2">
      <c r="D367" s="9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26"/>
    </row>
    <row r="368" spans="4:28" x14ac:dyDescent="0.2">
      <c r="D368" s="9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26"/>
    </row>
    <row r="369" spans="4:28" x14ac:dyDescent="0.2">
      <c r="D369" s="9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26"/>
    </row>
    <row r="370" spans="4:28" x14ac:dyDescent="0.2">
      <c r="D370" s="9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26"/>
    </row>
    <row r="371" spans="4:28" x14ac:dyDescent="0.2">
      <c r="D371" s="9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26"/>
    </row>
    <row r="372" spans="4:28" x14ac:dyDescent="0.2">
      <c r="D372" s="9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26"/>
    </row>
    <row r="373" spans="4:28" x14ac:dyDescent="0.2">
      <c r="D373" s="9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26"/>
    </row>
    <row r="374" spans="4:28" x14ac:dyDescent="0.2">
      <c r="D374" s="9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26"/>
    </row>
    <row r="375" spans="4:28" x14ac:dyDescent="0.2">
      <c r="D375" s="9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26"/>
    </row>
    <row r="376" spans="4:28" x14ac:dyDescent="0.2">
      <c r="D376" s="9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26"/>
    </row>
    <row r="377" spans="4:28" x14ac:dyDescent="0.2">
      <c r="D377" s="9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26"/>
    </row>
    <row r="378" spans="4:28" x14ac:dyDescent="0.2">
      <c r="D378" s="9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26"/>
    </row>
    <row r="379" spans="4:28" x14ac:dyDescent="0.2">
      <c r="D379" s="9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26"/>
    </row>
    <row r="380" spans="4:28" x14ac:dyDescent="0.2">
      <c r="D380" s="9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26"/>
    </row>
    <row r="381" spans="4:28" x14ac:dyDescent="0.2">
      <c r="D381" s="9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26"/>
    </row>
    <row r="382" spans="4:28" x14ac:dyDescent="0.2">
      <c r="D382" s="9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26"/>
    </row>
    <row r="383" spans="4:28" x14ac:dyDescent="0.2">
      <c r="D383" s="9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26"/>
    </row>
    <row r="384" spans="4:28" x14ac:dyDescent="0.2">
      <c r="D384" s="9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26"/>
    </row>
    <row r="385" spans="4:28" x14ac:dyDescent="0.2">
      <c r="D385" s="9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26"/>
    </row>
    <row r="386" spans="4:28" x14ac:dyDescent="0.2">
      <c r="D386" s="9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26"/>
    </row>
    <row r="387" spans="4:28" x14ac:dyDescent="0.2">
      <c r="D387" s="9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26"/>
    </row>
    <row r="388" spans="4:28" x14ac:dyDescent="0.2">
      <c r="D388" s="9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26"/>
    </row>
    <row r="389" spans="4:28" x14ac:dyDescent="0.2">
      <c r="D389" s="9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26"/>
    </row>
    <row r="390" spans="4:28" x14ac:dyDescent="0.2">
      <c r="D390" s="9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26"/>
    </row>
    <row r="391" spans="4:28" x14ac:dyDescent="0.2">
      <c r="D391" s="9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26"/>
    </row>
    <row r="392" spans="4:28" x14ac:dyDescent="0.2">
      <c r="D392" s="9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26"/>
    </row>
    <row r="393" spans="4:28" x14ac:dyDescent="0.2">
      <c r="D393" s="9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26"/>
    </row>
    <row r="394" spans="4:28" x14ac:dyDescent="0.2">
      <c r="D394" s="9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26"/>
    </row>
    <row r="395" spans="4:28" x14ac:dyDescent="0.2">
      <c r="D395" s="9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26"/>
    </row>
    <row r="396" spans="4:28" x14ac:dyDescent="0.2">
      <c r="D396" s="9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26"/>
    </row>
    <row r="397" spans="4:28" x14ac:dyDescent="0.2">
      <c r="D397" s="9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26"/>
    </row>
    <row r="398" spans="4:28" x14ac:dyDescent="0.2">
      <c r="D398" s="9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26"/>
    </row>
    <row r="399" spans="4:28" x14ac:dyDescent="0.2">
      <c r="D399" s="9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26"/>
    </row>
    <row r="400" spans="4:28" x14ac:dyDescent="0.2">
      <c r="D400" s="9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26"/>
    </row>
    <row r="401" spans="4:28" x14ac:dyDescent="0.2">
      <c r="D401" s="9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26"/>
    </row>
    <row r="402" spans="4:28" x14ac:dyDescent="0.2">
      <c r="D402" s="9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26"/>
    </row>
    <row r="403" spans="4:28" x14ac:dyDescent="0.2">
      <c r="D403" s="9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26"/>
    </row>
    <row r="404" spans="4:28" x14ac:dyDescent="0.2">
      <c r="D404" s="9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26"/>
    </row>
    <row r="405" spans="4:28" x14ac:dyDescent="0.2">
      <c r="D405" s="9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26"/>
    </row>
    <row r="406" spans="4:28" x14ac:dyDescent="0.2">
      <c r="D406" s="9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26"/>
    </row>
    <row r="407" spans="4:28" x14ac:dyDescent="0.2">
      <c r="D407" s="9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26"/>
    </row>
    <row r="408" spans="4:28" x14ac:dyDescent="0.2">
      <c r="D408" s="9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26"/>
    </row>
    <row r="409" spans="4:28" x14ac:dyDescent="0.2">
      <c r="D409" s="9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26"/>
    </row>
    <row r="410" spans="4:28" x14ac:dyDescent="0.2">
      <c r="D410" s="9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26"/>
    </row>
    <row r="411" spans="4:28" x14ac:dyDescent="0.2">
      <c r="D411" s="9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26"/>
    </row>
    <row r="412" spans="4:28" x14ac:dyDescent="0.2">
      <c r="D412" s="9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26"/>
    </row>
    <row r="413" spans="4:28" x14ac:dyDescent="0.2">
      <c r="D413" s="9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26"/>
    </row>
    <row r="414" spans="4:28" x14ac:dyDescent="0.2">
      <c r="D414" s="9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26"/>
    </row>
    <row r="415" spans="4:28" x14ac:dyDescent="0.2">
      <c r="D415" s="9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26"/>
    </row>
    <row r="416" spans="4:28" x14ac:dyDescent="0.2">
      <c r="D416" s="9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26"/>
    </row>
    <row r="417" spans="4:28" x14ac:dyDescent="0.2">
      <c r="D417" s="9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26"/>
    </row>
    <row r="418" spans="4:28" x14ac:dyDescent="0.2">
      <c r="D418" s="9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26"/>
    </row>
    <row r="419" spans="4:28" x14ac:dyDescent="0.2">
      <c r="D419" s="9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26"/>
    </row>
    <row r="420" spans="4:28" x14ac:dyDescent="0.2">
      <c r="D420" s="9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26"/>
    </row>
    <row r="421" spans="4:28" x14ac:dyDescent="0.2">
      <c r="D421" s="9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26"/>
    </row>
    <row r="422" spans="4:28" x14ac:dyDescent="0.2">
      <c r="D422" s="9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26"/>
    </row>
    <row r="423" spans="4:28" x14ac:dyDescent="0.2">
      <c r="D423" s="9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26"/>
    </row>
    <row r="424" spans="4:28" x14ac:dyDescent="0.2">
      <c r="D424" s="9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26"/>
    </row>
    <row r="425" spans="4:28" x14ac:dyDescent="0.2">
      <c r="D425" s="9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26"/>
    </row>
    <row r="426" spans="4:28" x14ac:dyDescent="0.2">
      <c r="D426" s="9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26"/>
    </row>
    <row r="427" spans="4:28" x14ac:dyDescent="0.2">
      <c r="D427" s="9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26"/>
    </row>
    <row r="428" spans="4:28" x14ac:dyDescent="0.2">
      <c r="D428" s="9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26"/>
    </row>
    <row r="429" spans="4:28" x14ac:dyDescent="0.2">
      <c r="D429" s="9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26"/>
    </row>
    <row r="430" spans="4:28" x14ac:dyDescent="0.2">
      <c r="D430" s="9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26"/>
    </row>
    <row r="431" spans="4:28" x14ac:dyDescent="0.2">
      <c r="D431" s="9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26"/>
    </row>
    <row r="432" spans="4:28" x14ac:dyDescent="0.2">
      <c r="D432" s="9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26"/>
    </row>
    <row r="433" spans="4:28" x14ac:dyDescent="0.2">
      <c r="D433" s="9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26"/>
    </row>
    <row r="434" spans="4:28" x14ac:dyDescent="0.2">
      <c r="D434" s="9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26"/>
    </row>
    <row r="435" spans="4:28" x14ac:dyDescent="0.2">
      <c r="D435" s="9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26"/>
    </row>
    <row r="436" spans="4:28" x14ac:dyDescent="0.2">
      <c r="D436" s="9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26"/>
    </row>
    <row r="437" spans="4:28" x14ac:dyDescent="0.2">
      <c r="D437" s="9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26"/>
    </row>
    <row r="438" spans="4:28" x14ac:dyDescent="0.2">
      <c r="D438" s="9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26"/>
    </row>
    <row r="439" spans="4:28" x14ac:dyDescent="0.2">
      <c r="D439" s="9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26"/>
    </row>
    <row r="440" spans="4:28" x14ac:dyDescent="0.2">
      <c r="D440" s="9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26"/>
    </row>
    <row r="441" spans="4:28" x14ac:dyDescent="0.2">
      <c r="D441" s="9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26"/>
    </row>
    <row r="442" spans="4:28" x14ac:dyDescent="0.2">
      <c r="D442" s="9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26"/>
    </row>
    <row r="443" spans="4:28" x14ac:dyDescent="0.2">
      <c r="D443" s="9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26"/>
    </row>
    <row r="444" spans="4:28" x14ac:dyDescent="0.2">
      <c r="D444" s="9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26"/>
    </row>
    <row r="445" spans="4:28" x14ac:dyDescent="0.2">
      <c r="D445" s="9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26"/>
    </row>
    <row r="446" spans="4:28" x14ac:dyDescent="0.2">
      <c r="D446" s="9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26"/>
    </row>
    <row r="447" spans="4:28" x14ac:dyDescent="0.2">
      <c r="D447" s="9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26"/>
    </row>
    <row r="448" spans="4:28" x14ac:dyDescent="0.2">
      <c r="D448" s="9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26"/>
    </row>
    <row r="449" spans="4:28" x14ac:dyDescent="0.2">
      <c r="D449" s="9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26"/>
    </row>
    <row r="450" spans="4:28" x14ac:dyDescent="0.2">
      <c r="D450" s="9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26"/>
    </row>
    <row r="451" spans="4:28" x14ac:dyDescent="0.2">
      <c r="D451" s="9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26"/>
    </row>
    <row r="452" spans="4:28" x14ac:dyDescent="0.2">
      <c r="D452" s="9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26"/>
    </row>
    <row r="453" spans="4:28" x14ac:dyDescent="0.2">
      <c r="D453" s="9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26"/>
    </row>
    <row r="454" spans="4:28" x14ac:dyDescent="0.2">
      <c r="D454" s="9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26"/>
    </row>
    <row r="455" spans="4:28" x14ac:dyDescent="0.2">
      <c r="D455" s="9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26"/>
    </row>
    <row r="456" spans="4:28" x14ac:dyDescent="0.2">
      <c r="D456" s="9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26"/>
    </row>
    <row r="457" spans="4:28" x14ac:dyDescent="0.2">
      <c r="D457" s="9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26"/>
    </row>
    <row r="458" spans="4:28" x14ac:dyDescent="0.2">
      <c r="D458" s="9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26"/>
    </row>
    <row r="459" spans="4:28" x14ac:dyDescent="0.2">
      <c r="D459" s="9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26"/>
    </row>
    <row r="460" spans="4:28" x14ac:dyDescent="0.2">
      <c r="D460" s="9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26"/>
    </row>
    <row r="461" spans="4:28" x14ac:dyDescent="0.2">
      <c r="D461" s="9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26"/>
    </row>
    <row r="462" spans="4:28" x14ac:dyDescent="0.2">
      <c r="D462" s="9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26"/>
    </row>
    <row r="463" spans="4:28" x14ac:dyDescent="0.2">
      <c r="D463" s="9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26"/>
    </row>
    <row r="464" spans="4:28" x14ac:dyDescent="0.2">
      <c r="D464" s="9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26"/>
    </row>
    <row r="465" spans="4:28" x14ac:dyDescent="0.2">
      <c r="D465" s="9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26"/>
    </row>
    <row r="466" spans="4:28" x14ac:dyDescent="0.2">
      <c r="D466" s="9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26"/>
    </row>
    <row r="467" spans="4:28" x14ac:dyDescent="0.2">
      <c r="D467" s="9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26"/>
    </row>
    <row r="468" spans="4:28" x14ac:dyDescent="0.2">
      <c r="D468" s="9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26"/>
    </row>
    <row r="469" spans="4:28" x14ac:dyDescent="0.2">
      <c r="D469" s="9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26"/>
    </row>
    <row r="470" spans="4:28" x14ac:dyDescent="0.2">
      <c r="D470" s="9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26"/>
    </row>
    <row r="471" spans="4:28" x14ac:dyDescent="0.2">
      <c r="D471" s="9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26"/>
    </row>
    <row r="472" spans="4:28" x14ac:dyDescent="0.2">
      <c r="D472" s="9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26"/>
    </row>
    <row r="473" spans="4:28" x14ac:dyDescent="0.2">
      <c r="D473" s="9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26"/>
    </row>
    <row r="474" spans="4:28" x14ac:dyDescent="0.2">
      <c r="D474" s="9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26"/>
    </row>
    <row r="475" spans="4:28" x14ac:dyDescent="0.2">
      <c r="D475" s="9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26"/>
    </row>
    <row r="476" spans="4:28" x14ac:dyDescent="0.2">
      <c r="D476" s="9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26"/>
    </row>
    <row r="477" spans="4:28" x14ac:dyDescent="0.2">
      <c r="D477" s="9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26"/>
    </row>
    <row r="478" spans="4:28" x14ac:dyDescent="0.2">
      <c r="D478" s="9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26"/>
    </row>
    <row r="479" spans="4:28" x14ac:dyDescent="0.2">
      <c r="D479" s="9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26"/>
    </row>
    <row r="480" spans="4:28" x14ac:dyDescent="0.2">
      <c r="D480" s="9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26"/>
    </row>
    <row r="481" spans="4:28" x14ac:dyDescent="0.2">
      <c r="D481" s="9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26"/>
    </row>
    <row r="482" spans="4:28" x14ac:dyDescent="0.2">
      <c r="D482" s="9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26"/>
    </row>
    <row r="483" spans="4:28" x14ac:dyDescent="0.2">
      <c r="D483" s="9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26"/>
    </row>
    <row r="484" spans="4:28" x14ac:dyDescent="0.2">
      <c r="D484" s="9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26"/>
    </row>
    <row r="485" spans="4:28" x14ac:dyDescent="0.2">
      <c r="D485" s="9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26"/>
    </row>
    <row r="486" spans="4:28" x14ac:dyDescent="0.2">
      <c r="D486" s="9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26"/>
    </row>
    <row r="487" spans="4:28" x14ac:dyDescent="0.2">
      <c r="D487" s="9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26"/>
    </row>
    <row r="488" spans="4:28" x14ac:dyDescent="0.2">
      <c r="D488" s="9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26"/>
    </row>
    <row r="489" spans="4:28" x14ac:dyDescent="0.2">
      <c r="D489" s="9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26"/>
    </row>
    <row r="490" spans="4:28" x14ac:dyDescent="0.2">
      <c r="D490" s="9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26"/>
    </row>
    <row r="491" spans="4:28" x14ac:dyDescent="0.2">
      <c r="D491" s="9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26"/>
    </row>
    <row r="492" spans="4:28" x14ac:dyDescent="0.2">
      <c r="D492" s="9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26"/>
    </row>
    <row r="493" spans="4:28" x14ac:dyDescent="0.2">
      <c r="D493" s="9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26"/>
    </row>
    <row r="494" spans="4:28" x14ac:dyDescent="0.2">
      <c r="D494" s="9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26"/>
    </row>
    <row r="495" spans="4:28" x14ac:dyDescent="0.2">
      <c r="D495" s="9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26"/>
    </row>
    <row r="496" spans="4:28" x14ac:dyDescent="0.2">
      <c r="D496" s="9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26"/>
    </row>
    <row r="497" spans="4:28" x14ac:dyDescent="0.2">
      <c r="D497" s="9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26"/>
    </row>
    <row r="498" spans="4:28" x14ac:dyDescent="0.2">
      <c r="D498" s="9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26"/>
    </row>
    <row r="499" spans="4:28" x14ac:dyDescent="0.2">
      <c r="D499" s="9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26"/>
    </row>
    <row r="500" spans="4:28" x14ac:dyDescent="0.2">
      <c r="D500" s="9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26"/>
    </row>
  </sheetData>
  <phoneticPr fontId="0" type="noConversion"/>
  <printOptions headings="1"/>
  <pageMargins left="0.75" right="0.75" top="1" bottom="1" header="0.5" footer="0.5"/>
  <pageSetup fitToWidth="2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r:id="rId4" name="Button 1">
              <controlPr defaultSize="0" print="0" autoFill="0" autoPict="0" macro="[0]!CurveFetch">
                <anchor moveWithCells="1" sizeWithCells="1">
                  <from>
                    <xdr:col>0</xdr:col>
                    <xdr:colOff>352425</xdr:colOff>
                    <xdr:row>15</xdr:row>
                    <xdr:rowOff>0</xdr:rowOff>
                  </from>
                  <to>
                    <xdr:col>2</xdr:col>
                    <xdr:colOff>219075</xdr:colOff>
                    <xdr:row>17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AS370"/>
  <sheetViews>
    <sheetView workbookViewId="0">
      <pane xSplit="1" ySplit="15" topLeftCell="B16" activePane="bottomRight" state="frozen"/>
      <selection pane="topRight" activeCell="B1" sqref="B1"/>
      <selection pane="bottomLeft" activeCell="A16" sqref="A16"/>
      <selection pane="bottomRight" activeCell="E16" sqref="E16"/>
    </sheetView>
  </sheetViews>
  <sheetFormatPr defaultColWidth="12.42578125" defaultRowHeight="12" x14ac:dyDescent="0.2"/>
  <cols>
    <col min="1" max="1" width="12.42578125" style="12" customWidth="1"/>
    <col min="2" max="2" width="12.42578125" style="13" customWidth="1"/>
    <col min="3" max="3" width="13.140625" style="12" customWidth="1"/>
    <col min="4" max="4" width="9.140625" style="12" bestFit="1" customWidth="1"/>
    <col min="5" max="6" width="10.5703125" style="12" bestFit="1" customWidth="1"/>
    <col min="7" max="7" width="10.42578125" style="12" bestFit="1" customWidth="1"/>
    <col min="8" max="8" width="14.28515625" style="12" bestFit="1" customWidth="1"/>
    <col min="9" max="9" width="16.140625" style="12" bestFit="1" customWidth="1"/>
    <col min="10" max="10" width="11" style="12" bestFit="1" customWidth="1"/>
    <col min="11" max="11" width="17.5703125" style="20" bestFit="1" customWidth="1"/>
    <col min="12" max="12" width="16.5703125" style="12" bestFit="1" customWidth="1"/>
    <col min="13" max="13" width="15.28515625" style="12" bestFit="1" customWidth="1"/>
    <col min="14" max="14" width="11.85546875" style="12" bestFit="1" customWidth="1"/>
    <col min="15" max="15" width="14.42578125" style="12" bestFit="1" customWidth="1"/>
    <col min="16" max="16" width="13.140625" style="12" bestFit="1" customWidth="1"/>
    <col min="17" max="17" width="12" style="12" bestFit="1" customWidth="1"/>
    <col min="18" max="18" width="9.140625" style="12" bestFit="1" customWidth="1"/>
    <col min="19" max="19" width="12" style="12" bestFit="1" customWidth="1"/>
    <col min="20" max="20" width="17.7109375" style="12" bestFit="1" customWidth="1"/>
    <col min="21" max="21" width="15.42578125" style="12" bestFit="1" customWidth="1"/>
    <col min="22" max="22" width="14.140625" style="12" bestFit="1" customWidth="1"/>
    <col min="23" max="23" width="12" style="12" bestFit="1" customWidth="1"/>
    <col min="24" max="24" width="15.85546875" style="12" bestFit="1" customWidth="1"/>
    <col min="25" max="25" width="16.7109375" style="12" bestFit="1" customWidth="1"/>
    <col min="26" max="26" width="11" style="12" bestFit="1" customWidth="1"/>
    <col min="27" max="27" width="15.5703125" style="20" bestFit="1" customWidth="1"/>
    <col min="28" max="28" width="11.140625" style="20" bestFit="1" customWidth="1"/>
    <col min="29" max="29" width="17.42578125" style="20" bestFit="1" customWidth="1"/>
    <col min="30" max="30" width="15.42578125" style="20" bestFit="1" customWidth="1"/>
    <col min="31" max="31" width="11.28515625" style="20" bestFit="1" customWidth="1"/>
    <col min="32" max="32" width="14" style="20" bestFit="1" customWidth="1"/>
    <col min="33" max="33" width="10.7109375" style="20" bestFit="1" customWidth="1"/>
    <col min="34" max="34" width="9.85546875" style="20" bestFit="1" customWidth="1"/>
    <col min="35" max="35" width="15.85546875" style="20" customWidth="1"/>
    <col min="36" max="36" width="15.140625" style="20" bestFit="1" customWidth="1"/>
    <col min="37" max="37" width="14.140625" style="20" bestFit="1" customWidth="1"/>
    <col min="38" max="38" width="14.85546875" style="20" bestFit="1" customWidth="1"/>
    <col min="39" max="39" width="17.85546875" style="20" bestFit="1" customWidth="1"/>
    <col min="40" max="40" width="12.5703125" style="20" bestFit="1" customWidth="1"/>
    <col min="41" max="41" width="11.42578125" style="20" bestFit="1" customWidth="1"/>
    <col min="42" max="43" width="12.42578125" style="20" customWidth="1"/>
    <col min="44" max="44" width="15.140625" style="20" customWidth="1"/>
    <col min="45" max="45" width="15.5703125" style="12" bestFit="1" customWidth="1"/>
    <col min="46" max="16384" width="12.42578125" style="12"/>
  </cols>
  <sheetData>
    <row r="1" spans="1:45" x14ac:dyDescent="0.2">
      <c r="A1" s="12" t="s">
        <v>32</v>
      </c>
      <c r="B1" s="13" t="s">
        <v>33</v>
      </c>
      <c r="C1" s="17" t="s">
        <v>34</v>
      </c>
    </row>
    <row r="2" spans="1:45" x14ac:dyDescent="0.2">
      <c r="A2" s="12" t="s">
        <v>35</v>
      </c>
      <c r="B2" s="13" t="s">
        <v>33</v>
      </c>
      <c r="C2" s="17" t="s">
        <v>36</v>
      </c>
    </row>
    <row r="3" spans="1:45" x14ac:dyDescent="0.2">
      <c r="A3" s="12" t="s">
        <v>37</v>
      </c>
      <c r="B3" s="13" t="s">
        <v>38</v>
      </c>
      <c r="C3" s="17" t="s">
        <v>39</v>
      </c>
      <c r="S3" s="28"/>
    </row>
    <row r="4" spans="1:45" x14ac:dyDescent="0.2">
      <c r="C4" s="17"/>
    </row>
    <row r="5" spans="1:45" x14ac:dyDescent="0.2">
      <c r="A5" s="12" t="s">
        <v>40</v>
      </c>
      <c r="B5" s="29">
        <f>CurveFetch!E2</f>
        <v>37222</v>
      </c>
      <c r="C5" s="17" t="s">
        <v>41</v>
      </c>
    </row>
    <row r="6" spans="1:45" x14ac:dyDescent="0.2">
      <c r="C6" s="14"/>
    </row>
    <row r="7" spans="1:45" x14ac:dyDescent="0.2">
      <c r="C7" s="14"/>
    </row>
    <row r="10" spans="1:45" x14ac:dyDescent="0.2">
      <c r="C10" s="12">
        <v>1</v>
      </c>
      <c r="D10" s="12">
        <v>2</v>
      </c>
      <c r="E10" s="12">
        <v>3</v>
      </c>
      <c r="F10" s="12">
        <v>4</v>
      </c>
      <c r="G10" s="12">
        <v>5</v>
      </c>
      <c r="H10" s="12">
        <v>6</v>
      </c>
      <c r="I10" s="12">
        <v>7</v>
      </c>
      <c r="J10" s="12">
        <v>8</v>
      </c>
      <c r="K10" s="12">
        <v>9</v>
      </c>
      <c r="L10" s="12">
        <v>10</v>
      </c>
      <c r="M10" s="12">
        <v>11</v>
      </c>
      <c r="N10" s="12">
        <v>12</v>
      </c>
      <c r="O10" s="12">
        <v>13</v>
      </c>
      <c r="P10" s="12">
        <v>14</v>
      </c>
      <c r="Q10" s="12">
        <v>15</v>
      </c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</row>
    <row r="11" spans="1:45" x14ac:dyDescent="0.2">
      <c r="B11" s="13" t="s">
        <v>2</v>
      </c>
      <c r="C11" s="15">
        <f t="shared" ref="C11:Q11" si="0">EffDt</f>
        <v>37222</v>
      </c>
      <c r="D11" s="15">
        <f t="shared" si="0"/>
        <v>37222</v>
      </c>
      <c r="E11" s="15">
        <f t="shared" si="0"/>
        <v>37222</v>
      </c>
      <c r="F11" s="15">
        <f t="shared" si="0"/>
        <v>37222</v>
      </c>
      <c r="G11" s="15">
        <f t="shared" si="0"/>
        <v>37222</v>
      </c>
      <c r="H11" s="15">
        <f t="shared" si="0"/>
        <v>37222</v>
      </c>
      <c r="I11" s="15">
        <f t="shared" si="0"/>
        <v>37222</v>
      </c>
      <c r="J11" s="15">
        <f t="shared" si="0"/>
        <v>37222</v>
      </c>
      <c r="K11" s="21">
        <f t="shared" si="0"/>
        <v>37222</v>
      </c>
      <c r="L11" s="15">
        <f t="shared" si="0"/>
        <v>37222</v>
      </c>
      <c r="M11" s="15">
        <f t="shared" si="0"/>
        <v>37222</v>
      </c>
      <c r="N11" s="15">
        <f t="shared" si="0"/>
        <v>37222</v>
      </c>
      <c r="O11" s="15">
        <f t="shared" si="0"/>
        <v>37222</v>
      </c>
      <c r="P11" s="15">
        <f t="shared" si="0"/>
        <v>37222</v>
      </c>
      <c r="Q11" s="15">
        <f t="shared" si="0"/>
        <v>37222</v>
      </c>
      <c r="R11" s="15"/>
      <c r="S11" s="15"/>
      <c r="T11" s="15"/>
      <c r="U11" s="15"/>
      <c r="V11" s="15"/>
      <c r="W11" s="15"/>
      <c r="X11" s="15"/>
      <c r="Y11" s="21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21"/>
      <c r="AN11" s="15"/>
      <c r="AO11" s="15"/>
      <c r="AP11" s="15"/>
      <c r="AQ11" s="15"/>
      <c r="AR11" s="15"/>
      <c r="AS11" s="15"/>
    </row>
    <row r="12" spans="1:45" x14ac:dyDescent="0.2">
      <c r="B12" s="13" t="s">
        <v>3</v>
      </c>
      <c r="C12" s="13">
        <v>37226</v>
      </c>
      <c r="D12" s="13">
        <f>C12</f>
        <v>37226</v>
      </c>
      <c r="E12" s="13">
        <f t="shared" ref="E12:O12" si="1">D12</f>
        <v>37226</v>
      </c>
      <c r="F12" s="13">
        <f t="shared" si="1"/>
        <v>37226</v>
      </c>
      <c r="G12" s="13">
        <f t="shared" si="1"/>
        <v>37226</v>
      </c>
      <c r="H12" s="13">
        <f t="shared" si="1"/>
        <v>37226</v>
      </c>
      <c r="I12" s="13">
        <f t="shared" si="1"/>
        <v>37226</v>
      </c>
      <c r="J12" s="13">
        <f t="shared" si="1"/>
        <v>37226</v>
      </c>
      <c r="K12" s="13">
        <f t="shared" si="1"/>
        <v>37226</v>
      </c>
      <c r="L12" s="13">
        <f t="shared" si="1"/>
        <v>37226</v>
      </c>
      <c r="M12" s="13">
        <f t="shared" si="1"/>
        <v>37226</v>
      </c>
      <c r="N12" s="13">
        <f t="shared" si="1"/>
        <v>37226</v>
      </c>
      <c r="O12" s="13">
        <f t="shared" si="1"/>
        <v>37226</v>
      </c>
      <c r="P12" s="13">
        <f>O12</f>
        <v>37226</v>
      </c>
      <c r="Q12" s="13">
        <f>P12</f>
        <v>37226</v>
      </c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</row>
    <row r="13" spans="1:45" x14ac:dyDescent="0.2">
      <c r="B13" s="13" t="s">
        <v>4</v>
      </c>
      <c r="C13" s="13" t="s">
        <v>42</v>
      </c>
      <c r="D13" s="13" t="s">
        <v>48</v>
      </c>
      <c r="E13" s="13" t="s">
        <v>44</v>
      </c>
      <c r="F13" s="13" t="s">
        <v>45</v>
      </c>
      <c r="G13" s="13" t="s">
        <v>46</v>
      </c>
      <c r="H13" s="13" t="s">
        <v>55</v>
      </c>
      <c r="I13" s="13" t="s">
        <v>179</v>
      </c>
      <c r="J13" s="13" t="s">
        <v>47</v>
      </c>
      <c r="K13" s="13" t="s">
        <v>90</v>
      </c>
      <c r="L13" s="13" t="s">
        <v>56</v>
      </c>
      <c r="M13" s="13" t="s">
        <v>54</v>
      </c>
      <c r="N13" s="13" t="s">
        <v>129</v>
      </c>
      <c r="O13" s="13" t="s">
        <v>0</v>
      </c>
      <c r="P13" s="13" t="s">
        <v>105</v>
      </c>
      <c r="Q13" s="13" t="s">
        <v>107</v>
      </c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</row>
    <row r="14" spans="1:45" x14ac:dyDescent="0.2">
      <c r="B14" s="13" t="s">
        <v>5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6</v>
      </c>
      <c r="K14" s="20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Y14" s="20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N14" s="12"/>
      <c r="AO14" s="12"/>
      <c r="AP14" s="12"/>
      <c r="AQ14" s="12"/>
      <c r="AR14" s="12"/>
    </row>
    <row r="15" spans="1:45" x14ac:dyDescent="0.2">
      <c r="B15" s="13" t="s">
        <v>7</v>
      </c>
      <c r="C15" s="12" t="s">
        <v>43</v>
      </c>
      <c r="D15" s="12" t="s">
        <v>9</v>
      </c>
      <c r="E15" s="12" t="s">
        <v>9</v>
      </c>
      <c r="F15" s="12" t="s">
        <v>9</v>
      </c>
      <c r="G15" s="12" t="s">
        <v>9</v>
      </c>
      <c r="H15" s="12" t="s">
        <v>9</v>
      </c>
      <c r="I15" s="12" t="s">
        <v>9</v>
      </c>
      <c r="J15" s="12" t="s">
        <v>9</v>
      </c>
      <c r="K15" s="20" t="s">
        <v>9</v>
      </c>
      <c r="L15" s="12" t="s">
        <v>9</v>
      </c>
      <c r="M15" s="12" t="s">
        <v>9</v>
      </c>
      <c r="N15" s="12" t="s">
        <v>9</v>
      </c>
      <c r="O15" s="12" t="s">
        <v>9</v>
      </c>
      <c r="P15" s="12" t="s">
        <v>9</v>
      </c>
      <c r="Q15" s="12" t="s">
        <v>9</v>
      </c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</row>
    <row r="16" spans="1:45" x14ac:dyDescent="0.2">
      <c r="A16" s="12">
        <v>1</v>
      </c>
      <c r="B16" s="13">
        <v>37226</v>
      </c>
      <c r="C16" s="12">
        <v>2.6059999999999999</v>
      </c>
      <c r="D16" s="12">
        <v>0</v>
      </c>
      <c r="E16" s="12">
        <v>8.5000000000000006E-2</v>
      </c>
      <c r="F16" s="12">
        <v>0.02</v>
      </c>
      <c r="G16" s="12">
        <v>-0.09</v>
      </c>
      <c r="H16" s="12">
        <v>-0.39</v>
      </c>
      <c r="I16" s="12">
        <v>0.05</v>
      </c>
      <c r="J16" s="12">
        <v>-0.28000000000000003</v>
      </c>
      <c r="K16" s="20">
        <v>-0.13500000000000001</v>
      </c>
      <c r="L16" s="12">
        <v>0</v>
      </c>
      <c r="M16" s="12">
        <v>-0.29520174014126999</v>
      </c>
      <c r="N16" s="12">
        <v>-0.44</v>
      </c>
      <c r="O16" s="12">
        <v>-0.1525</v>
      </c>
      <c r="P16" s="12">
        <v>0.01</v>
      </c>
      <c r="Q16" s="12">
        <v>-0.16</v>
      </c>
    </row>
    <row r="17" spans="1:17" x14ac:dyDescent="0.2">
      <c r="A17" s="12">
        <v>2</v>
      </c>
      <c r="B17" s="13">
        <f t="shared" ref="B17:B48" si="2">EOMONTH(B16,0)+1</f>
        <v>37257</v>
      </c>
      <c r="C17" s="12">
        <v>2.9510000000000001</v>
      </c>
      <c r="D17" s="12">
        <v>0</v>
      </c>
      <c r="E17" s="12">
        <v>5.0000000000000001E-3</v>
      </c>
      <c r="F17" s="12">
        <v>-0.06</v>
      </c>
      <c r="G17" s="12">
        <v>-6.5000000000000002E-2</v>
      </c>
      <c r="H17" s="12">
        <v>-0.39</v>
      </c>
      <c r="I17" s="12">
        <v>0.13500000000000001</v>
      </c>
      <c r="J17" s="12">
        <v>-0.28000000000000003</v>
      </c>
      <c r="K17" s="20">
        <v>-0.17499999999999999</v>
      </c>
      <c r="L17" s="12">
        <v>8.5000000000000006E-2</v>
      </c>
      <c r="M17" s="12">
        <v>-0.40500000000000003</v>
      </c>
      <c r="N17" s="12">
        <v>-0.44500000000000001</v>
      </c>
      <c r="O17" s="12">
        <v>-0.155</v>
      </c>
      <c r="P17" s="12">
        <v>0.14499999999999999</v>
      </c>
      <c r="Q17" s="12">
        <v>-0.20499999999999999</v>
      </c>
    </row>
    <row r="18" spans="1:17" x14ac:dyDescent="0.2">
      <c r="A18" s="12">
        <v>3</v>
      </c>
      <c r="B18" s="13">
        <f t="shared" si="2"/>
        <v>37288</v>
      </c>
      <c r="C18" s="12">
        <v>3.0059999999999998</v>
      </c>
      <c r="D18" s="12">
        <v>0</v>
      </c>
      <c r="E18" s="12">
        <v>-0.03</v>
      </c>
      <c r="F18" s="12">
        <v>-7.0000000000000007E-2</v>
      </c>
      <c r="G18" s="12">
        <v>-0.08</v>
      </c>
      <c r="H18" s="12">
        <v>-0.39</v>
      </c>
      <c r="I18" s="12">
        <v>-0.05</v>
      </c>
      <c r="J18" s="12">
        <v>-0.28000000000000003</v>
      </c>
      <c r="K18" s="20">
        <v>-0.17</v>
      </c>
      <c r="L18" s="12">
        <v>-0.1</v>
      </c>
      <c r="M18" s="12">
        <v>-0.42</v>
      </c>
      <c r="N18" s="12">
        <v>-0.44500000000000001</v>
      </c>
      <c r="O18" s="12">
        <v>-0.14749999999999999</v>
      </c>
      <c r="P18" s="12">
        <v>3.5000000000000003E-2</v>
      </c>
      <c r="Q18" s="12">
        <v>-0.19500000000000001</v>
      </c>
    </row>
    <row r="19" spans="1:17" x14ac:dyDescent="0.2">
      <c r="A19" s="12">
        <v>4</v>
      </c>
      <c r="B19" s="13">
        <f t="shared" si="2"/>
        <v>37316</v>
      </c>
      <c r="C19" s="12">
        <v>2.972</v>
      </c>
      <c r="D19" s="12">
        <v>0</v>
      </c>
      <c r="E19" s="12">
        <v>-7.0000000000000007E-2</v>
      </c>
      <c r="F19" s="12">
        <v>-0.1</v>
      </c>
      <c r="G19" s="12">
        <v>-8.5000000000000006E-2</v>
      </c>
      <c r="H19" s="12">
        <v>-0.46</v>
      </c>
      <c r="I19" s="12">
        <v>-0.255</v>
      </c>
      <c r="J19" s="12">
        <v>-0.3</v>
      </c>
      <c r="K19" s="20">
        <v>-0.16</v>
      </c>
      <c r="L19" s="12">
        <v>-0.30499999999999999</v>
      </c>
      <c r="M19" s="12">
        <v>-0.45</v>
      </c>
      <c r="N19" s="12">
        <v>-0.52500000000000002</v>
      </c>
      <c r="O19" s="12">
        <v>-0.14499999999999999</v>
      </c>
      <c r="P19" s="12">
        <v>-7.4999999999999997E-2</v>
      </c>
      <c r="Q19" s="12">
        <v>-0.19</v>
      </c>
    </row>
    <row r="20" spans="1:17" x14ac:dyDescent="0.2">
      <c r="A20" s="12">
        <v>4</v>
      </c>
      <c r="B20" s="13">
        <f t="shared" si="2"/>
        <v>37347</v>
      </c>
      <c r="C20" s="12">
        <v>2.911</v>
      </c>
      <c r="D20" s="12">
        <v>2.5000000000000001E-3</v>
      </c>
      <c r="E20" s="12">
        <v>-0.06</v>
      </c>
      <c r="F20" s="12">
        <v>-0.22</v>
      </c>
      <c r="G20" s="12">
        <v>-0.08</v>
      </c>
      <c r="H20" s="12">
        <v>-0.55500000000000005</v>
      </c>
      <c r="I20" s="12">
        <v>-0.28999999999999998</v>
      </c>
      <c r="J20" s="12">
        <v>-0.35</v>
      </c>
      <c r="K20" s="20">
        <v>-0.13750000000000001</v>
      </c>
      <c r="L20" s="12">
        <v>-0.34</v>
      </c>
      <c r="M20" s="12">
        <v>-0.48499999999999999</v>
      </c>
      <c r="N20" s="12">
        <v>-0.67500000000000004</v>
      </c>
      <c r="O20" s="12">
        <v>-0.15</v>
      </c>
      <c r="P20" s="12">
        <v>-0.12</v>
      </c>
      <c r="Q20" s="12">
        <v>-0.18</v>
      </c>
    </row>
    <row r="21" spans="1:17" x14ac:dyDescent="0.2">
      <c r="A21" s="12">
        <v>4</v>
      </c>
      <c r="B21" s="13">
        <f t="shared" si="2"/>
        <v>37377</v>
      </c>
      <c r="C21" s="12">
        <v>2.9489999999999998</v>
      </c>
      <c r="D21" s="12">
        <v>2.5000000000000001E-3</v>
      </c>
      <c r="E21" s="12">
        <v>-0.05</v>
      </c>
      <c r="F21" s="12">
        <v>-0.22</v>
      </c>
      <c r="G21" s="12">
        <v>-0.05</v>
      </c>
      <c r="H21" s="12">
        <v>-0.55500000000000005</v>
      </c>
      <c r="I21" s="12">
        <v>-0.28999999999999998</v>
      </c>
      <c r="J21" s="12">
        <v>-0.35</v>
      </c>
      <c r="K21" s="20">
        <v>-0.125</v>
      </c>
      <c r="L21" s="12">
        <v>-0.34</v>
      </c>
      <c r="M21" s="12">
        <v>-0.48499999999999999</v>
      </c>
      <c r="N21" s="12">
        <v>-0.67500000000000004</v>
      </c>
      <c r="O21" s="12">
        <v>-0.15</v>
      </c>
      <c r="P21" s="12">
        <v>-9.5000000000000001E-2</v>
      </c>
      <c r="Q21" s="12">
        <v>-0.17499999999999999</v>
      </c>
    </row>
    <row r="22" spans="1:17" x14ac:dyDescent="0.2">
      <c r="A22" s="12">
        <v>4</v>
      </c>
      <c r="B22" s="13">
        <f t="shared" si="2"/>
        <v>37408</v>
      </c>
      <c r="C22" s="12">
        <v>2.9870000000000001</v>
      </c>
      <c r="D22" s="12">
        <v>2.5000000000000001E-3</v>
      </c>
      <c r="E22" s="12">
        <v>0.05</v>
      </c>
      <c r="F22" s="12">
        <v>-0.22</v>
      </c>
      <c r="G22" s="12">
        <v>-0.01</v>
      </c>
      <c r="H22" s="12">
        <v>-0.55500000000000005</v>
      </c>
      <c r="I22" s="12">
        <v>-0.28999999999999998</v>
      </c>
      <c r="J22" s="12">
        <v>-0.35</v>
      </c>
      <c r="K22" s="20">
        <v>-0.1125</v>
      </c>
      <c r="L22" s="12">
        <v>-0.34</v>
      </c>
      <c r="M22" s="12">
        <v>-0.48499999999999999</v>
      </c>
      <c r="N22" s="12">
        <v>-0.67500000000000004</v>
      </c>
      <c r="O22" s="12">
        <v>-0.15</v>
      </c>
      <c r="P22" s="12">
        <v>-0.09</v>
      </c>
      <c r="Q22" s="12">
        <v>-0.16500000000000001</v>
      </c>
    </row>
    <row r="23" spans="1:17" x14ac:dyDescent="0.2">
      <c r="A23" s="12">
        <v>4</v>
      </c>
      <c r="B23" s="13">
        <f t="shared" si="2"/>
        <v>37438</v>
      </c>
      <c r="C23" s="12">
        <v>3.024</v>
      </c>
      <c r="D23" s="12">
        <v>2.5000000000000001E-3</v>
      </c>
      <c r="E23" s="12">
        <v>0.2</v>
      </c>
      <c r="F23" s="12">
        <v>-9.5000000000000001E-2</v>
      </c>
      <c r="G23" s="12">
        <v>0.16</v>
      </c>
      <c r="H23" s="12">
        <v>-0.55500000000000005</v>
      </c>
      <c r="I23" s="12">
        <v>-0.35</v>
      </c>
      <c r="J23" s="12">
        <v>-0.30499999999999999</v>
      </c>
      <c r="K23" s="20">
        <v>-8.2500000000000004E-2</v>
      </c>
      <c r="L23" s="12">
        <v>-0.4</v>
      </c>
      <c r="M23" s="12">
        <v>-0.48499999999999999</v>
      </c>
      <c r="N23" s="12">
        <v>-0.67500000000000004</v>
      </c>
      <c r="O23" s="12">
        <v>-0.15</v>
      </c>
      <c r="P23" s="12">
        <v>5.5E-2</v>
      </c>
      <c r="Q23" s="12">
        <v>-0.14499999999999999</v>
      </c>
    </row>
    <row r="24" spans="1:17" x14ac:dyDescent="0.2">
      <c r="A24" s="12">
        <v>5</v>
      </c>
      <c r="B24" s="13">
        <f t="shared" si="2"/>
        <v>37469</v>
      </c>
      <c r="C24" s="12">
        <v>3.0569999999999999</v>
      </c>
      <c r="D24" s="12">
        <v>2.5000000000000001E-3</v>
      </c>
      <c r="E24" s="12">
        <v>0.20499999999999999</v>
      </c>
      <c r="F24" s="12">
        <v>-9.5000000000000001E-2</v>
      </c>
      <c r="G24" s="12">
        <v>0.17499999999999999</v>
      </c>
      <c r="H24" s="12">
        <v>-0.55500000000000005</v>
      </c>
      <c r="I24" s="12">
        <v>-0.35</v>
      </c>
      <c r="J24" s="12">
        <v>-0.30499999999999999</v>
      </c>
      <c r="K24" s="20">
        <v>-7.2499999999999995E-2</v>
      </c>
      <c r="L24" s="12">
        <v>-0.4</v>
      </c>
      <c r="M24" s="12">
        <v>-0.48499999999999999</v>
      </c>
      <c r="N24" s="12">
        <v>-0.67500000000000004</v>
      </c>
      <c r="O24" s="12">
        <v>-0.15</v>
      </c>
      <c r="P24" s="12">
        <v>0.06</v>
      </c>
      <c r="Q24" s="12">
        <v>-0.125</v>
      </c>
    </row>
    <row r="25" spans="1:17" x14ac:dyDescent="0.2">
      <c r="A25" s="12">
        <v>5</v>
      </c>
      <c r="B25" s="13">
        <f t="shared" si="2"/>
        <v>37500</v>
      </c>
      <c r="C25" s="12">
        <v>3.06</v>
      </c>
      <c r="D25" s="12">
        <v>2.5000000000000001E-3</v>
      </c>
      <c r="E25" s="12">
        <v>0.155</v>
      </c>
      <c r="F25" s="12">
        <v>-9.5000000000000001E-2</v>
      </c>
      <c r="G25" s="12">
        <v>0.16</v>
      </c>
      <c r="H25" s="12">
        <v>-0.55500000000000005</v>
      </c>
      <c r="I25" s="12">
        <v>-0.35</v>
      </c>
      <c r="J25" s="12">
        <v>-0.30499999999999999</v>
      </c>
      <c r="K25" s="20">
        <v>-8.7499999999999994E-2</v>
      </c>
      <c r="L25" s="12">
        <v>-0.4</v>
      </c>
      <c r="M25" s="12">
        <v>-0.48499999999999999</v>
      </c>
      <c r="N25" s="12">
        <v>-0.67500000000000004</v>
      </c>
      <c r="O25" s="12">
        <v>-0.15</v>
      </c>
      <c r="P25" s="12">
        <v>-0.01</v>
      </c>
      <c r="Q25" s="12">
        <v>-0.14249999999999999</v>
      </c>
    </row>
    <row r="26" spans="1:17" x14ac:dyDescent="0.2">
      <c r="A26" s="12">
        <v>5</v>
      </c>
      <c r="B26" s="13">
        <f t="shared" si="2"/>
        <v>37530</v>
      </c>
      <c r="C26" s="16">
        <v>3.0790000000000002</v>
      </c>
      <c r="D26" s="12">
        <v>2.5000000000000001E-3</v>
      </c>
      <c r="E26" s="12">
        <v>0.12</v>
      </c>
      <c r="F26" s="12">
        <v>-0.11</v>
      </c>
      <c r="G26" s="12">
        <v>7.0000000000000007E-2</v>
      </c>
      <c r="H26" s="12">
        <v>-0.55500000000000005</v>
      </c>
      <c r="I26" s="12">
        <v>-0.18</v>
      </c>
      <c r="J26" s="12">
        <v>-0.31</v>
      </c>
      <c r="K26" s="20">
        <v>-0.14000000000000001</v>
      </c>
      <c r="L26" s="12">
        <v>-0.23</v>
      </c>
      <c r="M26" s="12">
        <v>-0.48499999999999999</v>
      </c>
      <c r="N26" s="12">
        <v>-0.67500000000000004</v>
      </c>
      <c r="O26" s="12">
        <v>-0.15</v>
      </c>
      <c r="P26" s="12">
        <v>-0.05</v>
      </c>
      <c r="Q26" s="12">
        <v>-0.185</v>
      </c>
    </row>
    <row r="27" spans="1:17" x14ac:dyDescent="0.2">
      <c r="A27" s="12">
        <v>5</v>
      </c>
      <c r="B27" s="13">
        <f t="shared" si="2"/>
        <v>37561</v>
      </c>
      <c r="C27" s="12">
        <v>3.2589999999999999</v>
      </c>
      <c r="D27" s="12">
        <v>2.5000000000000001E-3</v>
      </c>
      <c r="E27" s="12">
        <v>0.19</v>
      </c>
      <c r="F27" s="12">
        <v>1.4999999999999999E-2</v>
      </c>
      <c r="G27" s="12">
        <v>0.125</v>
      </c>
      <c r="H27" s="12">
        <v>-0.30499999999999999</v>
      </c>
      <c r="I27" s="12">
        <v>2.5000000000000001E-2</v>
      </c>
      <c r="J27" s="12">
        <v>-0.215</v>
      </c>
      <c r="K27" s="20">
        <v>-0.13</v>
      </c>
      <c r="L27" s="12">
        <v>-2.5000000000000001E-2</v>
      </c>
      <c r="M27" s="12">
        <v>-0.43</v>
      </c>
      <c r="N27" s="12">
        <v>-0.35</v>
      </c>
      <c r="O27" s="12">
        <v>-0.15</v>
      </c>
      <c r="P27" s="12">
        <v>0.125</v>
      </c>
      <c r="Q27" s="12">
        <v>-0.16750000000000001</v>
      </c>
    </row>
    <row r="28" spans="1:17" x14ac:dyDescent="0.2">
      <c r="A28" s="12">
        <v>5</v>
      </c>
      <c r="B28" s="13">
        <f t="shared" si="2"/>
        <v>37591</v>
      </c>
      <c r="C28" s="12">
        <v>3.4390000000000001</v>
      </c>
      <c r="D28" s="12">
        <v>2.5000000000000001E-3</v>
      </c>
      <c r="E28" s="12">
        <v>0.31</v>
      </c>
      <c r="F28" s="12">
        <v>3.5000000000000003E-2</v>
      </c>
      <c r="G28" s="12">
        <v>0.125</v>
      </c>
      <c r="H28" s="12">
        <v>-0.30499999999999999</v>
      </c>
      <c r="I28" s="12">
        <v>0.36499999999999999</v>
      </c>
      <c r="J28" s="12">
        <v>-0.215</v>
      </c>
      <c r="K28" s="20">
        <v>-0.13</v>
      </c>
      <c r="L28" s="12">
        <v>0.315</v>
      </c>
      <c r="M28" s="12">
        <v>-0.43</v>
      </c>
      <c r="N28" s="12">
        <v>-0.35</v>
      </c>
      <c r="O28" s="12">
        <v>-0.1525</v>
      </c>
      <c r="P28" s="12">
        <v>0.22</v>
      </c>
      <c r="Q28" s="12">
        <v>-0.16750000000000001</v>
      </c>
    </row>
    <row r="29" spans="1:17" x14ac:dyDescent="0.2">
      <c r="A29" s="12">
        <v>5</v>
      </c>
      <c r="B29" s="13">
        <f t="shared" si="2"/>
        <v>37622</v>
      </c>
      <c r="C29" s="12">
        <v>3.5390000000000001</v>
      </c>
      <c r="D29" s="12">
        <v>2.5000000000000001E-3</v>
      </c>
      <c r="E29" s="12">
        <v>0.44</v>
      </c>
      <c r="F29" s="12">
        <v>0.11</v>
      </c>
      <c r="G29" s="12">
        <v>0.105</v>
      </c>
      <c r="H29" s="12">
        <v>-0.26</v>
      </c>
      <c r="I29" s="12">
        <v>0.39500000000000002</v>
      </c>
      <c r="J29" s="12">
        <v>-0.215</v>
      </c>
      <c r="K29" s="20">
        <v>-0.13</v>
      </c>
      <c r="L29" s="12">
        <v>0.34499999999999997</v>
      </c>
      <c r="M29" s="12">
        <v>-0.43</v>
      </c>
      <c r="N29" s="12">
        <v>-0.30499999999999999</v>
      </c>
      <c r="O29" s="12">
        <v>-0.155</v>
      </c>
      <c r="P29" s="12">
        <v>0.23</v>
      </c>
      <c r="Q29" s="12">
        <v>-0.16500000000000001</v>
      </c>
    </row>
    <row r="30" spans="1:17" x14ac:dyDescent="0.2">
      <c r="A30" s="12">
        <v>5</v>
      </c>
      <c r="B30" s="13">
        <f t="shared" si="2"/>
        <v>37653</v>
      </c>
      <c r="C30" s="12">
        <v>3.4670000000000001</v>
      </c>
      <c r="D30" s="12">
        <v>2.5000000000000001E-3</v>
      </c>
      <c r="E30" s="12">
        <v>0.34</v>
      </c>
      <c r="F30" s="12">
        <v>0.09</v>
      </c>
      <c r="G30" s="12">
        <v>0.105</v>
      </c>
      <c r="H30" s="12">
        <v>-0.26</v>
      </c>
      <c r="I30" s="12">
        <v>7.4999999999999997E-2</v>
      </c>
      <c r="J30" s="12">
        <v>-0.215</v>
      </c>
      <c r="K30" s="20">
        <v>-0.13</v>
      </c>
      <c r="L30" s="12">
        <v>2.5000000000000001E-2</v>
      </c>
      <c r="M30" s="12">
        <v>-0.43</v>
      </c>
      <c r="N30" s="12">
        <v>-0.30499999999999999</v>
      </c>
      <c r="O30" s="12">
        <v>-0.14749999999999999</v>
      </c>
      <c r="P30" s="12">
        <v>0.16</v>
      </c>
      <c r="Q30" s="12">
        <v>-0.16500000000000001</v>
      </c>
    </row>
    <row r="31" spans="1:17" x14ac:dyDescent="0.2">
      <c r="B31" s="13">
        <f t="shared" si="2"/>
        <v>37681</v>
      </c>
      <c r="C31" s="12">
        <v>3.3559999999999999</v>
      </c>
      <c r="D31" s="12">
        <v>2.5000000000000001E-3</v>
      </c>
      <c r="E31" s="12">
        <v>0.21</v>
      </c>
      <c r="F31" s="12">
        <v>0.01</v>
      </c>
      <c r="G31" s="12">
        <v>0.105</v>
      </c>
      <c r="H31" s="12">
        <v>-0.30499999999999999</v>
      </c>
      <c r="I31" s="12">
        <v>-0.23499999999999999</v>
      </c>
      <c r="J31" s="12">
        <v>-0.215</v>
      </c>
      <c r="K31" s="20">
        <v>-0.13</v>
      </c>
      <c r="L31" s="12">
        <v>-0.28499999999999998</v>
      </c>
      <c r="M31" s="12">
        <v>-0.43</v>
      </c>
      <c r="N31" s="12">
        <v>-0.35</v>
      </c>
      <c r="O31" s="12">
        <v>-0.14499999999999999</v>
      </c>
      <c r="P31" s="12">
        <v>7.4999999999999997E-2</v>
      </c>
      <c r="Q31" s="12">
        <v>-0.16500000000000001</v>
      </c>
    </row>
    <row r="32" spans="1:17" x14ac:dyDescent="0.2">
      <c r="B32" s="13">
        <f t="shared" si="2"/>
        <v>37712</v>
      </c>
      <c r="C32" s="12">
        <v>3.2189999999999999</v>
      </c>
      <c r="D32" s="12">
        <v>2.5000000000000001E-3</v>
      </c>
      <c r="E32" s="12">
        <v>0.44</v>
      </c>
      <c r="F32" s="12">
        <v>0.05</v>
      </c>
      <c r="G32" s="12">
        <v>0.22</v>
      </c>
      <c r="H32" s="12">
        <v>-0.46</v>
      </c>
      <c r="I32" s="12">
        <v>-0.215</v>
      </c>
      <c r="J32" s="12">
        <v>-0.27500000000000002</v>
      </c>
      <c r="K32" s="20">
        <v>-0.1</v>
      </c>
      <c r="L32" s="12">
        <v>-0.26500000000000001</v>
      </c>
      <c r="M32" s="12">
        <v>-0.435</v>
      </c>
      <c r="N32" s="12">
        <v>-0.55000000000000004</v>
      </c>
      <c r="O32" s="12">
        <v>-0.15</v>
      </c>
      <c r="P32" s="12">
        <v>0.16</v>
      </c>
      <c r="Q32" s="12">
        <v>-0.1225</v>
      </c>
    </row>
    <row r="33" spans="2:17" x14ac:dyDescent="0.2">
      <c r="B33" s="13">
        <f t="shared" si="2"/>
        <v>37742</v>
      </c>
      <c r="C33" s="12">
        <v>3.2189999999999999</v>
      </c>
      <c r="D33" s="12">
        <v>2.5000000000000001E-3</v>
      </c>
      <c r="E33" s="12">
        <v>0.44</v>
      </c>
      <c r="F33" s="12">
        <v>0.05</v>
      </c>
      <c r="G33" s="12">
        <v>0.22</v>
      </c>
      <c r="H33" s="12">
        <v>-0.46</v>
      </c>
      <c r="I33" s="12">
        <v>-0.215</v>
      </c>
      <c r="J33" s="12">
        <v>-0.27500000000000002</v>
      </c>
      <c r="K33" s="20">
        <v>-9.9750000000000005E-2</v>
      </c>
      <c r="L33" s="12">
        <v>-0.26500000000000001</v>
      </c>
      <c r="M33" s="12">
        <v>-0.435</v>
      </c>
      <c r="N33" s="12">
        <v>-0.55000000000000004</v>
      </c>
      <c r="O33" s="12">
        <v>-0.15</v>
      </c>
      <c r="P33" s="12">
        <v>0.16</v>
      </c>
      <c r="Q33" s="12">
        <v>-0.12225</v>
      </c>
    </row>
    <row r="34" spans="2:17" x14ac:dyDescent="0.2">
      <c r="B34" s="13">
        <f t="shared" si="2"/>
        <v>37773</v>
      </c>
      <c r="C34" s="12">
        <v>3.2490000000000001</v>
      </c>
      <c r="D34" s="12">
        <v>2.5000000000000001E-3</v>
      </c>
      <c r="E34" s="12">
        <v>0.44</v>
      </c>
      <c r="F34" s="12">
        <v>0.05</v>
      </c>
      <c r="G34" s="12">
        <v>0.22</v>
      </c>
      <c r="H34" s="12">
        <v>-0.46</v>
      </c>
      <c r="I34" s="12">
        <v>-0.215</v>
      </c>
      <c r="J34" s="12">
        <v>-0.27500000000000002</v>
      </c>
      <c r="K34" s="20">
        <v>-9.9750000000000005E-2</v>
      </c>
      <c r="L34" s="12">
        <v>-0.26500000000000001</v>
      </c>
      <c r="M34" s="12">
        <v>-0.435</v>
      </c>
      <c r="N34" s="12">
        <v>-0.55000000000000004</v>
      </c>
      <c r="O34" s="12">
        <v>-0.15</v>
      </c>
      <c r="P34" s="12">
        <v>0.16</v>
      </c>
      <c r="Q34" s="12">
        <v>-0.12225</v>
      </c>
    </row>
    <row r="35" spans="2:17" x14ac:dyDescent="0.2">
      <c r="B35" s="13">
        <f t="shared" si="2"/>
        <v>37803</v>
      </c>
      <c r="C35" s="12">
        <v>3.2890000000000001</v>
      </c>
      <c r="D35" s="12">
        <v>2.5000000000000001E-3</v>
      </c>
      <c r="E35" s="12">
        <v>0.44</v>
      </c>
      <c r="F35" s="12">
        <v>0.05</v>
      </c>
      <c r="G35" s="12">
        <v>0.22</v>
      </c>
      <c r="H35" s="12">
        <v>-0.46</v>
      </c>
      <c r="I35" s="12">
        <v>-0.215</v>
      </c>
      <c r="J35" s="12">
        <v>-0.27500000000000002</v>
      </c>
      <c r="K35" s="20">
        <v>-9.7500000000000003E-2</v>
      </c>
      <c r="L35" s="12">
        <v>-0.26500000000000001</v>
      </c>
      <c r="M35" s="12">
        <v>-0.435</v>
      </c>
      <c r="N35" s="12">
        <v>-0.55000000000000004</v>
      </c>
      <c r="O35" s="12">
        <v>-0.15</v>
      </c>
      <c r="P35" s="12">
        <v>0.19</v>
      </c>
      <c r="Q35" s="12">
        <v>-0.12</v>
      </c>
    </row>
    <row r="36" spans="2:17" x14ac:dyDescent="0.2">
      <c r="B36" s="13">
        <f t="shared" si="2"/>
        <v>37834</v>
      </c>
      <c r="C36" s="12">
        <v>3.3210000000000002</v>
      </c>
      <c r="D36" s="12">
        <v>2.5000000000000001E-3</v>
      </c>
      <c r="E36" s="12">
        <v>0.44</v>
      </c>
      <c r="F36" s="12">
        <v>0.05</v>
      </c>
      <c r="G36" s="12">
        <v>0.22</v>
      </c>
      <c r="H36" s="12">
        <v>-0.46</v>
      </c>
      <c r="I36" s="12">
        <v>-0.215</v>
      </c>
      <c r="J36" s="12">
        <v>-0.27500000000000002</v>
      </c>
      <c r="K36" s="20">
        <v>-9.7500000000000003E-2</v>
      </c>
      <c r="L36" s="12">
        <v>-0.26500000000000001</v>
      </c>
      <c r="M36" s="12">
        <v>-0.435</v>
      </c>
      <c r="N36" s="12">
        <v>-0.55000000000000004</v>
      </c>
      <c r="O36" s="12">
        <v>-0.15</v>
      </c>
      <c r="P36" s="12">
        <v>0.2</v>
      </c>
      <c r="Q36" s="12">
        <v>-0.12</v>
      </c>
    </row>
    <row r="37" spans="2:17" x14ac:dyDescent="0.2">
      <c r="B37" s="13">
        <f t="shared" si="2"/>
        <v>37865</v>
      </c>
      <c r="C37" s="12">
        <v>3.3210000000000002</v>
      </c>
      <c r="D37" s="12">
        <v>2.5000000000000001E-3</v>
      </c>
      <c r="E37" s="12">
        <v>0.44</v>
      </c>
      <c r="F37" s="12">
        <v>0.05</v>
      </c>
      <c r="G37" s="12">
        <v>0.22</v>
      </c>
      <c r="H37" s="12">
        <v>-0.46</v>
      </c>
      <c r="I37" s="12">
        <v>-0.215</v>
      </c>
      <c r="J37" s="12">
        <v>-0.27500000000000002</v>
      </c>
      <c r="K37" s="20">
        <v>-9.7500000000000003E-2</v>
      </c>
      <c r="L37" s="12">
        <v>-0.26500000000000001</v>
      </c>
      <c r="M37" s="12">
        <v>-0.435</v>
      </c>
      <c r="N37" s="12">
        <v>-0.55000000000000004</v>
      </c>
      <c r="O37" s="12">
        <v>-0.15</v>
      </c>
      <c r="P37" s="12">
        <v>0.17499999999999999</v>
      </c>
      <c r="Q37" s="12">
        <v>-0.12</v>
      </c>
    </row>
    <row r="38" spans="2:17" x14ac:dyDescent="0.2">
      <c r="B38" s="13">
        <f t="shared" si="2"/>
        <v>37895</v>
      </c>
      <c r="C38" s="12">
        <v>3.3559999999999999</v>
      </c>
      <c r="D38" s="12">
        <v>2.5000000000000001E-3</v>
      </c>
      <c r="E38" s="12">
        <v>0.44</v>
      </c>
      <c r="F38" s="12">
        <v>0.05</v>
      </c>
      <c r="G38" s="12">
        <v>0.22</v>
      </c>
      <c r="H38" s="12">
        <v>-0.46</v>
      </c>
      <c r="I38" s="12">
        <v>-0.215</v>
      </c>
      <c r="J38" s="12">
        <v>-0.27500000000000002</v>
      </c>
      <c r="K38" s="20">
        <v>-9.7500000000000003E-2</v>
      </c>
      <c r="L38" s="12">
        <v>-0.26500000000000001</v>
      </c>
      <c r="M38" s="12">
        <v>-0.435</v>
      </c>
      <c r="N38" s="12">
        <v>-0.55000000000000004</v>
      </c>
      <c r="O38" s="12">
        <v>-0.15</v>
      </c>
      <c r="P38" s="12">
        <v>0.17499999999999999</v>
      </c>
      <c r="Q38" s="12">
        <v>-0.12</v>
      </c>
    </row>
    <row r="39" spans="2:17" x14ac:dyDescent="0.2">
      <c r="B39" s="13">
        <f t="shared" si="2"/>
        <v>37926</v>
      </c>
      <c r="C39" s="12">
        <v>3.5009999999999999</v>
      </c>
      <c r="D39" s="12">
        <v>2.5000000000000001E-3</v>
      </c>
      <c r="E39" s="12">
        <v>0.52</v>
      </c>
      <c r="F39" s="12">
        <v>0.16</v>
      </c>
      <c r="G39" s="12">
        <v>0.23</v>
      </c>
      <c r="H39" s="12">
        <v>-0.27</v>
      </c>
      <c r="I39" s="12">
        <v>0.1</v>
      </c>
      <c r="J39" s="12">
        <v>-0.155</v>
      </c>
      <c r="K39" s="20">
        <v>-0.09</v>
      </c>
      <c r="L39" s="12">
        <v>0.05</v>
      </c>
      <c r="M39" s="12">
        <v>-0.38500000000000001</v>
      </c>
      <c r="N39" s="12">
        <v>-0.35</v>
      </c>
      <c r="O39" s="12">
        <v>-0.15</v>
      </c>
      <c r="P39" s="12">
        <v>0.27500000000000002</v>
      </c>
      <c r="Q39" s="12">
        <v>-0.11</v>
      </c>
    </row>
    <row r="40" spans="2:17" x14ac:dyDescent="0.2">
      <c r="B40" s="13">
        <f t="shared" si="2"/>
        <v>37956</v>
      </c>
      <c r="C40" s="12">
        <v>3.64</v>
      </c>
      <c r="D40" s="12">
        <v>2.5000000000000001E-3</v>
      </c>
      <c r="E40" s="12">
        <v>0.53</v>
      </c>
      <c r="F40" s="12">
        <v>0.16</v>
      </c>
      <c r="G40" s="12">
        <v>0.23</v>
      </c>
      <c r="H40" s="12">
        <v>-0.27</v>
      </c>
      <c r="I40" s="12">
        <v>0.44</v>
      </c>
      <c r="J40" s="12">
        <v>-0.155</v>
      </c>
      <c r="K40" s="20">
        <v>-0.09</v>
      </c>
      <c r="L40" s="12">
        <v>0.39</v>
      </c>
      <c r="M40" s="12">
        <v>-0.38500000000000001</v>
      </c>
      <c r="N40" s="12">
        <v>-0.35</v>
      </c>
      <c r="O40" s="12">
        <v>-0.1525</v>
      </c>
      <c r="P40" s="12">
        <v>0.33</v>
      </c>
      <c r="Q40" s="12">
        <v>-0.11</v>
      </c>
    </row>
    <row r="41" spans="2:17" x14ac:dyDescent="0.2">
      <c r="B41" s="13">
        <f t="shared" si="2"/>
        <v>37987</v>
      </c>
      <c r="C41" s="12">
        <v>3.6949999999999998</v>
      </c>
      <c r="D41" s="12">
        <v>2.5000000000000001E-3</v>
      </c>
      <c r="E41" s="12">
        <v>0.56000000000000005</v>
      </c>
      <c r="F41" s="12">
        <v>0.17</v>
      </c>
      <c r="G41" s="12">
        <v>0.23</v>
      </c>
      <c r="H41" s="12">
        <v>-0.27</v>
      </c>
      <c r="I41" s="12">
        <v>0.47</v>
      </c>
      <c r="J41" s="12">
        <v>-0.155</v>
      </c>
      <c r="K41" s="20">
        <v>-9.7500000000000003E-2</v>
      </c>
      <c r="L41" s="12">
        <v>0.42</v>
      </c>
      <c r="M41" s="12">
        <v>-0.38500000000000001</v>
      </c>
      <c r="N41" s="12">
        <v>-0.35</v>
      </c>
      <c r="O41" s="12">
        <v>-0.155</v>
      </c>
      <c r="P41" s="12">
        <v>0.35</v>
      </c>
      <c r="Q41" s="12">
        <v>-0.11</v>
      </c>
    </row>
    <row r="42" spans="2:17" x14ac:dyDescent="0.2">
      <c r="B42" s="13">
        <f t="shared" si="2"/>
        <v>38018</v>
      </c>
      <c r="C42" s="12">
        <v>3.6150000000000002</v>
      </c>
      <c r="D42" s="12">
        <v>2.5000000000000001E-3</v>
      </c>
      <c r="E42" s="12">
        <v>0.52</v>
      </c>
      <c r="F42" s="12">
        <v>0.17</v>
      </c>
      <c r="G42" s="12">
        <v>0.23</v>
      </c>
      <c r="H42" s="12">
        <v>-0.27</v>
      </c>
      <c r="I42" s="12">
        <v>0.15</v>
      </c>
      <c r="J42" s="12">
        <v>-0.155</v>
      </c>
      <c r="K42" s="20">
        <v>-9.7500000000000003E-2</v>
      </c>
      <c r="L42" s="12">
        <v>0.1</v>
      </c>
      <c r="M42" s="12">
        <v>-0.38500000000000001</v>
      </c>
      <c r="N42" s="12">
        <v>-0.35</v>
      </c>
      <c r="O42" s="12">
        <v>-0.14749999999999999</v>
      </c>
      <c r="P42" s="12">
        <v>0.27</v>
      </c>
      <c r="Q42" s="12">
        <v>-0.11</v>
      </c>
    </row>
    <row r="43" spans="2:17" x14ac:dyDescent="0.2">
      <c r="B43" s="13">
        <f t="shared" si="2"/>
        <v>38047</v>
      </c>
      <c r="C43" s="12">
        <v>3.4849999999999999</v>
      </c>
      <c r="D43" s="12">
        <v>2.5000000000000001E-3</v>
      </c>
      <c r="E43" s="12">
        <v>0.4</v>
      </c>
      <c r="F43" s="12">
        <v>0.17</v>
      </c>
      <c r="G43" s="12">
        <v>0.23</v>
      </c>
      <c r="H43" s="12">
        <v>-0.27</v>
      </c>
      <c r="I43" s="12">
        <v>-0.16</v>
      </c>
      <c r="J43" s="12">
        <v>-0.155</v>
      </c>
      <c r="K43" s="20">
        <v>-9.7500000000000003E-2</v>
      </c>
      <c r="L43" s="12">
        <v>-0.21</v>
      </c>
      <c r="M43" s="12">
        <v>-0.38500000000000001</v>
      </c>
      <c r="N43" s="12">
        <v>-0.35</v>
      </c>
      <c r="O43" s="12">
        <v>-0.14499999999999999</v>
      </c>
      <c r="P43" s="12">
        <v>0.19</v>
      </c>
      <c r="Q43" s="12">
        <v>-0.11</v>
      </c>
    </row>
    <row r="44" spans="2:17" x14ac:dyDescent="0.2">
      <c r="B44" s="13">
        <f t="shared" si="2"/>
        <v>38078</v>
      </c>
      <c r="C44" s="12">
        <v>3.3</v>
      </c>
      <c r="D44" s="12">
        <v>2.5000000000000001E-3</v>
      </c>
      <c r="E44" s="12">
        <v>0.47499999999999998</v>
      </c>
      <c r="F44" s="12">
        <v>0.13500000000000001</v>
      </c>
      <c r="G44" s="12">
        <v>0.26</v>
      </c>
      <c r="H44" s="12">
        <v>-0.39</v>
      </c>
      <c r="I44" s="12">
        <v>-0.25</v>
      </c>
      <c r="J44" s="12">
        <v>-0.22</v>
      </c>
      <c r="K44" s="20">
        <v>-0.09</v>
      </c>
      <c r="L44" s="12">
        <v>-0.3</v>
      </c>
      <c r="M44" s="12">
        <v>-0.43</v>
      </c>
      <c r="N44" s="12">
        <v>-0.48</v>
      </c>
      <c r="O44" s="12">
        <v>-0.15</v>
      </c>
      <c r="P44" s="12">
        <v>0.26</v>
      </c>
      <c r="Q44" s="12">
        <v>-0.10249999999999999</v>
      </c>
    </row>
    <row r="45" spans="2:17" x14ac:dyDescent="0.2">
      <c r="B45" s="13">
        <f t="shared" si="2"/>
        <v>38108</v>
      </c>
      <c r="C45" s="12">
        <v>3.298</v>
      </c>
      <c r="D45" s="12">
        <v>2.5000000000000001E-3</v>
      </c>
      <c r="E45" s="12">
        <v>0.47499999999999998</v>
      </c>
      <c r="F45" s="12">
        <v>0.13500000000000001</v>
      </c>
      <c r="G45" s="12">
        <v>0.26</v>
      </c>
      <c r="H45" s="12">
        <v>-0.39</v>
      </c>
      <c r="I45" s="12">
        <v>-0.25</v>
      </c>
      <c r="J45" s="12">
        <v>-0.22</v>
      </c>
      <c r="K45" s="20">
        <v>-0.09</v>
      </c>
      <c r="L45" s="12">
        <v>-0.3</v>
      </c>
      <c r="M45" s="12">
        <v>-0.43</v>
      </c>
      <c r="N45" s="12">
        <v>-0.48</v>
      </c>
      <c r="O45" s="12">
        <v>-0.15</v>
      </c>
      <c r="P45" s="12">
        <v>0.26</v>
      </c>
      <c r="Q45" s="12">
        <v>-0.10249999999999999</v>
      </c>
    </row>
    <row r="46" spans="2:17" x14ac:dyDescent="0.2">
      <c r="B46" s="13">
        <f t="shared" si="2"/>
        <v>38139</v>
      </c>
      <c r="C46" s="12">
        <v>3.3380000000000001</v>
      </c>
      <c r="D46" s="12">
        <v>2.5000000000000001E-3</v>
      </c>
      <c r="E46" s="12">
        <v>0.47499999999999998</v>
      </c>
      <c r="F46" s="12">
        <v>0.13500000000000001</v>
      </c>
      <c r="G46" s="12">
        <v>0.26</v>
      </c>
      <c r="H46" s="12">
        <v>-0.39</v>
      </c>
      <c r="I46" s="12">
        <v>-0.25</v>
      </c>
      <c r="J46" s="12">
        <v>-0.22</v>
      </c>
      <c r="K46" s="20">
        <v>-0.09</v>
      </c>
      <c r="L46" s="12">
        <v>-0.3</v>
      </c>
      <c r="M46" s="12">
        <v>-0.43</v>
      </c>
      <c r="N46" s="12">
        <v>-0.48</v>
      </c>
      <c r="O46" s="12">
        <v>-0.15</v>
      </c>
      <c r="P46" s="12">
        <v>0.26</v>
      </c>
      <c r="Q46" s="12">
        <v>-0.10249999999999999</v>
      </c>
    </row>
    <row r="47" spans="2:17" x14ac:dyDescent="0.2">
      <c r="B47" s="13">
        <f t="shared" si="2"/>
        <v>38169</v>
      </c>
      <c r="C47" s="12">
        <v>3.38</v>
      </c>
      <c r="D47" s="12">
        <v>2.5000000000000001E-3</v>
      </c>
      <c r="E47" s="12">
        <v>0.47499999999999998</v>
      </c>
      <c r="F47" s="12">
        <v>0.13500000000000001</v>
      </c>
      <c r="G47" s="12">
        <v>0.26</v>
      </c>
      <c r="H47" s="12">
        <v>-0.39</v>
      </c>
      <c r="I47" s="12">
        <v>-0.25</v>
      </c>
      <c r="J47" s="12">
        <v>-0.22</v>
      </c>
      <c r="K47" s="20">
        <v>-9.2499999999999999E-2</v>
      </c>
      <c r="L47" s="12">
        <v>-0.3</v>
      </c>
      <c r="M47" s="12">
        <v>-0.43</v>
      </c>
      <c r="N47" s="12">
        <v>-0.48</v>
      </c>
      <c r="O47" s="12">
        <v>-0.15</v>
      </c>
      <c r="P47" s="12">
        <v>0.26</v>
      </c>
      <c r="Q47" s="12">
        <v>-0.10249999999999999</v>
      </c>
    </row>
    <row r="48" spans="2:17" x14ac:dyDescent="0.2">
      <c r="B48" s="13">
        <f t="shared" si="2"/>
        <v>38200</v>
      </c>
      <c r="C48" s="12">
        <v>3.4220000000000002</v>
      </c>
      <c r="D48" s="12">
        <v>2.5000000000000001E-3</v>
      </c>
      <c r="E48" s="12">
        <v>0.47499999999999998</v>
      </c>
      <c r="F48" s="12">
        <v>0.13500000000000001</v>
      </c>
      <c r="G48" s="12">
        <v>0.26</v>
      </c>
      <c r="H48" s="12">
        <v>-0.39</v>
      </c>
      <c r="I48" s="12">
        <v>-0.25</v>
      </c>
      <c r="J48" s="12">
        <v>-0.22</v>
      </c>
      <c r="K48" s="20">
        <v>-9.2499999999999999E-2</v>
      </c>
      <c r="L48" s="12">
        <v>-0.3</v>
      </c>
      <c r="M48" s="12">
        <v>-0.43</v>
      </c>
      <c r="N48" s="12">
        <v>-0.48</v>
      </c>
      <c r="O48" s="12">
        <v>-0.15</v>
      </c>
      <c r="P48" s="12">
        <v>0.26</v>
      </c>
      <c r="Q48" s="12">
        <v>-0.10249999999999999</v>
      </c>
    </row>
    <row r="49" spans="2:17" x14ac:dyDescent="0.2">
      <c r="B49" s="13">
        <f t="shared" ref="B49:B80" si="3">EOMONTH(B48,0)+1</f>
        <v>38231</v>
      </c>
      <c r="C49" s="12">
        <v>3.4049999999999998</v>
      </c>
      <c r="D49" s="12">
        <v>2.5000000000000001E-3</v>
      </c>
      <c r="E49" s="12">
        <v>0.47499999999999998</v>
      </c>
      <c r="F49" s="12">
        <v>0.13500000000000001</v>
      </c>
      <c r="G49" s="12">
        <v>0.26</v>
      </c>
      <c r="H49" s="12">
        <v>-0.39</v>
      </c>
      <c r="I49" s="12">
        <v>-0.25</v>
      </c>
      <c r="J49" s="12">
        <v>-0.22</v>
      </c>
      <c r="K49" s="20">
        <v>-9.2499999999999999E-2</v>
      </c>
      <c r="L49" s="12">
        <v>-0.3</v>
      </c>
      <c r="M49" s="12">
        <v>-0.43</v>
      </c>
      <c r="N49" s="12">
        <v>-0.48</v>
      </c>
      <c r="O49" s="12">
        <v>-0.15</v>
      </c>
      <c r="P49" s="12">
        <v>0.26</v>
      </c>
      <c r="Q49" s="12">
        <v>-0.10249999999999999</v>
      </c>
    </row>
    <row r="50" spans="2:17" x14ac:dyDescent="0.2">
      <c r="B50" s="13">
        <f t="shared" si="3"/>
        <v>38261</v>
      </c>
      <c r="C50" s="12">
        <v>3.4180000000000001</v>
      </c>
      <c r="D50" s="12">
        <v>2.5000000000000001E-3</v>
      </c>
      <c r="E50" s="12">
        <v>0.47499999999999998</v>
      </c>
      <c r="F50" s="12">
        <v>0.13500000000000001</v>
      </c>
      <c r="G50" s="12">
        <v>0.26</v>
      </c>
      <c r="H50" s="12">
        <v>-0.39</v>
      </c>
      <c r="I50" s="12">
        <v>-0.25</v>
      </c>
      <c r="J50" s="12">
        <v>-0.22</v>
      </c>
      <c r="K50" s="20">
        <v>-9.2499999999999999E-2</v>
      </c>
      <c r="L50" s="12">
        <v>-0.3</v>
      </c>
      <c r="M50" s="12">
        <v>-0.43</v>
      </c>
      <c r="N50" s="12">
        <v>-0.48</v>
      </c>
      <c r="O50" s="12">
        <v>-0.15</v>
      </c>
      <c r="P50" s="12">
        <v>0.26</v>
      </c>
      <c r="Q50" s="12">
        <v>-0.10249999999999999</v>
      </c>
    </row>
    <row r="51" spans="2:17" x14ac:dyDescent="0.2">
      <c r="B51" s="13">
        <f t="shared" si="3"/>
        <v>38292</v>
      </c>
      <c r="C51" s="12">
        <v>3.57</v>
      </c>
      <c r="D51" s="12">
        <v>2.5000000000000001E-3</v>
      </c>
      <c r="E51" s="12">
        <v>0.5</v>
      </c>
      <c r="F51" s="12">
        <v>0.19</v>
      </c>
      <c r="G51" s="12">
        <v>0.25</v>
      </c>
      <c r="H51" s="12">
        <v>-0.26</v>
      </c>
      <c r="I51" s="12">
        <v>0.29799999999999999</v>
      </c>
      <c r="J51" s="12">
        <v>-0.13500000000000001</v>
      </c>
      <c r="K51" s="20">
        <v>-8.7499999999999994E-2</v>
      </c>
      <c r="L51" s="12">
        <v>0.248</v>
      </c>
      <c r="M51" s="12">
        <v>-0.38500000000000001</v>
      </c>
      <c r="N51" s="12">
        <v>-0.34</v>
      </c>
      <c r="O51" s="12">
        <v>-0.15</v>
      </c>
      <c r="P51" s="12">
        <v>0.3</v>
      </c>
      <c r="Q51" s="12">
        <v>-9.7500000000000003E-2</v>
      </c>
    </row>
    <row r="52" spans="2:17" x14ac:dyDescent="0.2">
      <c r="B52" s="13">
        <f t="shared" si="3"/>
        <v>38322</v>
      </c>
      <c r="C52" s="12">
        <v>3.73</v>
      </c>
      <c r="D52" s="12">
        <v>2.5000000000000001E-3</v>
      </c>
      <c r="E52" s="12">
        <v>0.56999999999999995</v>
      </c>
      <c r="F52" s="12">
        <v>0.19</v>
      </c>
      <c r="G52" s="12">
        <v>0.25</v>
      </c>
      <c r="H52" s="12">
        <v>-0.26</v>
      </c>
      <c r="I52" s="12">
        <v>0.35799999999999998</v>
      </c>
      <c r="J52" s="12">
        <v>-0.13500000000000001</v>
      </c>
      <c r="K52" s="20">
        <v>-8.7499999999999994E-2</v>
      </c>
      <c r="L52" s="12">
        <v>0.308</v>
      </c>
      <c r="M52" s="12">
        <v>-0.38500000000000001</v>
      </c>
      <c r="N52" s="12">
        <v>-0.34</v>
      </c>
      <c r="O52" s="12">
        <v>-0.1525</v>
      </c>
      <c r="P52" s="12">
        <v>0.3</v>
      </c>
      <c r="Q52" s="12">
        <v>-9.7500000000000003E-2</v>
      </c>
    </row>
    <row r="53" spans="2:17" x14ac:dyDescent="0.2">
      <c r="B53" s="13">
        <f t="shared" si="3"/>
        <v>38353</v>
      </c>
      <c r="C53" s="12">
        <v>3.7749999999999999</v>
      </c>
      <c r="D53" s="12">
        <v>2.5000000000000001E-3</v>
      </c>
      <c r="E53" s="12">
        <v>0.56999999999999995</v>
      </c>
      <c r="F53" s="12">
        <v>0.19</v>
      </c>
      <c r="G53" s="12">
        <v>0.25</v>
      </c>
      <c r="H53" s="12">
        <v>-0.26</v>
      </c>
      <c r="I53" s="12">
        <v>0.42799999999999999</v>
      </c>
      <c r="J53" s="12">
        <v>-0.13500000000000001</v>
      </c>
      <c r="K53" s="20">
        <v>-7.7499999999999999E-2</v>
      </c>
      <c r="L53" s="12">
        <v>0.378</v>
      </c>
      <c r="M53" s="12">
        <v>-0.38500000000000001</v>
      </c>
      <c r="N53" s="12">
        <v>-0.34</v>
      </c>
      <c r="O53" s="12">
        <v>-0.155</v>
      </c>
      <c r="P53" s="12">
        <v>0.3</v>
      </c>
      <c r="Q53" s="12">
        <v>-8.7499999999999994E-2</v>
      </c>
    </row>
    <row r="54" spans="2:17" x14ac:dyDescent="0.2">
      <c r="B54" s="13">
        <f t="shared" si="3"/>
        <v>38384</v>
      </c>
      <c r="C54" s="12">
        <v>3.6949999999999998</v>
      </c>
      <c r="D54" s="12">
        <v>2.5000000000000001E-3</v>
      </c>
      <c r="E54" s="12">
        <v>0.56999999999999995</v>
      </c>
      <c r="F54" s="12">
        <v>0.19</v>
      </c>
      <c r="G54" s="12">
        <v>0.25</v>
      </c>
      <c r="H54" s="12">
        <v>-0.26</v>
      </c>
      <c r="I54" s="12">
        <v>0.29799999999999999</v>
      </c>
      <c r="J54" s="12">
        <v>-0.13500000000000001</v>
      </c>
      <c r="K54" s="20">
        <v>-7.7499999999999999E-2</v>
      </c>
      <c r="L54" s="12">
        <v>0.248</v>
      </c>
      <c r="M54" s="12">
        <v>-0.38500000000000001</v>
      </c>
      <c r="N54" s="12">
        <v>-0.34</v>
      </c>
      <c r="O54" s="12">
        <v>-0.14749999999999999</v>
      </c>
      <c r="P54" s="12">
        <v>0.3</v>
      </c>
      <c r="Q54" s="12">
        <v>-8.7499999999999994E-2</v>
      </c>
    </row>
    <row r="55" spans="2:17" x14ac:dyDescent="0.2">
      <c r="B55" s="13">
        <f t="shared" si="3"/>
        <v>38412</v>
      </c>
      <c r="C55" s="12">
        <v>3.5649999999999999</v>
      </c>
      <c r="D55" s="12">
        <v>2.5000000000000001E-3</v>
      </c>
      <c r="E55" s="12">
        <v>0.56999999999999995</v>
      </c>
      <c r="F55" s="12">
        <v>0.19</v>
      </c>
      <c r="G55" s="12">
        <v>0.25</v>
      </c>
      <c r="H55" s="12">
        <v>-0.26</v>
      </c>
      <c r="I55" s="12">
        <v>0.11799999999999999</v>
      </c>
      <c r="J55" s="12">
        <v>-0.13500000000000001</v>
      </c>
      <c r="K55" s="20">
        <v>-7.7499999999999999E-2</v>
      </c>
      <c r="L55" s="12">
        <v>6.8000000000000005E-2</v>
      </c>
      <c r="M55" s="12">
        <v>-0.38500000000000001</v>
      </c>
      <c r="N55" s="12">
        <v>-0.34</v>
      </c>
      <c r="O55" s="12">
        <v>-0.14499999999999999</v>
      </c>
      <c r="P55" s="12">
        <v>0.3</v>
      </c>
      <c r="Q55" s="12">
        <v>-8.7499999999999994E-2</v>
      </c>
    </row>
    <row r="56" spans="2:17" x14ac:dyDescent="0.2">
      <c r="B56" s="13">
        <f t="shared" si="3"/>
        <v>38443</v>
      </c>
      <c r="C56" s="12">
        <v>3.38</v>
      </c>
      <c r="D56" s="12">
        <v>2.5000000000000001E-3</v>
      </c>
      <c r="E56" s="12">
        <v>0.47499999999999998</v>
      </c>
      <c r="F56" s="12">
        <v>0.13500000000000001</v>
      </c>
      <c r="G56" s="12">
        <v>0.26</v>
      </c>
      <c r="H56" s="12">
        <v>-0.39</v>
      </c>
      <c r="I56" s="12">
        <v>-0.2</v>
      </c>
      <c r="J56" s="12">
        <v>-0.2</v>
      </c>
      <c r="K56" s="20">
        <v>-7.7499999999999999E-2</v>
      </c>
      <c r="L56" s="12">
        <v>-0.25</v>
      </c>
      <c r="M56" s="12">
        <v>-0.42</v>
      </c>
      <c r="N56" s="12">
        <v>-0.47</v>
      </c>
      <c r="O56" s="12">
        <v>-0.15</v>
      </c>
      <c r="P56" s="12">
        <v>0.26</v>
      </c>
      <c r="Q56" s="12">
        <v>-8.7499999999999994E-2</v>
      </c>
    </row>
    <row r="57" spans="2:17" x14ac:dyDescent="0.2">
      <c r="B57" s="13">
        <f t="shared" si="3"/>
        <v>38473</v>
      </c>
      <c r="C57" s="12">
        <v>3.3780000000000001</v>
      </c>
      <c r="D57" s="12">
        <v>2.5000000000000001E-3</v>
      </c>
      <c r="E57" s="12">
        <v>0.47499999999999998</v>
      </c>
      <c r="F57" s="12">
        <v>0.13500000000000001</v>
      </c>
      <c r="G57" s="12">
        <v>0.26</v>
      </c>
      <c r="H57" s="12">
        <v>-0.39</v>
      </c>
      <c r="I57" s="12">
        <v>-0.2</v>
      </c>
      <c r="J57" s="12">
        <v>-0.2</v>
      </c>
      <c r="K57" s="20">
        <v>-7.7499999999999999E-2</v>
      </c>
      <c r="L57" s="12">
        <v>-0.25</v>
      </c>
      <c r="M57" s="12">
        <v>-0.42</v>
      </c>
      <c r="N57" s="12">
        <v>-0.47</v>
      </c>
      <c r="O57" s="12">
        <v>-0.15</v>
      </c>
      <c r="P57" s="12">
        <v>0.26</v>
      </c>
      <c r="Q57" s="12">
        <v>-8.7499999999999994E-2</v>
      </c>
    </row>
    <row r="58" spans="2:17" x14ac:dyDescent="0.2">
      <c r="B58" s="13">
        <f t="shared" si="3"/>
        <v>38504</v>
      </c>
      <c r="C58" s="12">
        <v>3.4180000000000001</v>
      </c>
      <c r="D58" s="12">
        <v>2.5000000000000001E-3</v>
      </c>
      <c r="E58" s="12">
        <v>0.47499999999999998</v>
      </c>
      <c r="F58" s="12">
        <v>0.13500000000000001</v>
      </c>
      <c r="G58" s="12">
        <v>0.26</v>
      </c>
      <c r="H58" s="12">
        <v>-0.39</v>
      </c>
      <c r="I58" s="12">
        <v>-0.2</v>
      </c>
      <c r="J58" s="12">
        <v>-0.2</v>
      </c>
      <c r="K58" s="20">
        <v>-7.7499999999999999E-2</v>
      </c>
      <c r="L58" s="12">
        <v>-0.25</v>
      </c>
      <c r="M58" s="12">
        <v>-0.42</v>
      </c>
      <c r="N58" s="12">
        <v>-0.47</v>
      </c>
      <c r="O58" s="12">
        <v>-0.15</v>
      </c>
      <c r="P58" s="12">
        <v>0.26</v>
      </c>
      <c r="Q58" s="12">
        <v>-8.7499999999999994E-2</v>
      </c>
    </row>
    <row r="59" spans="2:17" x14ac:dyDescent="0.2">
      <c r="B59" s="13">
        <f t="shared" si="3"/>
        <v>38534</v>
      </c>
      <c r="C59" s="12">
        <v>3.46</v>
      </c>
      <c r="D59" s="12">
        <v>2.5000000000000001E-3</v>
      </c>
      <c r="E59" s="12">
        <v>0.47499999999999998</v>
      </c>
      <c r="F59" s="12">
        <v>0.13500000000000001</v>
      </c>
      <c r="G59" s="12">
        <v>0.26</v>
      </c>
      <c r="H59" s="12">
        <v>-0.39</v>
      </c>
      <c r="I59" s="12">
        <v>-0.2</v>
      </c>
      <c r="J59" s="12">
        <v>-0.2</v>
      </c>
      <c r="K59" s="20">
        <v>-7.7499999999999999E-2</v>
      </c>
      <c r="L59" s="12">
        <v>-0.25</v>
      </c>
      <c r="M59" s="12">
        <v>-0.42</v>
      </c>
      <c r="N59" s="12">
        <v>-0.47</v>
      </c>
      <c r="O59" s="12">
        <v>-0.15</v>
      </c>
      <c r="P59" s="12">
        <v>0.26</v>
      </c>
      <c r="Q59" s="12">
        <v>-8.7499999999999994E-2</v>
      </c>
    </row>
    <row r="60" spans="2:17" x14ac:dyDescent="0.2">
      <c r="B60" s="13">
        <f t="shared" si="3"/>
        <v>38565</v>
      </c>
      <c r="C60" s="12">
        <v>3.5019999999999998</v>
      </c>
      <c r="D60" s="12">
        <v>2.5000000000000001E-3</v>
      </c>
      <c r="E60" s="12">
        <v>0.47499999999999998</v>
      </c>
      <c r="F60" s="12">
        <v>0.13500000000000001</v>
      </c>
      <c r="G60" s="12">
        <v>0.26</v>
      </c>
      <c r="H60" s="12">
        <v>-0.39</v>
      </c>
      <c r="I60" s="12">
        <v>-0.2</v>
      </c>
      <c r="J60" s="12">
        <v>-0.2</v>
      </c>
      <c r="K60" s="20">
        <v>-7.7499999999999999E-2</v>
      </c>
      <c r="L60" s="12">
        <v>-0.25</v>
      </c>
      <c r="M60" s="12">
        <v>-0.42</v>
      </c>
      <c r="N60" s="12">
        <v>-0.47</v>
      </c>
      <c r="O60" s="12">
        <v>-0.15</v>
      </c>
      <c r="P60" s="12">
        <v>0.26</v>
      </c>
      <c r="Q60" s="12">
        <v>-8.7499999999999994E-2</v>
      </c>
    </row>
    <row r="61" spans="2:17" x14ac:dyDescent="0.2">
      <c r="B61" s="13">
        <f t="shared" si="3"/>
        <v>38596</v>
      </c>
      <c r="C61" s="12">
        <v>3.4849999999999999</v>
      </c>
      <c r="D61" s="12">
        <v>2.5000000000000001E-3</v>
      </c>
      <c r="E61" s="12">
        <v>0.47499999999999998</v>
      </c>
      <c r="F61" s="12">
        <v>0.13500000000000001</v>
      </c>
      <c r="G61" s="12">
        <v>0.26</v>
      </c>
      <c r="H61" s="12">
        <v>-0.39</v>
      </c>
      <c r="I61" s="12">
        <v>-0.2</v>
      </c>
      <c r="J61" s="12">
        <v>-0.2</v>
      </c>
      <c r="K61" s="20">
        <v>-7.7499999999999999E-2</v>
      </c>
      <c r="L61" s="12">
        <v>-0.25</v>
      </c>
      <c r="M61" s="12">
        <v>-0.42</v>
      </c>
      <c r="N61" s="12">
        <v>-0.47</v>
      </c>
      <c r="O61" s="12">
        <v>-0.15</v>
      </c>
      <c r="P61" s="12">
        <v>0.26</v>
      </c>
      <c r="Q61" s="12">
        <v>-8.7499999999999994E-2</v>
      </c>
    </row>
    <row r="62" spans="2:17" x14ac:dyDescent="0.2">
      <c r="B62" s="13">
        <f t="shared" si="3"/>
        <v>38626</v>
      </c>
      <c r="C62" s="12">
        <v>3.4980000000000002</v>
      </c>
      <c r="D62" s="12">
        <v>2.5000000000000001E-3</v>
      </c>
      <c r="E62" s="12">
        <v>0.47499999999999998</v>
      </c>
      <c r="F62" s="12">
        <v>0.13500000000000001</v>
      </c>
      <c r="G62" s="12">
        <v>0.26</v>
      </c>
      <c r="H62" s="12">
        <v>-0.39</v>
      </c>
      <c r="I62" s="12">
        <v>-0.2</v>
      </c>
      <c r="J62" s="12">
        <v>-0.2</v>
      </c>
      <c r="K62" s="20">
        <v>-7.7499999999999999E-2</v>
      </c>
      <c r="L62" s="12">
        <v>-0.25</v>
      </c>
      <c r="M62" s="12">
        <v>-0.42</v>
      </c>
      <c r="N62" s="12">
        <v>-0.47</v>
      </c>
      <c r="O62" s="12">
        <v>-0.15</v>
      </c>
      <c r="P62" s="12">
        <v>0.26</v>
      </c>
      <c r="Q62" s="12">
        <v>-8.7499999999999994E-2</v>
      </c>
    </row>
    <row r="63" spans="2:17" x14ac:dyDescent="0.2">
      <c r="B63" s="13">
        <f t="shared" si="3"/>
        <v>38657</v>
      </c>
      <c r="C63" s="12">
        <v>3.65</v>
      </c>
      <c r="D63" s="12">
        <v>2.5000000000000001E-3</v>
      </c>
      <c r="E63" s="12">
        <v>0.5</v>
      </c>
      <c r="F63" s="12">
        <v>0.19</v>
      </c>
      <c r="G63" s="12">
        <v>0.25</v>
      </c>
      <c r="H63" s="12">
        <v>-0.26</v>
      </c>
      <c r="I63" s="12">
        <v>0.29799999999999999</v>
      </c>
      <c r="J63" s="12">
        <v>-0.13</v>
      </c>
      <c r="K63" s="20">
        <v>-7.7499999999999999E-2</v>
      </c>
      <c r="L63" s="12">
        <v>0.248</v>
      </c>
      <c r="M63" s="12">
        <v>-0.38500000000000001</v>
      </c>
      <c r="N63" s="12">
        <v>-0.34</v>
      </c>
      <c r="O63" s="12">
        <v>-0.15</v>
      </c>
      <c r="P63" s="12">
        <v>0.3</v>
      </c>
      <c r="Q63" s="12">
        <v>-8.7499999999999994E-2</v>
      </c>
    </row>
    <row r="64" spans="2:17" x14ac:dyDescent="0.2">
      <c r="B64" s="13">
        <f t="shared" si="3"/>
        <v>38687</v>
      </c>
      <c r="C64" s="12">
        <v>3.81</v>
      </c>
      <c r="D64" s="12">
        <v>2.5000000000000001E-3</v>
      </c>
      <c r="E64" s="12">
        <v>0.56999999999999995</v>
      </c>
      <c r="F64" s="12">
        <v>0.19</v>
      </c>
      <c r="G64" s="12">
        <v>0.25</v>
      </c>
      <c r="H64" s="12">
        <v>-0.26</v>
      </c>
      <c r="I64" s="12">
        <v>0.35799999999999998</v>
      </c>
      <c r="J64" s="12">
        <v>-0.13</v>
      </c>
      <c r="K64" s="20">
        <v>-7.7499999999999999E-2</v>
      </c>
      <c r="L64" s="12">
        <v>0.308</v>
      </c>
      <c r="M64" s="12">
        <v>-0.38500000000000001</v>
      </c>
      <c r="N64" s="12">
        <v>-0.34</v>
      </c>
      <c r="O64" s="12">
        <v>-0.1525</v>
      </c>
      <c r="P64" s="12">
        <v>0.3</v>
      </c>
      <c r="Q64" s="12">
        <v>-8.7499999999999994E-2</v>
      </c>
    </row>
    <row r="65" spans="2:17" x14ac:dyDescent="0.2">
      <c r="B65" s="13">
        <f t="shared" si="3"/>
        <v>38718</v>
      </c>
      <c r="C65" s="12">
        <v>3.8574999999999999</v>
      </c>
      <c r="D65" s="12">
        <v>2.5000000000000001E-3</v>
      </c>
      <c r="E65" s="12">
        <v>0.56999999999999995</v>
      </c>
      <c r="F65" s="12">
        <v>0.19</v>
      </c>
      <c r="G65" s="12">
        <v>0.25</v>
      </c>
      <c r="H65" s="12">
        <v>-0.26</v>
      </c>
      <c r="I65" s="12">
        <v>0.42799999999999999</v>
      </c>
      <c r="J65" s="12">
        <v>-0.13</v>
      </c>
      <c r="K65" s="20">
        <v>-6.5000000000000002E-2</v>
      </c>
      <c r="L65" s="12">
        <v>0.378</v>
      </c>
      <c r="M65" s="12">
        <v>-0.38500000000000001</v>
      </c>
      <c r="N65" s="12">
        <v>-0.34</v>
      </c>
      <c r="O65" s="12">
        <v>-0.155</v>
      </c>
      <c r="P65" s="12">
        <v>0.3</v>
      </c>
      <c r="Q65" s="12">
        <v>-7.4999999999999997E-2</v>
      </c>
    </row>
    <row r="66" spans="2:17" x14ac:dyDescent="0.2">
      <c r="B66" s="13">
        <f t="shared" si="3"/>
        <v>38749</v>
      </c>
      <c r="C66" s="12">
        <v>3.7774999999999999</v>
      </c>
      <c r="D66" s="12">
        <v>2.5000000000000001E-3</v>
      </c>
      <c r="E66" s="12">
        <v>0.56999999999999995</v>
      </c>
      <c r="F66" s="12">
        <v>0.19</v>
      </c>
      <c r="G66" s="12">
        <v>0.25</v>
      </c>
      <c r="H66" s="12">
        <v>-0.26</v>
      </c>
      <c r="I66" s="12">
        <v>0.29799999999999999</v>
      </c>
      <c r="J66" s="12">
        <v>-0.13</v>
      </c>
      <c r="K66" s="20">
        <v>-6.5000000000000002E-2</v>
      </c>
      <c r="L66" s="12">
        <v>0.248</v>
      </c>
      <c r="M66" s="12">
        <v>-0.38500000000000001</v>
      </c>
      <c r="N66" s="12">
        <v>-0.34</v>
      </c>
      <c r="O66" s="12">
        <v>-0.14749999999999999</v>
      </c>
      <c r="P66" s="12">
        <v>0.3</v>
      </c>
      <c r="Q66" s="12">
        <v>-7.4999999999999997E-2</v>
      </c>
    </row>
    <row r="67" spans="2:17" x14ac:dyDescent="0.2">
      <c r="B67" s="13">
        <f t="shared" si="3"/>
        <v>38777</v>
      </c>
      <c r="C67" s="12">
        <v>3.6475</v>
      </c>
      <c r="D67" s="12">
        <v>2.5000000000000001E-3</v>
      </c>
      <c r="E67" s="12">
        <v>0.56999999999999995</v>
      </c>
      <c r="F67" s="12">
        <v>0.19</v>
      </c>
      <c r="G67" s="12">
        <v>0.25</v>
      </c>
      <c r="H67" s="12">
        <v>-0.26</v>
      </c>
      <c r="I67" s="12">
        <v>0.11799999999999999</v>
      </c>
      <c r="J67" s="12">
        <v>-0.13</v>
      </c>
      <c r="K67" s="20">
        <v>-6.5000000000000002E-2</v>
      </c>
      <c r="L67" s="12">
        <v>6.8000000000000005E-2</v>
      </c>
      <c r="M67" s="12">
        <v>-0.38500000000000001</v>
      </c>
      <c r="N67" s="12">
        <v>-0.34</v>
      </c>
      <c r="O67" s="12">
        <v>-0.14499999999999999</v>
      </c>
      <c r="P67" s="12">
        <v>0.3</v>
      </c>
      <c r="Q67" s="12">
        <v>-7.4999999999999997E-2</v>
      </c>
    </row>
    <row r="68" spans="2:17" x14ac:dyDescent="0.2">
      <c r="B68" s="13">
        <f t="shared" si="3"/>
        <v>38808</v>
      </c>
      <c r="C68" s="12">
        <v>3.4624999999999999</v>
      </c>
      <c r="D68" s="12">
        <v>2.5000000000000001E-3</v>
      </c>
      <c r="E68" s="12">
        <v>0.47499999999999998</v>
      </c>
      <c r="F68" s="12">
        <v>0.13500000000000001</v>
      </c>
      <c r="G68" s="12">
        <v>0.26</v>
      </c>
      <c r="H68" s="12">
        <v>-0.39</v>
      </c>
      <c r="I68" s="12">
        <v>-0.2</v>
      </c>
      <c r="J68" s="12">
        <v>-0.19500000000000001</v>
      </c>
      <c r="K68" s="20">
        <v>-6.5000000000000002E-2</v>
      </c>
      <c r="L68" s="12">
        <v>-0.25</v>
      </c>
      <c r="M68" s="12">
        <v>-0.42</v>
      </c>
      <c r="N68" s="12">
        <v>-0.47</v>
      </c>
      <c r="O68" s="12">
        <v>-0.15</v>
      </c>
      <c r="P68" s="12">
        <v>0.26</v>
      </c>
      <c r="Q68" s="12">
        <v>-7.4999999999999997E-2</v>
      </c>
    </row>
    <row r="69" spans="2:17" x14ac:dyDescent="0.2">
      <c r="B69" s="13">
        <f t="shared" si="3"/>
        <v>38838</v>
      </c>
      <c r="C69" s="12">
        <v>3.4605000000000001</v>
      </c>
      <c r="D69" s="12">
        <v>2.5000000000000001E-3</v>
      </c>
      <c r="E69" s="12">
        <v>0.47499999999999998</v>
      </c>
      <c r="F69" s="12">
        <v>0.13500000000000001</v>
      </c>
      <c r="G69" s="12">
        <v>0.26</v>
      </c>
      <c r="H69" s="12">
        <v>-0.39</v>
      </c>
      <c r="I69" s="12">
        <v>-0.2</v>
      </c>
      <c r="J69" s="12">
        <v>-0.19500000000000001</v>
      </c>
      <c r="K69" s="20">
        <v>-6.5000000000000002E-2</v>
      </c>
      <c r="L69" s="12">
        <v>-0.25</v>
      </c>
      <c r="M69" s="12">
        <v>-0.42</v>
      </c>
      <c r="N69" s="12">
        <v>-0.47</v>
      </c>
      <c r="O69" s="12">
        <v>-0.15</v>
      </c>
      <c r="P69" s="12">
        <v>0.26</v>
      </c>
      <c r="Q69" s="12">
        <v>-7.4999999999999997E-2</v>
      </c>
    </row>
    <row r="70" spans="2:17" x14ac:dyDescent="0.2">
      <c r="B70" s="13">
        <f t="shared" si="3"/>
        <v>38869</v>
      </c>
      <c r="C70" s="12">
        <v>3.5005000000000002</v>
      </c>
      <c r="D70" s="12">
        <v>2.5000000000000001E-3</v>
      </c>
      <c r="E70" s="12">
        <v>0.47499999999999998</v>
      </c>
      <c r="F70" s="12">
        <v>0.13500000000000001</v>
      </c>
      <c r="G70" s="12">
        <v>0.26</v>
      </c>
      <c r="H70" s="12">
        <v>-0.39</v>
      </c>
      <c r="I70" s="12">
        <v>-0.2</v>
      </c>
      <c r="J70" s="12">
        <v>-0.19500000000000001</v>
      </c>
      <c r="K70" s="20">
        <v>-6.5000000000000002E-2</v>
      </c>
      <c r="L70" s="12">
        <v>-0.25</v>
      </c>
      <c r="M70" s="12">
        <v>-0.42</v>
      </c>
      <c r="N70" s="12">
        <v>-0.47</v>
      </c>
      <c r="O70" s="12">
        <v>-0.15</v>
      </c>
      <c r="P70" s="12">
        <v>0.26</v>
      </c>
      <c r="Q70" s="12">
        <v>-7.4999999999999997E-2</v>
      </c>
    </row>
    <row r="71" spans="2:17" x14ac:dyDescent="0.2">
      <c r="B71" s="13">
        <f t="shared" si="3"/>
        <v>38899</v>
      </c>
      <c r="C71" s="12">
        <v>3.5425</v>
      </c>
      <c r="D71" s="12">
        <v>2.5000000000000001E-3</v>
      </c>
      <c r="E71" s="12">
        <v>0.47499999999999998</v>
      </c>
      <c r="F71" s="12">
        <v>0.13500000000000001</v>
      </c>
      <c r="G71" s="12">
        <v>0.26</v>
      </c>
      <c r="H71" s="12">
        <v>-0.39</v>
      </c>
      <c r="I71" s="12">
        <v>-0.2</v>
      </c>
      <c r="J71" s="12">
        <v>-0.19500000000000001</v>
      </c>
      <c r="K71" s="20">
        <v>-6.5000000000000002E-2</v>
      </c>
      <c r="L71" s="12">
        <v>-0.25</v>
      </c>
      <c r="M71" s="12">
        <v>-0.42</v>
      </c>
      <c r="N71" s="12">
        <v>-0.47</v>
      </c>
      <c r="O71" s="12">
        <v>-0.15</v>
      </c>
      <c r="P71" s="12">
        <v>0.26</v>
      </c>
      <c r="Q71" s="12">
        <v>-7.4999999999999997E-2</v>
      </c>
    </row>
    <row r="72" spans="2:17" x14ac:dyDescent="0.2">
      <c r="B72" s="13">
        <f t="shared" si="3"/>
        <v>38930</v>
      </c>
      <c r="C72" s="12">
        <v>3.5844999999999998</v>
      </c>
      <c r="D72" s="12">
        <v>2.5000000000000001E-3</v>
      </c>
      <c r="E72" s="12">
        <v>0.47499999999999998</v>
      </c>
      <c r="F72" s="12">
        <v>0.13500000000000001</v>
      </c>
      <c r="G72" s="12">
        <v>0.26</v>
      </c>
      <c r="H72" s="12">
        <v>-0.39</v>
      </c>
      <c r="I72" s="12">
        <v>-0.2</v>
      </c>
      <c r="J72" s="12">
        <v>-0.19500000000000001</v>
      </c>
      <c r="K72" s="20">
        <v>-6.5000000000000002E-2</v>
      </c>
      <c r="L72" s="12">
        <v>-0.25</v>
      </c>
      <c r="M72" s="12">
        <v>-0.42</v>
      </c>
      <c r="N72" s="12">
        <v>-0.47</v>
      </c>
      <c r="O72" s="12">
        <v>-0.15</v>
      </c>
      <c r="P72" s="12">
        <v>0.26</v>
      </c>
      <c r="Q72" s="12">
        <v>-7.4999999999999997E-2</v>
      </c>
    </row>
    <row r="73" spans="2:17" x14ac:dyDescent="0.2">
      <c r="B73" s="13">
        <f t="shared" si="3"/>
        <v>38961</v>
      </c>
      <c r="C73" s="12">
        <v>3.5674999999999999</v>
      </c>
      <c r="D73" s="12">
        <v>2.5000000000000001E-3</v>
      </c>
      <c r="E73" s="12">
        <v>0.47499999999999998</v>
      </c>
      <c r="F73" s="12">
        <v>0.13500000000000001</v>
      </c>
      <c r="G73" s="12">
        <v>0.26</v>
      </c>
      <c r="H73" s="12">
        <v>-0.39</v>
      </c>
      <c r="I73" s="12">
        <v>-0.2</v>
      </c>
      <c r="J73" s="12">
        <v>-0.19500000000000001</v>
      </c>
      <c r="K73" s="20">
        <v>-6.5000000000000002E-2</v>
      </c>
      <c r="L73" s="12">
        <v>-0.25</v>
      </c>
      <c r="M73" s="12">
        <v>-0.42</v>
      </c>
      <c r="N73" s="12">
        <v>-0.47</v>
      </c>
      <c r="O73" s="12">
        <v>-0.15</v>
      </c>
      <c r="P73" s="12">
        <v>0.26</v>
      </c>
      <c r="Q73" s="12">
        <v>-7.4999999999999997E-2</v>
      </c>
    </row>
    <row r="74" spans="2:17" x14ac:dyDescent="0.2">
      <c r="B74" s="13">
        <f t="shared" si="3"/>
        <v>38991</v>
      </c>
      <c r="C74" s="12">
        <v>3.5804999999999998</v>
      </c>
      <c r="D74" s="12">
        <v>2.5000000000000001E-3</v>
      </c>
      <c r="E74" s="12">
        <v>0.47499999999999998</v>
      </c>
      <c r="F74" s="12">
        <v>0.13500000000000001</v>
      </c>
      <c r="G74" s="12">
        <v>0.26</v>
      </c>
      <c r="H74" s="12">
        <v>-0.39</v>
      </c>
      <c r="I74" s="12">
        <v>-0.2</v>
      </c>
      <c r="J74" s="12">
        <v>-0.19500000000000001</v>
      </c>
      <c r="K74" s="20">
        <v>-6.5000000000000002E-2</v>
      </c>
      <c r="L74" s="12">
        <v>-0.25</v>
      </c>
      <c r="M74" s="12">
        <v>-0.42</v>
      </c>
      <c r="N74" s="12">
        <v>-0.47</v>
      </c>
      <c r="O74" s="12">
        <v>-0.15</v>
      </c>
      <c r="P74" s="12">
        <v>0.26</v>
      </c>
      <c r="Q74" s="12">
        <v>-7.4999999999999997E-2</v>
      </c>
    </row>
    <row r="75" spans="2:17" x14ac:dyDescent="0.2">
      <c r="B75" s="13">
        <f t="shared" si="3"/>
        <v>39022</v>
      </c>
      <c r="C75" s="12">
        <v>3.7324999999999999</v>
      </c>
      <c r="D75" s="12">
        <v>2.5000000000000001E-3</v>
      </c>
      <c r="E75" s="12">
        <v>0.5</v>
      </c>
      <c r="F75" s="12">
        <v>0.19</v>
      </c>
      <c r="G75" s="12">
        <v>0.25</v>
      </c>
      <c r="H75" s="12">
        <v>-0.26</v>
      </c>
      <c r="I75" s="12">
        <v>0.29799999999999999</v>
      </c>
      <c r="J75" s="12">
        <v>-0.13</v>
      </c>
      <c r="K75" s="20">
        <v>-6.5000000000000002E-2</v>
      </c>
      <c r="L75" s="12">
        <v>0.248</v>
      </c>
      <c r="M75" s="12">
        <v>-0.39</v>
      </c>
      <c r="N75" s="12">
        <v>-0.34</v>
      </c>
      <c r="O75" s="12">
        <v>-0.15</v>
      </c>
      <c r="P75" s="12">
        <v>0.3</v>
      </c>
      <c r="Q75" s="12">
        <v>-7.4999999999999997E-2</v>
      </c>
    </row>
    <row r="76" spans="2:17" x14ac:dyDescent="0.2">
      <c r="B76" s="13">
        <f t="shared" si="3"/>
        <v>39052</v>
      </c>
      <c r="C76" s="12">
        <v>3.8925000000000001</v>
      </c>
      <c r="D76" s="12">
        <v>2.5000000000000001E-3</v>
      </c>
      <c r="E76" s="12">
        <v>0.56999999999999995</v>
      </c>
      <c r="F76" s="12">
        <v>0.19</v>
      </c>
      <c r="G76" s="12">
        <v>0.25</v>
      </c>
      <c r="H76" s="12">
        <v>-0.26</v>
      </c>
      <c r="I76" s="12">
        <v>0.35799999999999998</v>
      </c>
      <c r="J76" s="12">
        <v>-0.13</v>
      </c>
      <c r="K76" s="20">
        <v>-6.5000000000000002E-2</v>
      </c>
      <c r="L76" s="12">
        <v>0.308</v>
      </c>
      <c r="M76" s="12">
        <v>-0.39</v>
      </c>
      <c r="N76" s="12">
        <v>-0.34</v>
      </c>
      <c r="O76" s="12">
        <v>-0.1525</v>
      </c>
      <c r="P76" s="12">
        <v>0.3</v>
      </c>
      <c r="Q76" s="12">
        <v>-7.4999999999999997E-2</v>
      </c>
    </row>
    <row r="77" spans="2:17" x14ac:dyDescent="0.2">
      <c r="B77" s="13">
        <f t="shared" si="3"/>
        <v>39083</v>
      </c>
      <c r="C77" s="12">
        <v>3.9424999999999999</v>
      </c>
      <c r="D77" s="12">
        <v>2.5000000000000001E-3</v>
      </c>
      <c r="E77" s="12">
        <v>0.56999999999999995</v>
      </c>
      <c r="F77" s="12">
        <v>0.19</v>
      </c>
      <c r="G77" s="12">
        <v>0.25</v>
      </c>
      <c r="H77" s="12">
        <v>-0.26</v>
      </c>
      <c r="I77" s="12">
        <v>0.42799999999999999</v>
      </c>
      <c r="J77" s="12">
        <v>-0.13</v>
      </c>
      <c r="K77" s="20">
        <v>-0.06</v>
      </c>
      <c r="L77" s="12">
        <v>0.378</v>
      </c>
      <c r="M77" s="12">
        <v>-0.39</v>
      </c>
      <c r="N77" s="12">
        <v>-0.34</v>
      </c>
      <c r="O77" s="12">
        <v>-0.155</v>
      </c>
      <c r="P77" s="12">
        <v>0.3</v>
      </c>
      <c r="Q77" s="12">
        <v>-7.0000000000000007E-2</v>
      </c>
    </row>
    <row r="78" spans="2:17" x14ac:dyDescent="0.2">
      <c r="B78" s="13">
        <f t="shared" si="3"/>
        <v>39114</v>
      </c>
      <c r="C78" s="12">
        <v>3.8624999999999998</v>
      </c>
      <c r="D78" s="12">
        <v>2.5000000000000001E-3</v>
      </c>
      <c r="E78" s="12">
        <v>0.56999999999999995</v>
      </c>
      <c r="F78" s="12">
        <v>0.19</v>
      </c>
      <c r="G78" s="12">
        <v>0.25</v>
      </c>
      <c r="H78" s="12">
        <v>-0.26</v>
      </c>
      <c r="I78" s="12">
        <v>0.29799999999999999</v>
      </c>
      <c r="J78" s="12">
        <v>-0.13</v>
      </c>
      <c r="K78" s="20">
        <v>-0.06</v>
      </c>
      <c r="L78" s="12">
        <v>0.248</v>
      </c>
      <c r="M78" s="12">
        <v>-0.39</v>
      </c>
      <c r="N78" s="12">
        <v>-0.34</v>
      </c>
      <c r="O78" s="12">
        <v>-0.14749999999999999</v>
      </c>
      <c r="P78" s="12">
        <v>0.3</v>
      </c>
      <c r="Q78" s="12">
        <v>-7.0000000000000007E-2</v>
      </c>
    </row>
    <row r="79" spans="2:17" x14ac:dyDescent="0.2">
      <c r="B79" s="13">
        <f t="shared" si="3"/>
        <v>39142</v>
      </c>
      <c r="C79" s="12">
        <v>3.7324999999999999</v>
      </c>
      <c r="D79" s="12">
        <v>2.5000000000000001E-3</v>
      </c>
      <c r="E79" s="12">
        <v>0.56999999999999995</v>
      </c>
      <c r="F79" s="12">
        <v>0.19</v>
      </c>
      <c r="G79" s="12">
        <v>0.25</v>
      </c>
      <c r="H79" s="12">
        <v>-0.26</v>
      </c>
      <c r="I79" s="12">
        <v>0.11799999999999999</v>
      </c>
      <c r="J79" s="12">
        <v>-0.13</v>
      </c>
      <c r="K79" s="20">
        <v>-0.06</v>
      </c>
      <c r="L79" s="12">
        <v>6.8000000000000005E-2</v>
      </c>
      <c r="M79" s="12">
        <v>-0.39</v>
      </c>
      <c r="N79" s="12">
        <v>-0.34</v>
      </c>
      <c r="O79" s="12">
        <v>-0.14499999999999999</v>
      </c>
      <c r="P79" s="12">
        <v>0.3</v>
      </c>
      <c r="Q79" s="12">
        <v>-7.0000000000000007E-2</v>
      </c>
    </row>
    <row r="80" spans="2:17" x14ac:dyDescent="0.2">
      <c r="B80" s="13">
        <f t="shared" si="3"/>
        <v>39173</v>
      </c>
      <c r="C80" s="12">
        <v>3.5474999999999999</v>
      </c>
      <c r="D80" s="12">
        <v>2.5000000000000001E-3</v>
      </c>
      <c r="E80" s="12">
        <v>0.47499999999999998</v>
      </c>
      <c r="F80" s="12">
        <v>0.13500000000000001</v>
      </c>
      <c r="G80" s="12">
        <v>0.26</v>
      </c>
      <c r="H80" s="12">
        <v>-0.39</v>
      </c>
      <c r="I80" s="12">
        <v>-0.2</v>
      </c>
      <c r="J80" s="12">
        <v>-0.19500000000000001</v>
      </c>
      <c r="K80" s="20">
        <v>-0.06</v>
      </c>
      <c r="L80" s="12">
        <v>-0.25</v>
      </c>
      <c r="M80" s="12">
        <v>-0.42499999999999999</v>
      </c>
      <c r="N80" s="12">
        <v>-0.47</v>
      </c>
      <c r="O80" s="12">
        <v>-0.15</v>
      </c>
      <c r="P80" s="12">
        <v>0.26</v>
      </c>
      <c r="Q80" s="12">
        <v>-7.0000000000000007E-2</v>
      </c>
    </row>
    <row r="81" spans="2:17" x14ac:dyDescent="0.2">
      <c r="B81" s="13">
        <f t="shared" ref="B81:B107" si="4">EOMONTH(B80,0)+1</f>
        <v>39203</v>
      </c>
      <c r="C81" s="12">
        <v>3.5455000000000001</v>
      </c>
      <c r="D81" s="12">
        <v>2.5000000000000001E-3</v>
      </c>
      <c r="E81" s="12">
        <v>0.47499999999999998</v>
      </c>
      <c r="F81" s="12">
        <v>0.13500000000000001</v>
      </c>
      <c r="G81" s="12">
        <v>0.26</v>
      </c>
      <c r="H81" s="12">
        <v>-0.39</v>
      </c>
      <c r="I81" s="12">
        <v>-0.2</v>
      </c>
      <c r="J81" s="12">
        <v>-0.19500000000000001</v>
      </c>
      <c r="K81" s="20">
        <v>-0.06</v>
      </c>
      <c r="L81" s="12">
        <v>-0.25</v>
      </c>
      <c r="M81" s="12">
        <v>-0.42499999999999999</v>
      </c>
      <c r="N81" s="12">
        <v>-0.47</v>
      </c>
      <c r="O81" s="12">
        <v>-0.15</v>
      </c>
      <c r="P81" s="12">
        <v>0.26</v>
      </c>
      <c r="Q81" s="12">
        <v>-7.0000000000000007E-2</v>
      </c>
    </row>
    <row r="82" spans="2:17" x14ac:dyDescent="0.2">
      <c r="B82" s="13">
        <f t="shared" si="4"/>
        <v>39234</v>
      </c>
      <c r="C82" s="12">
        <v>3.5855000000000001</v>
      </c>
      <c r="D82" s="12">
        <v>2.5000000000000001E-3</v>
      </c>
      <c r="E82" s="12">
        <v>0.47499999999999998</v>
      </c>
      <c r="F82" s="12">
        <v>0.13500000000000001</v>
      </c>
      <c r="G82" s="12">
        <v>0.26</v>
      </c>
      <c r="H82" s="12">
        <v>-0.39</v>
      </c>
      <c r="I82" s="12">
        <v>-0.2</v>
      </c>
      <c r="J82" s="12">
        <v>-0.19500000000000001</v>
      </c>
      <c r="K82" s="20">
        <v>-0.06</v>
      </c>
      <c r="L82" s="12">
        <v>-0.25</v>
      </c>
      <c r="M82" s="12">
        <v>-0.42499999999999999</v>
      </c>
      <c r="N82" s="12">
        <v>-0.47</v>
      </c>
      <c r="O82" s="12">
        <v>-0.15</v>
      </c>
      <c r="P82" s="12">
        <v>0.26</v>
      </c>
      <c r="Q82" s="12">
        <v>-7.0000000000000007E-2</v>
      </c>
    </row>
    <row r="83" spans="2:17" x14ac:dyDescent="0.2">
      <c r="B83" s="13">
        <f t="shared" si="4"/>
        <v>39264</v>
      </c>
      <c r="C83" s="12">
        <v>3.6274999999999999</v>
      </c>
      <c r="D83" s="12">
        <v>2.5000000000000001E-3</v>
      </c>
      <c r="E83" s="12">
        <v>0.47499999999999998</v>
      </c>
      <c r="F83" s="12">
        <v>0.13500000000000001</v>
      </c>
      <c r="G83" s="12">
        <v>0.26</v>
      </c>
      <c r="H83" s="12">
        <v>-0.39</v>
      </c>
      <c r="I83" s="12">
        <v>-0.2</v>
      </c>
      <c r="J83" s="12">
        <v>-0.19500000000000001</v>
      </c>
      <c r="K83" s="20">
        <v>-0.06</v>
      </c>
      <c r="L83" s="12">
        <v>-0.25</v>
      </c>
      <c r="M83" s="12">
        <v>-0.42499999999999999</v>
      </c>
      <c r="N83" s="12">
        <v>-0.47</v>
      </c>
      <c r="O83" s="12">
        <v>-0.15</v>
      </c>
      <c r="P83" s="12">
        <v>0.26</v>
      </c>
      <c r="Q83" s="12">
        <v>-7.0000000000000007E-2</v>
      </c>
    </row>
    <row r="84" spans="2:17" x14ac:dyDescent="0.2">
      <c r="B84" s="13">
        <f t="shared" si="4"/>
        <v>39295</v>
      </c>
      <c r="C84" s="12">
        <v>3.6695000000000002</v>
      </c>
      <c r="D84" s="12">
        <v>2.5000000000000001E-3</v>
      </c>
      <c r="E84" s="12">
        <v>0.47499999999999998</v>
      </c>
      <c r="F84" s="12">
        <v>0.13500000000000001</v>
      </c>
      <c r="G84" s="12">
        <v>0.26</v>
      </c>
      <c r="H84" s="12">
        <v>-0.39</v>
      </c>
      <c r="I84" s="12">
        <v>-0.2</v>
      </c>
      <c r="J84" s="12">
        <v>-0.19500000000000001</v>
      </c>
      <c r="K84" s="20">
        <v>-0.06</v>
      </c>
      <c r="L84" s="12">
        <v>-0.25</v>
      </c>
      <c r="M84" s="12">
        <v>-0.42499999999999999</v>
      </c>
      <c r="N84" s="12">
        <v>-0.47</v>
      </c>
      <c r="O84" s="12">
        <v>-0.15</v>
      </c>
      <c r="P84" s="12">
        <v>0.26</v>
      </c>
      <c r="Q84" s="12">
        <v>-7.0000000000000007E-2</v>
      </c>
    </row>
    <row r="85" spans="2:17" x14ac:dyDescent="0.2">
      <c r="B85" s="13">
        <f t="shared" si="4"/>
        <v>39326</v>
      </c>
      <c r="C85" s="12">
        <v>3.6524999999999999</v>
      </c>
      <c r="D85" s="12">
        <v>2.5000000000000001E-3</v>
      </c>
      <c r="E85" s="12">
        <v>0.47499999999999998</v>
      </c>
      <c r="F85" s="12">
        <v>0.13500000000000001</v>
      </c>
      <c r="G85" s="12">
        <v>0.26</v>
      </c>
      <c r="H85" s="12">
        <v>-0.39</v>
      </c>
      <c r="I85" s="12">
        <v>-0.2</v>
      </c>
      <c r="J85" s="12">
        <v>-0.19500000000000001</v>
      </c>
      <c r="K85" s="20">
        <v>-0.06</v>
      </c>
      <c r="L85" s="12">
        <v>-0.25</v>
      </c>
      <c r="M85" s="12">
        <v>-0.42499999999999999</v>
      </c>
      <c r="N85" s="12">
        <v>-0.47</v>
      </c>
      <c r="O85" s="12">
        <v>-0.15</v>
      </c>
      <c r="P85" s="12">
        <v>0.26</v>
      </c>
      <c r="Q85" s="12">
        <v>-7.0000000000000007E-2</v>
      </c>
    </row>
    <row r="86" spans="2:17" x14ac:dyDescent="0.2">
      <c r="B86" s="13">
        <f t="shared" si="4"/>
        <v>39356</v>
      </c>
      <c r="C86" s="12">
        <v>3.6655000000000002</v>
      </c>
      <c r="D86" s="12">
        <v>2.5000000000000001E-3</v>
      </c>
      <c r="E86" s="12">
        <v>0.47499999999999998</v>
      </c>
      <c r="F86" s="12">
        <v>0.13500000000000001</v>
      </c>
      <c r="G86" s="12">
        <v>0.26</v>
      </c>
      <c r="H86" s="12">
        <v>-0.39</v>
      </c>
      <c r="I86" s="12">
        <v>-0.2</v>
      </c>
      <c r="J86" s="12">
        <v>-0.19500000000000001</v>
      </c>
      <c r="K86" s="20">
        <v>-0.06</v>
      </c>
      <c r="L86" s="12">
        <v>-0.25</v>
      </c>
      <c r="M86" s="12">
        <v>-0.42499999999999999</v>
      </c>
      <c r="N86" s="12">
        <v>-0.47</v>
      </c>
      <c r="O86" s="12">
        <v>-0.15</v>
      </c>
      <c r="P86" s="12">
        <v>0.26</v>
      </c>
      <c r="Q86" s="12">
        <v>-7.0000000000000007E-2</v>
      </c>
    </row>
    <row r="87" spans="2:17" x14ac:dyDescent="0.2">
      <c r="B87" s="13">
        <f t="shared" si="4"/>
        <v>39387</v>
      </c>
      <c r="C87" s="12">
        <v>3.8174999999999999</v>
      </c>
      <c r="D87" s="12">
        <v>2.5000000000000001E-3</v>
      </c>
      <c r="E87" s="12">
        <v>0.5</v>
      </c>
      <c r="F87" s="12">
        <v>0.19</v>
      </c>
      <c r="G87" s="12">
        <v>0.25</v>
      </c>
      <c r="H87" s="12">
        <v>-0.26</v>
      </c>
      <c r="I87" s="12">
        <v>0.29799999999999999</v>
      </c>
      <c r="J87" s="12">
        <v>-0.13</v>
      </c>
      <c r="K87" s="20">
        <v>-0.06</v>
      </c>
      <c r="L87" s="12">
        <v>0.248</v>
      </c>
      <c r="M87" s="12">
        <v>-0.39</v>
      </c>
      <c r="N87" s="12">
        <v>-0.34</v>
      </c>
      <c r="O87" s="12">
        <v>-0.15</v>
      </c>
      <c r="P87" s="12">
        <v>0.3</v>
      </c>
      <c r="Q87" s="12">
        <v>-7.0000000000000007E-2</v>
      </c>
    </row>
    <row r="88" spans="2:17" x14ac:dyDescent="0.2">
      <c r="B88" s="13">
        <f t="shared" si="4"/>
        <v>39417</v>
      </c>
      <c r="C88" s="12">
        <v>3.9775</v>
      </c>
      <c r="D88" s="12">
        <v>2.5000000000000001E-3</v>
      </c>
      <c r="E88" s="12">
        <v>0.56999999999999995</v>
      </c>
      <c r="F88" s="12">
        <v>0.19</v>
      </c>
      <c r="G88" s="12">
        <v>0.25</v>
      </c>
      <c r="H88" s="12">
        <v>-0.26</v>
      </c>
      <c r="I88" s="12">
        <v>0.35799999999999998</v>
      </c>
      <c r="J88" s="12">
        <v>-0.13</v>
      </c>
      <c r="K88" s="20">
        <v>-0.06</v>
      </c>
      <c r="L88" s="12">
        <v>0.308</v>
      </c>
      <c r="M88" s="12">
        <v>-0.39</v>
      </c>
      <c r="N88" s="12">
        <v>-0.34</v>
      </c>
      <c r="O88" s="12">
        <v>-0.1525</v>
      </c>
      <c r="P88" s="12">
        <v>0.3</v>
      </c>
      <c r="Q88" s="12">
        <v>-7.0000000000000007E-2</v>
      </c>
    </row>
    <row r="89" spans="2:17" x14ac:dyDescent="0.2">
      <c r="B89" s="13">
        <f t="shared" si="4"/>
        <v>39448</v>
      </c>
      <c r="C89" s="12">
        <v>4.03</v>
      </c>
      <c r="D89" s="12">
        <v>2.5000000000000001E-3</v>
      </c>
      <c r="E89" s="12">
        <v>0.56999999999999995</v>
      </c>
      <c r="F89" s="12">
        <v>0.19</v>
      </c>
      <c r="G89" s="12">
        <v>0.25</v>
      </c>
      <c r="H89" s="12">
        <v>-0.26</v>
      </c>
      <c r="I89" s="12">
        <v>0.42799999999999999</v>
      </c>
      <c r="J89" s="12">
        <v>-0.13</v>
      </c>
      <c r="K89" s="20">
        <v>-0.06</v>
      </c>
      <c r="L89" s="12">
        <v>0.378</v>
      </c>
      <c r="M89" s="12">
        <v>-0.39</v>
      </c>
      <c r="N89" s="12">
        <v>-0.34</v>
      </c>
      <c r="O89" s="12">
        <v>-0.155</v>
      </c>
      <c r="P89" s="12">
        <v>0.3</v>
      </c>
      <c r="Q89" s="12">
        <v>-7.0000000000000007E-2</v>
      </c>
    </row>
    <row r="90" spans="2:17" x14ac:dyDescent="0.2">
      <c r="B90" s="13">
        <f t="shared" si="4"/>
        <v>39479</v>
      </c>
      <c r="C90" s="12">
        <v>3.95</v>
      </c>
      <c r="D90" s="12">
        <v>2.5000000000000001E-3</v>
      </c>
      <c r="E90" s="12">
        <v>0.56999999999999995</v>
      </c>
      <c r="F90" s="12">
        <v>0.19</v>
      </c>
      <c r="G90" s="12">
        <v>0.25</v>
      </c>
      <c r="H90" s="12">
        <v>-0.26</v>
      </c>
      <c r="I90" s="12">
        <v>0.29799999999999999</v>
      </c>
      <c r="J90" s="12">
        <v>-0.13</v>
      </c>
      <c r="K90" s="20">
        <v>-0.06</v>
      </c>
      <c r="L90" s="12">
        <v>0.248</v>
      </c>
      <c r="M90" s="12">
        <v>-0.39</v>
      </c>
      <c r="N90" s="12">
        <v>-0.34</v>
      </c>
      <c r="O90" s="12">
        <v>-0.14749999999999999</v>
      </c>
      <c r="P90" s="12">
        <v>0.3</v>
      </c>
      <c r="Q90" s="12">
        <v>-7.0000000000000007E-2</v>
      </c>
    </row>
    <row r="91" spans="2:17" x14ac:dyDescent="0.2">
      <c r="B91" s="13">
        <f t="shared" si="4"/>
        <v>39508</v>
      </c>
      <c r="C91" s="12">
        <v>3.82</v>
      </c>
      <c r="D91" s="12">
        <v>2.5000000000000001E-3</v>
      </c>
      <c r="E91" s="12">
        <v>0.56999999999999995</v>
      </c>
      <c r="F91" s="12">
        <v>0.19</v>
      </c>
      <c r="G91" s="12">
        <v>0.25</v>
      </c>
      <c r="H91" s="12">
        <v>-0.26</v>
      </c>
      <c r="I91" s="12">
        <v>0.11799999999999999</v>
      </c>
      <c r="J91" s="12">
        <v>-0.13</v>
      </c>
      <c r="K91" s="20">
        <v>-0.06</v>
      </c>
      <c r="L91" s="12">
        <v>6.8000000000000005E-2</v>
      </c>
      <c r="M91" s="12">
        <v>-0.39</v>
      </c>
      <c r="N91" s="12">
        <v>-0.34</v>
      </c>
      <c r="O91" s="12">
        <v>-0.14499999999999999</v>
      </c>
      <c r="P91" s="12">
        <v>0.3</v>
      </c>
      <c r="Q91" s="12">
        <v>-7.0000000000000007E-2</v>
      </c>
    </row>
    <row r="92" spans="2:17" x14ac:dyDescent="0.2">
      <c r="B92" s="13">
        <f t="shared" si="4"/>
        <v>39539</v>
      </c>
      <c r="C92" s="12">
        <v>3.6349999999999998</v>
      </c>
      <c r="D92" s="12">
        <v>2.5000000000000001E-3</v>
      </c>
      <c r="E92" s="12">
        <v>0.47499999999999998</v>
      </c>
      <c r="F92" s="12">
        <v>0.13500000000000001</v>
      </c>
      <c r="G92" s="12">
        <v>0.26</v>
      </c>
      <c r="H92" s="12">
        <v>-0.39</v>
      </c>
      <c r="I92" s="12">
        <v>-0.2</v>
      </c>
      <c r="J92" s="12">
        <v>-0.19500000000000001</v>
      </c>
      <c r="K92" s="20">
        <v>-0.06</v>
      </c>
      <c r="L92" s="12">
        <v>-0.25</v>
      </c>
      <c r="M92" s="12">
        <v>-0.435</v>
      </c>
      <c r="N92" s="12">
        <v>-0.47</v>
      </c>
      <c r="O92" s="12">
        <v>-0.15</v>
      </c>
      <c r="P92" s="12">
        <v>0.26</v>
      </c>
      <c r="Q92" s="12">
        <v>-7.0000000000000007E-2</v>
      </c>
    </row>
    <row r="93" spans="2:17" x14ac:dyDescent="0.2">
      <c r="B93" s="13">
        <f t="shared" si="4"/>
        <v>39569</v>
      </c>
      <c r="C93" s="12">
        <v>3.633</v>
      </c>
      <c r="D93" s="12">
        <v>2.5000000000000001E-3</v>
      </c>
      <c r="E93" s="12">
        <v>0.47499999999999998</v>
      </c>
      <c r="F93" s="12">
        <v>0.13500000000000001</v>
      </c>
      <c r="G93" s="12">
        <v>0.26</v>
      </c>
      <c r="H93" s="12">
        <v>-0.39</v>
      </c>
      <c r="I93" s="12">
        <v>-0.2</v>
      </c>
      <c r="J93" s="12">
        <v>-0.19500000000000001</v>
      </c>
      <c r="K93" s="20">
        <v>-0.06</v>
      </c>
      <c r="L93" s="12">
        <v>-0.25</v>
      </c>
      <c r="M93" s="12">
        <v>-0.435</v>
      </c>
      <c r="N93" s="12">
        <v>-0.47</v>
      </c>
      <c r="O93" s="12">
        <v>-0.15</v>
      </c>
      <c r="P93" s="12">
        <v>0.26</v>
      </c>
      <c r="Q93" s="12">
        <v>-7.0000000000000007E-2</v>
      </c>
    </row>
    <row r="94" spans="2:17" x14ac:dyDescent="0.2">
      <c r="B94" s="13">
        <f t="shared" si="4"/>
        <v>39600</v>
      </c>
      <c r="C94" s="12">
        <v>3.673</v>
      </c>
      <c r="D94" s="12">
        <v>2.5000000000000001E-3</v>
      </c>
      <c r="E94" s="12">
        <v>0.47499999999999998</v>
      </c>
      <c r="F94" s="12">
        <v>0.13500000000000001</v>
      </c>
      <c r="G94" s="12">
        <v>0.26</v>
      </c>
      <c r="H94" s="12">
        <v>-0.39</v>
      </c>
      <c r="I94" s="12">
        <v>-0.2</v>
      </c>
      <c r="J94" s="12">
        <v>-0.19500000000000001</v>
      </c>
      <c r="K94" s="20">
        <v>-0.06</v>
      </c>
      <c r="L94" s="12">
        <v>-0.25</v>
      </c>
      <c r="M94" s="12">
        <v>-0.435</v>
      </c>
      <c r="N94" s="12">
        <v>-0.47</v>
      </c>
      <c r="O94" s="12">
        <v>-0.15</v>
      </c>
      <c r="P94" s="12">
        <v>0.26</v>
      </c>
      <c r="Q94" s="12">
        <v>-7.0000000000000007E-2</v>
      </c>
    </row>
    <row r="95" spans="2:17" x14ac:dyDescent="0.2">
      <c r="B95" s="13">
        <f t="shared" si="4"/>
        <v>39630</v>
      </c>
      <c r="C95" s="12">
        <v>3.7149999999999999</v>
      </c>
      <c r="D95" s="12">
        <v>2.5000000000000001E-3</v>
      </c>
      <c r="E95" s="12">
        <v>0.47499999999999998</v>
      </c>
      <c r="F95" s="12">
        <v>0.13500000000000001</v>
      </c>
      <c r="G95" s="12">
        <v>0.26</v>
      </c>
      <c r="H95" s="12">
        <v>-0.39</v>
      </c>
      <c r="I95" s="12">
        <v>-0.2</v>
      </c>
      <c r="J95" s="12">
        <v>-0.19500000000000001</v>
      </c>
      <c r="K95" s="20">
        <v>-0.06</v>
      </c>
      <c r="L95" s="12">
        <v>-0.25</v>
      </c>
      <c r="M95" s="12">
        <v>-0.435</v>
      </c>
      <c r="N95" s="12">
        <v>-0.47</v>
      </c>
      <c r="O95" s="12">
        <v>-0.15</v>
      </c>
      <c r="P95" s="12">
        <v>0.26</v>
      </c>
      <c r="Q95" s="12">
        <v>-7.0000000000000007E-2</v>
      </c>
    </row>
    <row r="96" spans="2:17" x14ac:dyDescent="0.2">
      <c r="B96" s="13">
        <f t="shared" si="4"/>
        <v>39661</v>
      </c>
      <c r="C96" s="12">
        <v>3.7570000000000001</v>
      </c>
      <c r="D96" s="12">
        <v>2.5000000000000001E-3</v>
      </c>
      <c r="E96" s="12">
        <v>0.47499999999999998</v>
      </c>
      <c r="F96" s="12">
        <v>0.13500000000000001</v>
      </c>
      <c r="G96" s="12">
        <v>0.26</v>
      </c>
      <c r="H96" s="12">
        <v>-0.39</v>
      </c>
      <c r="I96" s="12">
        <v>-0.2</v>
      </c>
      <c r="J96" s="12">
        <v>-0.19500000000000001</v>
      </c>
      <c r="K96" s="20">
        <v>-0.06</v>
      </c>
      <c r="L96" s="12">
        <v>-0.25</v>
      </c>
      <c r="M96" s="12">
        <v>-0.435</v>
      </c>
      <c r="N96" s="12">
        <v>-0.47</v>
      </c>
      <c r="O96" s="12">
        <v>-0.15</v>
      </c>
      <c r="P96" s="12">
        <v>0.26</v>
      </c>
      <c r="Q96" s="12">
        <v>-7.0000000000000007E-2</v>
      </c>
    </row>
    <row r="97" spans="2:17" x14ac:dyDescent="0.2">
      <c r="B97" s="13">
        <f t="shared" si="4"/>
        <v>39692</v>
      </c>
      <c r="C97" s="12">
        <v>3.74</v>
      </c>
      <c r="D97" s="12">
        <v>2.5000000000000001E-3</v>
      </c>
      <c r="E97" s="12">
        <v>0.47499999999999998</v>
      </c>
      <c r="F97" s="12">
        <v>0.13500000000000001</v>
      </c>
      <c r="G97" s="12">
        <v>0.26</v>
      </c>
      <c r="H97" s="12">
        <v>-0.39</v>
      </c>
      <c r="I97" s="12">
        <v>-0.2</v>
      </c>
      <c r="J97" s="12">
        <v>-0.19500000000000001</v>
      </c>
      <c r="K97" s="20">
        <v>-0.06</v>
      </c>
      <c r="L97" s="12">
        <v>-0.25</v>
      </c>
      <c r="M97" s="12">
        <v>-0.435</v>
      </c>
      <c r="N97" s="12">
        <v>-0.47</v>
      </c>
      <c r="O97" s="12">
        <v>-0.15</v>
      </c>
      <c r="P97" s="12">
        <v>0.26</v>
      </c>
      <c r="Q97" s="12">
        <v>-7.0000000000000007E-2</v>
      </c>
    </row>
    <row r="98" spans="2:17" x14ac:dyDescent="0.2">
      <c r="B98" s="13">
        <f t="shared" si="4"/>
        <v>39722</v>
      </c>
      <c r="C98" s="12">
        <v>3.7530000000000001</v>
      </c>
      <c r="D98" s="12">
        <v>2.5000000000000001E-3</v>
      </c>
      <c r="E98" s="12">
        <v>0.47499999999999998</v>
      </c>
      <c r="F98" s="12">
        <v>0.13500000000000001</v>
      </c>
      <c r="G98" s="12">
        <v>0.26</v>
      </c>
      <c r="H98" s="12">
        <v>-0.39</v>
      </c>
      <c r="I98" s="12">
        <v>-0.2</v>
      </c>
      <c r="J98" s="12">
        <v>-0.19500000000000001</v>
      </c>
      <c r="K98" s="20">
        <v>-0.06</v>
      </c>
      <c r="L98" s="12">
        <v>-0.25</v>
      </c>
      <c r="M98" s="12">
        <v>-0.435</v>
      </c>
      <c r="N98" s="12">
        <v>-0.47</v>
      </c>
      <c r="O98" s="12">
        <v>-0.15</v>
      </c>
      <c r="P98" s="12">
        <v>0.26</v>
      </c>
      <c r="Q98" s="12">
        <v>-7.0000000000000007E-2</v>
      </c>
    </row>
    <row r="99" spans="2:17" x14ac:dyDescent="0.2">
      <c r="B99" s="13">
        <f t="shared" si="4"/>
        <v>39753</v>
      </c>
      <c r="C99" s="12">
        <v>3.9049999999999998</v>
      </c>
      <c r="D99" s="12">
        <v>2.5000000000000001E-3</v>
      </c>
      <c r="E99" s="12">
        <v>0.5</v>
      </c>
      <c r="F99" s="12">
        <v>0</v>
      </c>
      <c r="G99" s="12">
        <v>0.25</v>
      </c>
      <c r="H99" s="12">
        <v>-0.26</v>
      </c>
      <c r="I99" s="12">
        <v>0.29799999999999999</v>
      </c>
      <c r="J99" s="12">
        <v>-0.13</v>
      </c>
      <c r="K99" s="20">
        <v>-0.06</v>
      </c>
      <c r="L99" s="12">
        <v>0.248</v>
      </c>
      <c r="M99" s="12">
        <v>-0.4</v>
      </c>
      <c r="N99" s="12">
        <v>-0.34</v>
      </c>
      <c r="O99" s="12">
        <v>-0.15</v>
      </c>
      <c r="P99" s="12">
        <v>0.3</v>
      </c>
      <c r="Q99" s="12">
        <v>-7.0000000000000007E-2</v>
      </c>
    </row>
    <row r="100" spans="2:17" x14ac:dyDescent="0.2">
      <c r="B100" s="13">
        <f t="shared" si="4"/>
        <v>39783</v>
      </c>
      <c r="C100" s="12">
        <v>4.0650000000000004</v>
      </c>
      <c r="D100" s="12">
        <v>2.5000000000000001E-3</v>
      </c>
      <c r="E100" s="12">
        <v>0.56999999999999995</v>
      </c>
      <c r="F100" s="12">
        <v>0</v>
      </c>
      <c r="G100" s="12">
        <v>0.25</v>
      </c>
      <c r="H100" s="12">
        <v>-0.26</v>
      </c>
      <c r="I100" s="12">
        <v>0.35799999999999998</v>
      </c>
      <c r="J100" s="12">
        <v>-0.13</v>
      </c>
      <c r="K100" s="20">
        <v>-0.06</v>
      </c>
      <c r="L100" s="12">
        <v>0.308</v>
      </c>
      <c r="M100" s="12">
        <v>-0.4</v>
      </c>
      <c r="N100" s="12">
        <v>-0.34</v>
      </c>
      <c r="O100" s="12">
        <v>-0.1525</v>
      </c>
      <c r="P100" s="12">
        <v>0.3</v>
      </c>
      <c r="Q100" s="12">
        <v>-7.0000000000000007E-2</v>
      </c>
    </row>
    <row r="101" spans="2:17" x14ac:dyDescent="0.2">
      <c r="B101" s="13">
        <f t="shared" si="4"/>
        <v>39814</v>
      </c>
      <c r="C101" s="12">
        <v>4.12</v>
      </c>
      <c r="D101" s="12">
        <v>2.5000000000000001E-3</v>
      </c>
      <c r="E101" s="12">
        <v>0.56999999999999995</v>
      </c>
      <c r="F101" s="12">
        <v>0</v>
      </c>
      <c r="G101" s="12">
        <v>0.25</v>
      </c>
      <c r="H101" s="12">
        <v>-0.26</v>
      </c>
      <c r="I101" s="12">
        <v>0.42799999999999999</v>
      </c>
      <c r="J101" s="12">
        <v>-0.13</v>
      </c>
      <c r="K101" s="20">
        <v>-0.06</v>
      </c>
      <c r="L101" s="12">
        <v>0.378</v>
      </c>
      <c r="M101" s="12">
        <v>-0.4</v>
      </c>
      <c r="N101" s="12">
        <v>-0.34</v>
      </c>
      <c r="O101" s="12">
        <v>-0.155</v>
      </c>
      <c r="P101" s="12">
        <v>0.3</v>
      </c>
      <c r="Q101" s="12">
        <v>-7.0000000000000007E-2</v>
      </c>
    </row>
    <row r="102" spans="2:17" x14ac:dyDescent="0.2">
      <c r="B102" s="13">
        <f t="shared" si="4"/>
        <v>39845</v>
      </c>
      <c r="C102" s="12">
        <v>4.04</v>
      </c>
      <c r="D102" s="12">
        <v>2.5000000000000001E-3</v>
      </c>
      <c r="E102" s="12">
        <v>0.56999999999999995</v>
      </c>
      <c r="F102" s="12">
        <v>0</v>
      </c>
      <c r="G102" s="12">
        <v>0.25</v>
      </c>
      <c r="H102" s="12">
        <v>-0.26</v>
      </c>
      <c r="I102" s="12">
        <v>0.29799999999999999</v>
      </c>
      <c r="J102" s="12">
        <v>-0.13</v>
      </c>
      <c r="K102" s="20">
        <v>-0.06</v>
      </c>
      <c r="L102" s="12">
        <v>0.248</v>
      </c>
      <c r="M102" s="12">
        <v>-0.4</v>
      </c>
      <c r="N102" s="12">
        <v>-0.34</v>
      </c>
      <c r="O102" s="12">
        <v>-0.14749999999999999</v>
      </c>
      <c r="P102" s="12">
        <v>0.3</v>
      </c>
      <c r="Q102" s="12">
        <v>-7.0000000000000007E-2</v>
      </c>
    </row>
    <row r="103" spans="2:17" x14ac:dyDescent="0.2">
      <c r="B103" s="13">
        <f t="shared" si="4"/>
        <v>39873</v>
      </c>
      <c r="C103" s="12">
        <v>3.91</v>
      </c>
      <c r="D103" s="12">
        <v>2.5000000000000001E-3</v>
      </c>
      <c r="E103" s="12">
        <v>0.56999999999999995</v>
      </c>
      <c r="F103" s="12">
        <v>0</v>
      </c>
      <c r="G103" s="12">
        <v>0.25</v>
      </c>
      <c r="H103" s="12">
        <v>-0.26</v>
      </c>
      <c r="I103" s="12">
        <v>0.11799999999999999</v>
      </c>
      <c r="J103" s="12">
        <v>-0.13</v>
      </c>
      <c r="K103" s="20">
        <v>-0.06</v>
      </c>
      <c r="L103" s="12">
        <v>6.8000000000000005E-2</v>
      </c>
      <c r="M103" s="12">
        <v>-0.4</v>
      </c>
      <c r="N103" s="12">
        <v>-0.34</v>
      </c>
      <c r="O103" s="12">
        <v>-0.14499999999999999</v>
      </c>
      <c r="P103" s="12">
        <v>0.3</v>
      </c>
      <c r="Q103" s="12">
        <v>-7.0000000000000007E-2</v>
      </c>
    </row>
    <row r="104" spans="2:17" x14ac:dyDescent="0.2">
      <c r="B104" s="13">
        <f t="shared" si="4"/>
        <v>39904</v>
      </c>
      <c r="C104" s="12">
        <v>3.7250000000000001</v>
      </c>
      <c r="D104" s="12">
        <v>2.5000000000000001E-3</v>
      </c>
      <c r="E104" s="12">
        <v>0.47499999999999998</v>
      </c>
      <c r="F104" s="12">
        <v>0</v>
      </c>
      <c r="G104" s="12">
        <v>0.26</v>
      </c>
      <c r="H104" s="12">
        <v>-0.39</v>
      </c>
      <c r="I104" s="12">
        <v>-0.2</v>
      </c>
      <c r="J104" s="12">
        <v>-0.19500000000000001</v>
      </c>
      <c r="K104" s="20">
        <v>-0.06</v>
      </c>
      <c r="L104" s="12">
        <v>-0.25</v>
      </c>
      <c r="M104" s="12">
        <v>-0.5</v>
      </c>
      <c r="N104" s="12">
        <v>-0.47</v>
      </c>
      <c r="O104" s="12">
        <v>-0.15</v>
      </c>
      <c r="P104" s="12">
        <v>0.26</v>
      </c>
      <c r="Q104" s="12">
        <v>-7.0000000000000007E-2</v>
      </c>
    </row>
    <row r="105" spans="2:17" x14ac:dyDescent="0.2">
      <c r="B105" s="13">
        <f t="shared" si="4"/>
        <v>39934</v>
      </c>
      <c r="C105" s="12">
        <v>3.7229999999999999</v>
      </c>
      <c r="D105" s="12">
        <v>2.5000000000000001E-3</v>
      </c>
      <c r="E105" s="12">
        <v>0.47499999999999998</v>
      </c>
      <c r="F105" s="12">
        <v>0</v>
      </c>
      <c r="G105" s="12">
        <v>0.26</v>
      </c>
      <c r="H105" s="12">
        <v>-0.39</v>
      </c>
      <c r="I105" s="12">
        <v>-0.2</v>
      </c>
      <c r="J105" s="12">
        <v>-0.19500000000000001</v>
      </c>
      <c r="K105" s="20">
        <v>-0.06</v>
      </c>
      <c r="L105" s="12">
        <v>-0.25</v>
      </c>
      <c r="M105" s="12">
        <v>-0.5</v>
      </c>
      <c r="N105" s="12">
        <v>-0.47</v>
      </c>
      <c r="O105" s="12">
        <v>-0.15</v>
      </c>
      <c r="P105" s="12">
        <v>0.26</v>
      </c>
      <c r="Q105" s="12">
        <v>-7.0000000000000007E-2</v>
      </c>
    </row>
    <row r="106" spans="2:17" x14ac:dyDescent="0.2">
      <c r="B106" s="13">
        <f t="shared" si="4"/>
        <v>39965</v>
      </c>
      <c r="C106" s="12">
        <v>3.7629999999999999</v>
      </c>
      <c r="D106" s="12">
        <v>2.5000000000000001E-3</v>
      </c>
      <c r="E106" s="12">
        <v>0.47499999999999998</v>
      </c>
      <c r="F106" s="12">
        <v>0</v>
      </c>
      <c r="G106" s="12">
        <v>0.26</v>
      </c>
      <c r="H106" s="12">
        <v>-0.39</v>
      </c>
      <c r="I106" s="12">
        <v>-0.2</v>
      </c>
      <c r="J106" s="12">
        <v>-0.19500000000000001</v>
      </c>
      <c r="K106" s="20">
        <v>-0.06</v>
      </c>
      <c r="L106" s="12">
        <v>-0.25</v>
      </c>
      <c r="M106" s="12">
        <v>-0.5</v>
      </c>
      <c r="N106" s="12">
        <v>-0.47</v>
      </c>
      <c r="O106" s="12">
        <v>-0.15</v>
      </c>
      <c r="P106" s="12">
        <v>0.26</v>
      </c>
      <c r="Q106" s="12">
        <v>-7.0000000000000007E-2</v>
      </c>
    </row>
    <row r="107" spans="2:17" x14ac:dyDescent="0.2">
      <c r="B107" s="13">
        <f t="shared" si="4"/>
        <v>39995</v>
      </c>
      <c r="C107" s="12">
        <v>3.8050000000000002</v>
      </c>
      <c r="D107" s="12">
        <v>2.5000000000000001E-3</v>
      </c>
      <c r="E107" s="12">
        <v>0.47499999999999998</v>
      </c>
      <c r="F107" s="12">
        <v>0</v>
      </c>
      <c r="G107" s="12">
        <v>0.26</v>
      </c>
      <c r="H107" s="12">
        <v>-0.39</v>
      </c>
      <c r="I107" s="12">
        <v>-0.2</v>
      </c>
      <c r="J107" s="12">
        <v>-0.19500000000000001</v>
      </c>
      <c r="K107" s="20">
        <v>-0.06</v>
      </c>
      <c r="L107" s="12">
        <v>-0.25</v>
      </c>
      <c r="M107" s="12">
        <v>-0.5</v>
      </c>
      <c r="N107" s="12">
        <v>-0.47</v>
      </c>
      <c r="O107" s="12">
        <v>-0.15</v>
      </c>
      <c r="P107" s="12">
        <v>0.26</v>
      </c>
      <c r="Q107" s="12">
        <v>-7.0000000000000007E-2</v>
      </c>
    </row>
    <row r="108" spans="2:17" x14ac:dyDescent="0.2">
      <c r="C108" s="12">
        <v>3.847</v>
      </c>
      <c r="D108" s="12">
        <v>2.5000000000000001E-3</v>
      </c>
      <c r="E108" s="12">
        <v>0.47499999999999998</v>
      </c>
      <c r="F108" s="12">
        <v>0</v>
      </c>
      <c r="G108" s="12">
        <v>0.26</v>
      </c>
      <c r="H108" s="12">
        <v>-0.39</v>
      </c>
      <c r="I108" s="12">
        <v>-0.2</v>
      </c>
      <c r="J108" s="12">
        <v>-0.19500000000000001</v>
      </c>
      <c r="K108" s="20">
        <v>-0.06</v>
      </c>
      <c r="L108" s="12">
        <v>-0.25</v>
      </c>
      <c r="M108" s="12">
        <v>-0.5</v>
      </c>
      <c r="N108" s="12">
        <v>-0.47</v>
      </c>
      <c r="O108" s="12">
        <v>-0.15</v>
      </c>
      <c r="P108" s="12">
        <v>0.26</v>
      </c>
      <c r="Q108" s="12">
        <v>-7.0000000000000007E-2</v>
      </c>
    </row>
    <row r="109" spans="2:17" x14ac:dyDescent="0.2">
      <c r="C109" s="12">
        <v>3.83</v>
      </c>
      <c r="D109" s="12">
        <v>2.5000000000000001E-3</v>
      </c>
      <c r="E109" s="12">
        <v>0.47499999999999998</v>
      </c>
      <c r="F109" s="12">
        <v>0</v>
      </c>
      <c r="G109" s="12">
        <v>0.26</v>
      </c>
      <c r="H109" s="12">
        <v>-0.39</v>
      </c>
      <c r="I109" s="12">
        <v>-0.2</v>
      </c>
      <c r="J109" s="12">
        <v>-0.19500000000000001</v>
      </c>
      <c r="K109" s="20">
        <v>-0.06</v>
      </c>
      <c r="L109" s="12">
        <v>-0.25</v>
      </c>
      <c r="M109" s="12">
        <v>-0.5</v>
      </c>
      <c r="N109" s="12">
        <v>-0.47</v>
      </c>
      <c r="O109" s="12">
        <v>-0.15</v>
      </c>
      <c r="P109" s="12">
        <v>0.26</v>
      </c>
      <c r="Q109" s="12">
        <v>-7.0000000000000007E-2</v>
      </c>
    </row>
    <row r="110" spans="2:17" x14ac:dyDescent="0.2">
      <c r="C110" s="12">
        <v>3.843</v>
      </c>
      <c r="D110" s="12">
        <v>2.5000000000000001E-3</v>
      </c>
      <c r="E110" s="12">
        <v>0.47499999999999998</v>
      </c>
      <c r="F110" s="12">
        <v>0</v>
      </c>
      <c r="G110" s="12">
        <v>0.26</v>
      </c>
      <c r="H110" s="12">
        <v>-0.39</v>
      </c>
      <c r="I110" s="12">
        <v>-0.2</v>
      </c>
      <c r="J110" s="12">
        <v>-0.19500000000000001</v>
      </c>
      <c r="K110" s="20">
        <v>-0.06</v>
      </c>
      <c r="L110" s="12">
        <v>-0.25</v>
      </c>
      <c r="M110" s="12">
        <v>-0.5</v>
      </c>
      <c r="N110" s="12">
        <v>-0.47</v>
      </c>
      <c r="O110" s="12">
        <v>-0.15</v>
      </c>
      <c r="P110" s="12">
        <v>0.26</v>
      </c>
      <c r="Q110" s="12">
        <v>-7.0000000000000007E-2</v>
      </c>
    </row>
    <row r="111" spans="2:17" x14ac:dyDescent="0.2">
      <c r="C111" s="12">
        <v>3.9950000000000001</v>
      </c>
      <c r="D111" s="12">
        <v>2.5000000000000001E-3</v>
      </c>
      <c r="E111" s="12">
        <v>0.5</v>
      </c>
      <c r="F111" s="12">
        <v>0</v>
      </c>
      <c r="G111" s="12">
        <v>0.25</v>
      </c>
      <c r="H111" s="12">
        <v>-0.26</v>
      </c>
      <c r="I111" s="12">
        <v>0.29799999999999999</v>
      </c>
      <c r="J111" s="12">
        <v>-0.13</v>
      </c>
      <c r="K111" s="20">
        <v>-0.06</v>
      </c>
      <c r="L111" s="12">
        <v>0.248</v>
      </c>
      <c r="M111" s="12">
        <v>-0.45</v>
      </c>
      <c r="N111" s="12">
        <v>-0.34</v>
      </c>
      <c r="O111" s="12">
        <v>-0.15</v>
      </c>
      <c r="P111" s="12">
        <v>0.3</v>
      </c>
      <c r="Q111" s="12">
        <v>-7.0000000000000007E-2</v>
      </c>
    </row>
    <row r="112" spans="2:17" x14ac:dyDescent="0.2">
      <c r="C112" s="12">
        <v>4.1550000000000002</v>
      </c>
      <c r="D112" s="12">
        <v>2.5000000000000001E-3</v>
      </c>
      <c r="E112" s="12">
        <v>0.56999999999999995</v>
      </c>
      <c r="F112" s="12">
        <v>0</v>
      </c>
      <c r="G112" s="12">
        <v>0.25</v>
      </c>
      <c r="H112" s="12">
        <v>-0.26</v>
      </c>
      <c r="I112" s="12">
        <v>0.35799999999999998</v>
      </c>
      <c r="J112" s="12">
        <v>-0.13</v>
      </c>
      <c r="K112" s="20">
        <v>-0.06</v>
      </c>
      <c r="L112" s="12">
        <v>0.308</v>
      </c>
      <c r="M112" s="12">
        <v>-0.45</v>
      </c>
      <c r="N112" s="12">
        <v>-0.34</v>
      </c>
      <c r="O112" s="12">
        <v>-0.1525</v>
      </c>
      <c r="P112" s="12">
        <v>0.3</v>
      </c>
      <c r="Q112" s="12">
        <v>-7.0000000000000007E-2</v>
      </c>
    </row>
    <row r="113" spans="3:17" x14ac:dyDescent="0.2">
      <c r="C113" s="12">
        <v>4.2125000000000004</v>
      </c>
      <c r="D113" s="12">
        <v>2.5000000000000001E-3</v>
      </c>
      <c r="E113" s="12">
        <v>0.56999999999999995</v>
      </c>
      <c r="F113" s="12">
        <v>0</v>
      </c>
      <c r="G113" s="12">
        <v>0.25</v>
      </c>
      <c r="H113" s="12">
        <v>-0.26</v>
      </c>
      <c r="I113" s="12">
        <v>0.42799999999999999</v>
      </c>
      <c r="J113" s="12">
        <v>-0.13</v>
      </c>
      <c r="K113" s="20">
        <v>-0.06</v>
      </c>
      <c r="L113" s="12">
        <v>0.378</v>
      </c>
      <c r="M113" s="12">
        <v>-0.45</v>
      </c>
      <c r="N113" s="12">
        <v>-0.34</v>
      </c>
      <c r="O113" s="12">
        <v>-0.155</v>
      </c>
      <c r="P113" s="12">
        <v>0.3</v>
      </c>
      <c r="Q113" s="12">
        <v>-7.0000000000000007E-2</v>
      </c>
    </row>
    <row r="114" spans="3:17" x14ac:dyDescent="0.2">
      <c r="C114" s="12">
        <v>4.1325000000000003</v>
      </c>
      <c r="D114" s="12">
        <v>2.5000000000000001E-3</v>
      </c>
      <c r="E114" s="12">
        <v>0.56999999999999995</v>
      </c>
      <c r="F114" s="12">
        <v>0</v>
      </c>
      <c r="G114" s="12">
        <v>0.25</v>
      </c>
      <c r="H114" s="12">
        <v>-0.26</v>
      </c>
      <c r="I114" s="12">
        <v>0.29799999999999999</v>
      </c>
      <c r="J114" s="12">
        <v>-0.13</v>
      </c>
      <c r="K114" s="20">
        <v>-0.06</v>
      </c>
      <c r="L114" s="12">
        <v>0.248</v>
      </c>
      <c r="M114" s="12">
        <v>-0.45</v>
      </c>
      <c r="N114" s="12">
        <v>-0.34</v>
      </c>
      <c r="O114" s="12">
        <v>-0.14749999999999999</v>
      </c>
      <c r="P114" s="12">
        <v>0.3</v>
      </c>
      <c r="Q114" s="12">
        <v>-7.0000000000000007E-2</v>
      </c>
    </row>
    <row r="115" spans="3:17" x14ac:dyDescent="0.2">
      <c r="C115" s="12">
        <v>4.0025000000000004</v>
      </c>
      <c r="D115" s="12">
        <v>2.5000000000000001E-3</v>
      </c>
      <c r="E115" s="12">
        <v>0.56999999999999995</v>
      </c>
      <c r="F115" s="12">
        <v>0</v>
      </c>
      <c r="G115" s="12">
        <v>0.25</v>
      </c>
      <c r="H115" s="12">
        <v>-0.26</v>
      </c>
      <c r="I115" s="12">
        <v>0.11799999999999999</v>
      </c>
      <c r="J115" s="12">
        <v>-0.13</v>
      </c>
      <c r="K115" s="20">
        <v>-0.06</v>
      </c>
      <c r="L115" s="12">
        <v>6.8000000000000005E-2</v>
      </c>
      <c r="M115" s="12">
        <v>-0.45</v>
      </c>
      <c r="N115" s="12">
        <v>-0.34</v>
      </c>
      <c r="O115" s="12">
        <v>-0.14499999999999999</v>
      </c>
      <c r="P115" s="12">
        <v>0.3</v>
      </c>
      <c r="Q115" s="12">
        <v>-7.0000000000000007E-2</v>
      </c>
    </row>
    <row r="116" spans="3:17" x14ac:dyDescent="0.2">
      <c r="C116" s="12">
        <v>3.8174999999999999</v>
      </c>
      <c r="D116" s="12">
        <v>2.5000000000000001E-3</v>
      </c>
      <c r="E116" s="12">
        <v>0.47499999999999998</v>
      </c>
      <c r="F116" s="12">
        <v>0</v>
      </c>
      <c r="G116" s="12">
        <v>0.26</v>
      </c>
      <c r="H116" s="12">
        <v>-0.32</v>
      </c>
      <c r="I116" s="12">
        <v>-0.2</v>
      </c>
      <c r="J116" s="12">
        <v>-0.19500000000000001</v>
      </c>
      <c r="K116" s="20">
        <v>-0.06</v>
      </c>
      <c r="L116" s="12">
        <v>-0.25</v>
      </c>
      <c r="M116" s="12">
        <v>-0.56999999999999995</v>
      </c>
      <c r="N116" s="12">
        <v>-0.4</v>
      </c>
      <c r="O116" s="12">
        <v>-0.15</v>
      </c>
      <c r="P116" s="12">
        <v>0.26</v>
      </c>
      <c r="Q116" s="12">
        <v>-7.0000000000000007E-2</v>
      </c>
    </row>
    <row r="117" spans="3:17" x14ac:dyDescent="0.2">
      <c r="C117" s="12">
        <v>3.8155000000000001</v>
      </c>
      <c r="D117" s="12">
        <v>2.5000000000000001E-3</v>
      </c>
      <c r="E117" s="12">
        <v>0.47499999999999998</v>
      </c>
      <c r="F117" s="12">
        <v>0</v>
      </c>
      <c r="G117" s="12">
        <v>0.26</v>
      </c>
      <c r="H117" s="12">
        <v>-0.32</v>
      </c>
      <c r="I117" s="12">
        <v>-0.2</v>
      </c>
      <c r="J117" s="12">
        <v>-0.19500000000000001</v>
      </c>
      <c r="K117" s="20">
        <v>-0.06</v>
      </c>
      <c r="L117" s="12">
        <v>-0.25</v>
      </c>
      <c r="M117" s="12">
        <v>-0.56999999999999995</v>
      </c>
      <c r="N117" s="12">
        <v>-0.4</v>
      </c>
      <c r="O117" s="12">
        <v>-0.15</v>
      </c>
      <c r="P117" s="12">
        <v>0.26</v>
      </c>
      <c r="Q117" s="12">
        <v>-7.0000000000000007E-2</v>
      </c>
    </row>
    <row r="118" spans="3:17" x14ac:dyDescent="0.2">
      <c r="C118" s="12">
        <v>3.8555000000000001</v>
      </c>
      <c r="D118" s="12">
        <v>2.5000000000000001E-3</v>
      </c>
      <c r="E118" s="12">
        <v>0.47499999999999998</v>
      </c>
      <c r="F118" s="12">
        <v>0</v>
      </c>
      <c r="G118" s="12">
        <v>0.26</v>
      </c>
      <c r="H118" s="12">
        <v>-0.32</v>
      </c>
      <c r="I118" s="12">
        <v>-0.2</v>
      </c>
      <c r="J118" s="12">
        <v>-0.19500000000000001</v>
      </c>
      <c r="K118" s="20">
        <v>-0.06</v>
      </c>
      <c r="L118" s="12">
        <v>-0.25</v>
      </c>
      <c r="M118" s="12">
        <v>-0.56999999999999995</v>
      </c>
      <c r="N118" s="12">
        <v>-0.4</v>
      </c>
      <c r="O118" s="12">
        <v>-0.15</v>
      </c>
      <c r="P118" s="12">
        <v>0.26</v>
      </c>
      <c r="Q118" s="12">
        <v>-7.0000000000000007E-2</v>
      </c>
    </row>
    <row r="119" spans="3:17" x14ac:dyDescent="0.2">
      <c r="C119" s="12">
        <v>3.8975</v>
      </c>
      <c r="D119" s="12">
        <v>2.5000000000000001E-3</v>
      </c>
      <c r="E119" s="12">
        <v>0.47499999999999998</v>
      </c>
      <c r="F119" s="12">
        <v>0</v>
      </c>
      <c r="G119" s="12">
        <v>0.26</v>
      </c>
      <c r="H119" s="12">
        <v>-0.32</v>
      </c>
      <c r="I119" s="12">
        <v>-0.2</v>
      </c>
      <c r="J119" s="12">
        <v>-0.19500000000000001</v>
      </c>
      <c r="K119" s="20">
        <v>-0.06</v>
      </c>
      <c r="L119" s="12">
        <v>-0.25</v>
      </c>
      <c r="M119" s="12">
        <v>-0.56999999999999995</v>
      </c>
      <c r="N119" s="12">
        <v>-0.4</v>
      </c>
      <c r="O119" s="12">
        <v>-0.15</v>
      </c>
      <c r="P119" s="12">
        <v>0.26</v>
      </c>
      <c r="Q119" s="12">
        <v>-7.0000000000000007E-2</v>
      </c>
    </row>
    <row r="120" spans="3:17" x14ac:dyDescent="0.2">
      <c r="C120" s="12">
        <v>3.9394999999999998</v>
      </c>
      <c r="D120" s="12">
        <v>2.5000000000000001E-3</v>
      </c>
      <c r="E120" s="12">
        <v>0.47499999999999998</v>
      </c>
      <c r="F120" s="12">
        <v>0</v>
      </c>
      <c r="G120" s="12">
        <v>0.26</v>
      </c>
      <c r="H120" s="12">
        <v>-0.32</v>
      </c>
      <c r="I120" s="12">
        <v>-0.2</v>
      </c>
      <c r="J120" s="12">
        <v>-0.19500000000000001</v>
      </c>
      <c r="K120" s="20">
        <v>-0.06</v>
      </c>
      <c r="L120" s="12">
        <v>-0.25</v>
      </c>
      <c r="M120" s="12">
        <v>-0.56999999999999995</v>
      </c>
      <c r="N120" s="12">
        <v>-0.4</v>
      </c>
      <c r="O120" s="12">
        <v>-0.15</v>
      </c>
      <c r="P120" s="12">
        <v>0.26</v>
      </c>
      <c r="Q120" s="12">
        <v>-7.0000000000000007E-2</v>
      </c>
    </row>
    <row r="121" spans="3:17" x14ac:dyDescent="0.2">
      <c r="C121" s="12">
        <v>3.9224999999999999</v>
      </c>
      <c r="D121" s="12">
        <v>2.5000000000000001E-3</v>
      </c>
      <c r="E121" s="12">
        <v>0.47499999999999998</v>
      </c>
      <c r="F121" s="12">
        <v>0</v>
      </c>
      <c r="G121" s="12">
        <v>0.26</v>
      </c>
      <c r="H121" s="12">
        <v>-0.32</v>
      </c>
      <c r="I121" s="12">
        <v>-0.2</v>
      </c>
      <c r="J121" s="12">
        <v>-0.19500000000000001</v>
      </c>
      <c r="K121" s="20">
        <v>-0.06</v>
      </c>
      <c r="L121" s="12">
        <v>-0.25</v>
      </c>
      <c r="M121" s="12">
        <v>-0.56999999999999995</v>
      </c>
      <c r="N121" s="12">
        <v>-0.4</v>
      </c>
      <c r="O121" s="12">
        <v>-0.15</v>
      </c>
      <c r="P121" s="12">
        <v>0.26</v>
      </c>
      <c r="Q121" s="12">
        <v>-7.0000000000000007E-2</v>
      </c>
    </row>
    <row r="122" spans="3:17" x14ac:dyDescent="0.2">
      <c r="C122" s="12">
        <v>3.9355000000000002</v>
      </c>
      <c r="D122" s="12">
        <v>2.5000000000000001E-3</v>
      </c>
      <c r="E122" s="12">
        <v>0.47499999999999998</v>
      </c>
      <c r="F122" s="12">
        <v>0</v>
      </c>
      <c r="G122" s="12">
        <v>0.26</v>
      </c>
      <c r="H122" s="12">
        <v>-0.32</v>
      </c>
      <c r="I122" s="12">
        <v>-0.2</v>
      </c>
      <c r="J122" s="12">
        <v>-0.19500000000000001</v>
      </c>
      <c r="K122" s="20">
        <v>-0.06</v>
      </c>
      <c r="L122" s="12">
        <v>-0.25</v>
      </c>
      <c r="M122" s="12">
        <v>-0.56999999999999995</v>
      </c>
      <c r="N122" s="12">
        <v>-0.4</v>
      </c>
      <c r="O122" s="12">
        <v>-0.15</v>
      </c>
      <c r="P122" s="12">
        <v>0.26</v>
      </c>
      <c r="Q122" s="12">
        <v>-7.0000000000000007E-2</v>
      </c>
    </row>
    <row r="123" spans="3:17" x14ac:dyDescent="0.2">
      <c r="C123" s="12">
        <v>4.0875000000000004</v>
      </c>
      <c r="D123" s="12">
        <v>2.5000000000000001E-3</v>
      </c>
      <c r="E123" s="12">
        <v>0.5</v>
      </c>
      <c r="F123" s="12">
        <v>0</v>
      </c>
      <c r="G123" s="12">
        <v>0.35</v>
      </c>
      <c r="H123" s="12">
        <v>-0.26</v>
      </c>
      <c r="I123" s="12">
        <v>0.29799999999999999</v>
      </c>
      <c r="J123" s="12">
        <v>-0.13</v>
      </c>
      <c r="K123" s="20">
        <v>-0.06</v>
      </c>
      <c r="L123" s="12">
        <v>0.248</v>
      </c>
      <c r="M123" s="12">
        <v>-0.56000000000000005</v>
      </c>
      <c r="N123" s="12">
        <v>-0.34</v>
      </c>
      <c r="O123" s="12">
        <v>-0.15</v>
      </c>
      <c r="P123" s="12">
        <v>0.3</v>
      </c>
      <c r="Q123" s="12">
        <v>-7.0000000000000007E-2</v>
      </c>
    </row>
    <row r="124" spans="3:17" x14ac:dyDescent="0.2">
      <c r="C124" s="12">
        <v>4.2474999999999996</v>
      </c>
      <c r="D124" s="12">
        <v>2.5000000000000001E-3</v>
      </c>
      <c r="E124" s="12">
        <v>0.56999999999999995</v>
      </c>
      <c r="F124" s="12">
        <v>0</v>
      </c>
      <c r="G124" s="12">
        <v>0.35</v>
      </c>
      <c r="H124" s="12">
        <v>-0.26</v>
      </c>
      <c r="I124" s="12">
        <v>0.35799999999999998</v>
      </c>
      <c r="J124" s="12">
        <v>-0.13</v>
      </c>
      <c r="K124" s="20">
        <v>-0.06</v>
      </c>
      <c r="L124" s="12">
        <v>0.308</v>
      </c>
      <c r="M124" s="12">
        <v>-0.56000000000000005</v>
      </c>
      <c r="N124" s="12">
        <v>-0.34</v>
      </c>
      <c r="O124" s="12">
        <v>-0.1525</v>
      </c>
      <c r="P124" s="12">
        <v>0.3</v>
      </c>
      <c r="Q124" s="12">
        <v>-7.0000000000000007E-2</v>
      </c>
    </row>
    <row r="125" spans="3:17" x14ac:dyDescent="0.2">
      <c r="C125" s="12">
        <v>4.3075000000000001</v>
      </c>
      <c r="D125" s="12">
        <v>2.5000000000000001E-3</v>
      </c>
      <c r="E125" s="12">
        <v>0.56999999999999995</v>
      </c>
      <c r="F125" s="12">
        <v>0</v>
      </c>
      <c r="G125" s="12">
        <v>0.35</v>
      </c>
      <c r="H125" s="12">
        <v>-0.26</v>
      </c>
      <c r="I125" s="12">
        <v>0.42799999999999999</v>
      </c>
      <c r="J125" s="12">
        <v>-0.13</v>
      </c>
      <c r="K125" s="20">
        <v>-0.06</v>
      </c>
      <c r="L125" s="12">
        <v>0.378</v>
      </c>
      <c r="M125" s="12">
        <v>-0.56000000000000005</v>
      </c>
      <c r="N125" s="12">
        <v>-0.34</v>
      </c>
      <c r="O125" s="12">
        <v>-0.155</v>
      </c>
      <c r="P125" s="12">
        <v>0.3</v>
      </c>
      <c r="Q125" s="12">
        <v>-7.0000000000000007E-2</v>
      </c>
    </row>
    <row r="126" spans="3:17" x14ac:dyDescent="0.2">
      <c r="C126" s="12">
        <v>4.2275</v>
      </c>
      <c r="D126" s="12">
        <v>2.5000000000000001E-3</v>
      </c>
      <c r="E126" s="12">
        <v>0.56999999999999995</v>
      </c>
      <c r="F126" s="12">
        <v>0</v>
      </c>
      <c r="G126" s="12">
        <v>0.35</v>
      </c>
      <c r="H126" s="12">
        <v>-0.26</v>
      </c>
      <c r="I126" s="12">
        <v>0.29799999999999999</v>
      </c>
      <c r="J126" s="12">
        <v>-0.13</v>
      </c>
      <c r="K126" s="20">
        <v>-0.06</v>
      </c>
      <c r="L126" s="12">
        <v>0.248</v>
      </c>
      <c r="M126" s="12">
        <v>-0.56000000000000005</v>
      </c>
      <c r="N126" s="12">
        <v>-0.34</v>
      </c>
      <c r="O126" s="12">
        <v>-0.14749999999999999</v>
      </c>
      <c r="P126" s="12">
        <v>0.3</v>
      </c>
      <c r="Q126" s="12">
        <v>-7.0000000000000007E-2</v>
      </c>
    </row>
    <row r="127" spans="3:17" x14ac:dyDescent="0.2">
      <c r="C127" s="12">
        <v>4.0975000000000001</v>
      </c>
      <c r="D127" s="12">
        <v>2.5000000000000001E-3</v>
      </c>
      <c r="E127" s="12">
        <v>0.56999999999999995</v>
      </c>
      <c r="F127" s="12">
        <v>0</v>
      </c>
      <c r="G127" s="12">
        <v>0.35</v>
      </c>
      <c r="H127" s="12">
        <v>-0.26</v>
      </c>
      <c r="I127" s="12">
        <v>0.11799999999999999</v>
      </c>
      <c r="J127" s="12">
        <v>-0.13</v>
      </c>
      <c r="K127" s="20">
        <v>-0.06</v>
      </c>
      <c r="L127" s="12">
        <v>6.8000000000000005E-2</v>
      </c>
      <c r="M127" s="12">
        <v>-0.56000000000000005</v>
      </c>
      <c r="N127" s="12">
        <v>-0.34</v>
      </c>
      <c r="O127" s="12">
        <v>-0.14499999999999999</v>
      </c>
      <c r="P127" s="12">
        <v>0.3</v>
      </c>
      <c r="Q127" s="12">
        <v>-7.0000000000000007E-2</v>
      </c>
    </row>
    <row r="128" spans="3:17" x14ac:dyDescent="0.2">
      <c r="C128" s="12">
        <v>3.9125000000000001</v>
      </c>
      <c r="D128" s="12">
        <v>2.5000000000000001E-3</v>
      </c>
      <c r="E128" s="12">
        <v>0.47499999999999998</v>
      </c>
      <c r="F128" s="12">
        <v>0</v>
      </c>
      <c r="G128" s="12">
        <v>0.43</v>
      </c>
      <c r="H128" s="12">
        <v>-0.32</v>
      </c>
      <c r="I128" s="12">
        <v>-0.2</v>
      </c>
      <c r="J128" s="12">
        <v>-0.19500000000000001</v>
      </c>
      <c r="K128" s="20">
        <v>-0.06</v>
      </c>
      <c r="L128" s="12">
        <v>-0.25</v>
      </c>
      <c r="M128" s="12">
        <v>-0.56000000000000005</v>
      </c>
      <c r="N128" s="12">
        <v>-0.4</v>
      </c>
      <c r="O128" s="12">
        <v>-0.15</v>
      </c>
      <c r="P128" s="12">
        <v>0.26</v>
      </c>
      <c r="Q128" s="12">
        <v>-7.0000000000000007E-2</v>
      </c>
    </row>
    <row r="129" spans="3:17" x14ac:dyDescent="0.2">
      <c r="C129" s="12">
        <v>3.9104999999999999</v>
      </c>
      <c r="D129" s="12">
        <v>2.5000000000000001E-3</v>
      </c>
      <c r="E129" s="12">
        <v>0.47499999999999998</v>
      </c>
      <c r="F129" s="12">
        <v>0</v>
      </c>
      <c r="G129" s="12">
        <v>0.43</v>
      </c>
      <c r="H129" s="12">
        <v>-0.32</v>
      </c>
      <c r="I129" s="12">
        <v>-0.05</v>
      </c>
      <c r="J129" s="12">
        <v>-0.19500000000000001</v>
      </c>
      <c r="K129" s="20">
        <v>-0.06</v>
      </c>
      <c r="L129" s="12">
        <v>-0.1</v>
      </c>
      <c r="M129" s="12">
        <v>-0.56000000000000005</v>
      </c>
      <c r="N129" s="12">
        <v>-0.4</v>
      </c>
      <c r="O129" s="12">
        <v>-0.15</v>
      </c>
      <c r="P129" s="12">
        <v>0.26</v>
      </c>
      <c r="Q129" s="12">
        <v>-7.0000000000000007E-2</v>
      </c>
    </row>
    <row r="130" spans="3:17" x14ac:dyDescent="0.2">
      <c r="C130" s="12">
        <v>3.9504999999999999</v>
      </c>
      <c r="D130" s="12">
        <v>2.5000000000000001E-3</v>
      </c>
      <c r="E130" s="12">
        <v>0.47499999999999998</v>
      </c>
      <c r="F130" s="12">
        <v>0</v>
      </c>
      <c r="G130" s="12">
        <v>0.43</v>
      </c>
      <c r="H130" s="12">
        <v>-0.32</v>
      </c>
      <c r="I130" s="12">
        <v>-0.05</v>
      </c>
      <c r="J130" s="12">
        <v>-0.19500000000000001</v>
      </c>
      <c r="K130" s="20">
        <v>-0.06</v>
      </c>
      <c r="L130" s="12">
        <v>-0.1</v>
      </c>
      <c r="M130" s="12">
        <v>-0.56000000000000005</v>
      </c>
      <c r="N130" s="12">
        <v>-0.4</v>
      </c>
      <c r="O130" s="12">
        <v>-0.15</v>
      </c>
      <c r="P130" s="12">
        <v>0.26</v>
      </c>
      <c r="Q130" s="12">
        <v>-7.0000000000000007E-2</v>
      </c>
    </row>
    <row r="131" spans="3:17" x14ac:dyDescent="0.2">
      <c r="C131" s="12">
        <v>3.9925000000000002</v>
      </c>
      <c r="D131" s="12">
        <v>2.5000000000000001E-3</v>
      </c>
      <c r="E131" s="12">
        <v>0.47499999999999998</v>
      </c>
      <c r="F131" s="12">
        <v>0</v>
      </c>
      <c r="G131" s="12">
        <v>0.43</v>
      </c>
      <c r="H131" s="12">
        <v>-0.32</v>
      </c>
      <c r="I131" s="12">
        <v>-0.05</v>
      </c>
      <c r="J131" s="12">
        <v>-0.19500000000000001</v>
      </c>
      <c r="K131" s="20">
        <v>-0.06</v>
      </c>
      <c r="L131" s="12">
        <v>-0.1</v>
      </c>
      <c r="M131" s="12">
        <v>-0.56000000000000005</v>
      </c>
      <c r="N131" s="12">
        <v>-0.4</v>
      </c>
      <c r="O131" s="12">
        <v>-0.15</v>
      </c>
      <c r="P131" s="12">
        <v>0.26</v>
      </c>
      <c r="Q131" s="12">
        <v>-7.0000000000000007E-2</v>
      </c>
    </row>
    <row r="132" spans="3:17" x14ac:dyDescent="0.2">
      <c r="C132" s="12">
        <v>4.0345000000000004</v>
      </c>
      <c r="D132" s="12">
        <v>2.5000000000000001E-3</v>
      </c>
      <c r="E132" s="12">
        <v>0.47499999999999998</v>
      </c>
      <c r="F132" s="12">
        <v>0</v>
      </c>
      <c r="G132" s="12">
        <v>0.43</v>
      </c>
      <c r="H132" s="12">
        <v>-0.32</v>
      </c>
      <c r="I132" s="12">
        <v>-0.05</v>
      </c>
      <c r="J132" s="12">
        <v>-0.19500000000000001</v>
      </c>
      <c r="K132" s="20">
        <v>-0.06</v>
      </c>
      <c r="L132" s="12">
        <v>-0.1</v>
      </c>
      <c r="M132" s="12">
        <v>-0.56000000000000005</v>
      </c>
      <c r="N132" s="12">
        <v>-0.4</v>
      </c>
      <c r="O132" s="12">
        <v>-0.15</v>
      </c>
      <c r="P132" s="12">
        <v>0.26</v>
      </c>
      <c r="Q132" s="12">
        <v>-7.0000000000000007E-2</v>
      </c>
    </row>
    <row r="133" spans="3:17" x14ac:dyDescent="0.2">
      <c r="C133" s="12">
        <v>4.0175000000000001</v>
      </c>
      <c r="D133" s="12">
        <v>2.5000000000000001E-3</v>
      </c>
      <c r="E133" s="12">
        <v>0.47499999999999998</v>
      </c>
      <c r="F133" s="12">
        <v>0</v>
      </c>
      <c r="G133" s="12">
        <v>0.43</v>
      </c>
      <c r="H133" s="12">
        <v>-0.32</v>
      </c>
      <c r="I133" s="12">
        <v>-0.05</v>
      </c>
      <c r="J133" s="12">
        <v>-0.19500000000000001</v>
      </c>
      <c r="K133" s="20">
        <v>-0.06</v>
      </c>
      <c r="L133" s="12">
        <v>-0.1</v>
      </c>
      <c r="M133" s="12">
        <v>-0.56000000000000005</v>
      </c>
      <c r="N133" s="12">
        <v>-0.4</v>
      </c>
      <c r="O133" s="12">
        <v>-0.15</v>
      </c>
      <c r="P133" s="12">
        <v>0.26</v>
      </c>
      <c r="Q133" s="12">
        <v>-7.0000000000000007E-2</v>
      </c>
    </row>
    <row r="134" spans="3:17" x14ac:dyDescent="0.2">
      <c r="C134" s="12">
        <v>4.0305</v>
      </c>
      <c r="D134" s="12">
        <v>2.5000000000000001E-3</v>
      </c>
      <c r="E134" s="12">
        <v>0.47499999999999998</v>
      </c>
      <c r="F134" s="12">
        <v>0</v>
      </c>
      <c r="G134" s="12">
        <v>0.43</v>
      </c>
      <c r="H134" s="12">
        <v>-0.32</v>
      </c>
      <c r="I134" s="12">
        <v>-0.05</v>
      </c>
      <c r="J134" s="12">
        <v>-0.19500000000000001</v>
      </c>
      <c r="K134" s="20">
        <v>-0.06</v>
      </c>
      <c r="L134" s="12">
        <v>-0.1</v>
      </c>
      <c r="M134" s="12">
        <v>-0.56000000000000005</v>
      </c>
      <c r="N134" s="12">
        <v>-0.4</v>
      </c>
      <c r="O134" s="12">
        <v>-0.15</v>
      </c>
      <c r="P134" s="12">
        <v>0.26</v>
      </c>
      <c r="Q134" s="12">
        <v>-7.0000000000000007E-2</v>
      </c>
    </row>
    <row r="135" spans="3:17" x14ac:dyDescent="0.2">
      <c r="C135" s="12">
        <v>4.1825000000000001</v>
      </c>
      <c r="D135" s="12">
        <v>2.5000000000000001E-3</v>
      </c>
      <c r="E135" s="12">
        <v>0.5</v>
      </c>
      <c r="F135" s="12">
        <v>0</v>
      </c>
      <c r="G135" s="12">
        <v>0.35</v>
      </c>
      <c r="H135" s="12">
        <v>-0.26</v>
      </c>
      <c r="I135" s="12">
        <v>0.29799999999999999</v>
      </c>
      <c r="J135" s="12">
        <v>-0.13</v>
      </c>
      <c r="K135" s="20">
        <v>-0.06</v>
      </c>
      <c r="L135" s="12">
        <v>0.248</v>
      </c>
      <c r="M135" s="12">
        <v>-0.52</v>
      </c>
      <c r="N135" s="12">
        <v>-0.34</v>
      </c>
      <c r="O135" s="12">
        <v>-0.15</v>
      </c>
      <c r="P135" s="12">
        <v>0.3</v>
      </c>
      <c r="Q135" s="12">
        <v>-7.0000000000000007E-2</v>
      </c>
    </row>
    <row r="136" spans="3:17" x14ac:dyDescent="0.2">
      <c r="C136" s="12">
        <v>4.3425000000000002</v>
      </c>
      <c r="D136" s="12">
        <v>2.5000000000000001E-3</v>
      </c>
      <c r="E136" s="12">
        <v>0.56999999999999995</v>
      </c>
      <c r="F136" s="12">
        <v>0</v>
      </c>
      <c r="G136" s="12">
        <v>0.35</v>
      </c>
      <c r="H136" s="12">
        <v>-0.26</v>
      </c>
      <c r="I136" s="12">
        <v>0.35799999999999998</v>
      </c>
      <c r="J136" s="12">
        <v>-0.13</v>
      </c>
      <c r="K136" s="20">
        <v>-0.06</v>
      </c>
      <c r="L136" s="12">
        <v>0.308</v>
      </c>
      <c r="M136" s="12">
        <v>-0.52</v>
      </c>
      <c r="N136" s="12">
        <v>-0.34</v>
      </c>
      <c r="O136" s="12">
        <v>-0.1525</v>
      </c>
      <c r="P136" s="12">
        <v>0.3</v>
      </c>
      <c r="Q136" s="12">
        <v>-7.0000000000000007E-2</v>
      </c>
    </row>
    <row r="137" spans="3:17" x14ac:dyDescent="0.2">
      <c r="C137" s="12">
        <v>4.4050000000000002</v>
      </c>
      <c r="D137" s="12">
        <v>2.5000000000000001E-3</v>
      </c>
      <c r="E137" s="12">
        <v>0.56999999999999995</v>
      </c>
      <c r="F137" s="12">
        <v>0</v>
      </c>
      <c r="G137" s="12">
        <v>0.35</v>
      </c>
      <c r="H137" s="12">
        <v>-0.26</v>
      </c>
      <c r="I137" s="12">
        <v>0.42799999999999999</v>
      </c>
      <c r="J137" s="12">
        <v>-0.13</v>
      </c>
      <c r="K137" s="20">
        <v>-0.06</v>
      </c>
      <c r="L137" s="12">
        <v>0.378</v>
      </c>
      <c r="M137" s="12">
        <v>-0.52</v>
      </c>
      <c r="N137" s="12">
        <v>-0.34</v>
      </c>
      <c r="O137" s="12">
        <v>-0.155</v>
      </c>
      <c r="P137" s="12">
        <v>0.3</v>
      </c>
      <c r="Q137" s="12">
        <v>-7.0000000000000007E-2</v>
      </c>
    </row>
    <row r="138" spans="3:17" x14ac:dyDescent="0.2">
      <c r="C138" s="12">
        <v>4.3250000000000002</v>
      </c>
      <c r="D138" s="12">
        <v>2.5000000000000001E-3</v>
      </c>
      <c r="E138" s="12">
        <v>0.56999999999999995</v>
      </c>
      <c r="F138" s="12">
        <v>0</v>
      </c>
      <c r="G138" s="12">
        <v>0.35</v>
      </c>
      <c r="H138" s="12">
        <v>-0.26</v>
      </c>
      <c r="I138" s="12">
        <v>0.29799999999999999</v>
      </c>
      <c r="J138" s="12">
        <v>-0.13</v>
      </c>
      <c r="K138" s="20">
        <v>-0.06</v>
      </c>
      <c r="L138" s="12">
        <v>0.248</v>
      </c>
      <c r="M138" s="12">
        <v>-0.52</v>
      </c>
      <c r="N138" s="12">
        <v>-0.34</v>
      </c>
      <c r="O138" s="12">
        <v>-0.14749999999999999</v>
      </c>
      <c r="P138" s="12">
        <v>0.3</v>
      </c>
      <c r="Q138" s="12">
        <v>-7.0000000000000007E-2</v>
      </c>
    </row>
    <row r="139" spans="3:17" x14ac:dyDescent="0.2">
      <c r="C139" s="12">
        <v>4.1950000000000003</v>
      </c>
      <c r="D139" s="12">
        <v>2.5000000000000001E-3</v>
      </c>
      <c r="E139" s="12">
        <v>0.56999999999999995</v>
      </c>
      <c r="F139" s="12">
        <v>0</v>
      </c>
      <c r="G139" s="12">
        <v>0.35</v>
      </c>
      <c r="H139" s="12">
        <v>-0.26</v>
      </c>
      <c r="I139" s="12">
        <v>0.11799999999999999</v>
      </c>
      <c r="J139" s="12">
        <v>-0.13</v>
      </c>
      <c r="K139" s="20">
        <v>-0.06</v>
      </c>
      <c r="L139" s="12">
        <v>6.8000000000000005E-2</v>
      </c>
      <c r="M139" s="12">
        <v>-0.52</v>
      </c>
      <c r="N139" s="12">
        <v>-0.34</v>
      </c>
      <c r="O139" s="12">
        <v>-0.14499999999999999</v>
      </c>
      <c r="P139" s="12">
        <v>0.3</v>
      </c>
      <c r="Q139" s="12">
        <v>-7.0000000000000007E-2</v>
      </c>
    </row>
    <row r="140" spans="3:17" x14ac:dyDescent="0.2">
      <c r="C140" s="12">
        <v>4.01</v>
      </c>
      <c r="D140" s="12">
        <v>2.5000000000000001E-3</v>
      </c>
      <c r="E140" s="12">
        <v>0.47499999999999998</v>
      </c>
      <c r="F140" s="12">
        <v>0</v>
      </c>
      <c r="G140" s="12">
        <v>0.43</v>
      </c>
      <c r="H140" s="12">
        <v>-0.32</v>
      </c>
      <c r="I140" s="12">
        <v>-0.2</v>
      </c>
      <c r="J140" s="12">
        <v>-0.19500000000000001</v>
      </c>
      <c r="K140" s="20">
        <v>-0.06</v>
      </c>
      <c r="L140" s="12">
        <v>-0.25</v>
      </c>
      <c r="M140" s="12">
        <v>-0.63300000000000001</v>
      </c>
      <c r="N140" s="12">
        <v>-0.4</v>
      </c>
      <c r="O140" s="12">
        <v>-0.15</v>
      </c>
      <c r="P140" s="12">
        <v>0.26</v>
      </c>
      <c r="Q140" s="12">
        <v>-7.0000000000000007E-2</v>
      </c>
    </row>
    <row r="141" spans="3:17" x14ac:dyDescent="0.2">
      <c r="C141" s="12">
        <v>4.008</v>
      </c>
      <c r="D141" s="12">
        <v>2.5000000000000001E-3</v>
      </c>
      <c r="E141" s="12">
        <v>0.47499999999999998</v>
      </c>
      <c r="F141" s="12">
        <v>0</v>
      </c>
      <c r="G141" s="12">
        <v>0.43</v>
      </c>
      <c r="H141" s="12">
        <v>-0.32</v>
      </c>
      <c r="I141" s="12">
        <v>-0.05</v>
      </c>
      <c r="J141" s="12">
        <v>-0.19500000000000001</v>
      </c>
      <c r="K141" s="20">
        <v>-0.06</v>
      </c>
      <c r="L141" s="12">
        <v>-0.1</v>
      </c>
      <c r="M141" s="12">
        <v>-0.63300000000000001</v>
      </c>
      <c r="N141" s="12">
        <v>-0.4</v>
      </c>
      <c r="O141" s="12">
        <v>-0.15</v>
      </c>
      <c r="P141" s="12">
        <v>0.26</v>
      </c>
      <c r="Q141" s="12">
        <v>-7.0000000000000007E-2</v>
      </c>
    </row>
    <row r="142" spans="3:17" x14ac:dyDescent="0.2">
      <c r="C142" s="12">
        <v>4.048</v>
      </c>
      <c r="D142" s="12">
        <v>2.5000000000000001E-3</v>
      </c>
      <c r="E142" s="12">
        <v>0.47499999999999998</v>
      </c>
      <c r="F142" s="12">
        <v>0</v>
      </c>
      <c r="G142" s="12">
        <v>0.43</v>
      </c>
      <c r="H142" s="12">
        <v>-0.32</v>
      </c>
      <c r="I142" s="12">
        <v>-0.05</v>
      </c>
      <c r="J142" s="12">
        <v>-0.19500000000000001</v>
      </c>
      <c r="K142" s="20">
        <v>-0.06</v>
      </c>
      <c r="L142" s="12">
        <v>-0.1</v>
      </c>
      <c r="M142" s="12">
        <v>-0.63300000000000001</v>
      </c>
      <c r="N142" s="12">
        <v>-0.4</v>
      </c>
      <c r="O142" s="12">
        <v>-0.15</v>
      </c>
      <c r="P142" s="12">
        <v>0.26</v>
      </c>
      <c r="Q142" s="12">
        <v>-7.0000000000000007E-2</v>
      </c>
    </row>
    <row r="143" spans="3:17" x14ac:dyDescent="0.2">
      <c r="C143" s="12">
        <v>4.09</v>
      </c>
      <c r="D143" s="12">
        <v>2.5000000000000001E-3</v>
      </c>
      <c r="E143" s="12">
        <v>0.47499999999999998</v>
      </c>
      <c r="F143" s="12">
        <v>0</v>
      </c>
      <c r="G143" s="12">
        <v>0.43</v>
      </c>
      <c r="H143" s="12">
        <v>-0.32</v>
      </c>
      <c r="I143" s="12">
        <v>-0.05</v>
      </c>
      <c r="J143" s="12">
        <v>-0.19500000000000001</v>
      </c>
      <c r="K143" s="20">
        <v>-0.06</v>
      </c>
      <c r="L143" s="12">
        <v>-0.1</v>
      </c>
      <c r="M143" s="12">
        <v>-0.63300000000000001</v>
      </c>
      <c r="N143" s="12">
        <v>-0.4</v>
      </c>
      <c r="O143" s="12">
        <v>-0.15</v>
      </c>
      <c r="P143" s="12">
        <v>0.26</v>
      </c>
      <c r="Q143" s="12">
        <v>-7.0000000000000007E-2</v>
      </c>
    </row>
    <row r="144" spans="3:17" x14ac:dyDescent="0.2">
      <c r="C144" s="12">
        <v>4.1319999999999997</v>
      </c>
      <c r="D144" s="12">
        <v>2.5000000000000001E-3</v>
      </c>
      <c r="E144" s="12">
        <v>0.47499999999999998</v>
      </c>
      <c r="F144" s="12">
        <v>0</v>
      </c>
      <c r="G144" s="12">
        <v>0.43</v>
      </c>
      <c r="H144" s="12">
        <v>-0.32</v>
      </c>
      <c r="I144" s="12">
        <v>-0.05</v>
      </c>
      <c r="J144" s="12">
        <v>-0.19500000000000001</v>
      </c>
      <c r="K144" s="20">
        <v>-0.06</v>
      </c>
      <c r="L144" s="12">
        <v>-0.1</v>
      </c>
      <c r="M144" s="12">
        <v>-0.63300000000000001</v>
      </c>
      <c r="N144" s="12">
        <v>-0.4</v>
      </c>
      <c r="O144" s="12">
        <v>-0.15</v>
      </c>
      <c r="P144" s="12">
        <v>0.26</v>
      </c>
      <c r="Q144" s="12">
        <v>-7.0000000000000007E-2</v>
      </c>
    </row>
    <row r="145" spans="3:17" x14ac:dyDescent="0.2">
      <c r="C145" s="12">
        <v>4.1150000000000002</v>
      </c>
      <c r="D145" s="12">
        <v>2.5000000000000001E-3</v>
      </c>
      <c r="E145" s="12">
        <v>0.47499999999999998</v>
      </c>
      <c r="F145" s="12">
        <v>0</v>
      </c>
      <c r="G145" s="12">
        <v>0.43</v>
      </c>
      <c r="H145" s="12">
        <v>-0.32</v>
      </c>
      <c r="I145" s="12">
        <v>-0.05</v>
      </c>
      <c r="J145" s="12">
        <v>-0.19500000000000001</v>
      </c>
      <c r="K145" s="20">
        <v>-0.06</v>
      </c>
      <c r="L145" s="12">
        <v>-0.1</v>
      </c>
      <c r="M145" s="12">
        <v>-0.63300000000000001</v>
      </c>
      <c r="N145" s="12">
        <v>-0.4</v>
      </c>
      <c r="O145" s="12">
        <v>-0.15</v>
      </c>
      <c r="P145" s="12">
        <v>0.26</v>
      </c>
      <c r="Q145" s="12">
        <v>-7.0000000000000007E-2</v>
      </c>
    </row>
    <row r="146" spans="3:17" x14ac:dyDescent="0.2">
      <c r="C146" s="12">
        <v>4.1280000000000001</v>
      </c>
      <c r="D146" s="12">
        <v>2.5000000000000001E-3</v>
      </c>
      <c r="E146" s="12">
        <v>0.47499999999999998</v>
      </c>
      <c r="F146" s="12">
        <v>0</v>
      </c>
      <c r="G146" s="12">
        <v>0.43</v>
      </c>
      <c r="H146" s="12">
        <v>-0.32</v>
      </c>
      <c r="I146" s="12">
        <v>-0.05</v>
      </c>
      <c r="J146" s="12">
        <v>-0.19500000000000001</v>
      </c>
      <c r="K146" s="20">
        <v>-0.06</v>
      </c>
      <c r="L146" s="12">
        <v>-0.1</v>
      </c>
      <c r="M146" s="12">
        <v>-0.63300000000000001</v>
      </c>
      <c r="N146" s="12">
        <v>-0.4</v>
      </c>
      <c r="O146" s="12">
        <v>-0.15</v>
      </c>
      <c r="P146" s="12">
        <v>0.26</v>
      </c>
      <c r="Q146" s="12">
        <v>-7.0000000000000007E-2</v>
      </c>
    </row>
    <row r="147" spans="3:17" x14ac:dyDescent="0.2">
      <c r="C147" s="12">
        <v>4.28</v>
      </c>
      <c r="D147" s="12">
        <v>2.5000000000000001E-3</v>
      </c>
      <c r="E147" s="12">
        <v>0.5</v>
      </c>
      <c r="F147" s="12">
        <v>0</v>
      </c>
      <c r="G147" s="12">
        <v>0.35</v>
      </c>
      <c r="H147" s="12">
        <v>-0.26</v>
      </c>
      <c r="I147" s="12">
        <v>0.29799999999999999</v>
      </c>
      <c r="J147" s="12">
        <v>-0.13</v>
      </c>
      <c r="K147" s="20">
        <v>-0.06</v>
      </c>
      <c r="L147" s="12">
        <v>0.248</v>
      </c>
      <c r="M147" s="12">
        <v>-0.57299999999999995</v>
      </c>
      <c r="N147" s="12">
        <v>-0.34</v>
      </c>
      <c r="O147" s="12">
        <v>-0.15</v>
      </c>
      <c r="P147" s="12">
        <v>0.3</v>
      </c>
      <c r="Q147" s="12">
        <v>-7.0000000000000007E-2</v>
      </c>
    </row>
    <row r="148" spans="3:17" x14ac:dyDescent="0.2">
      <c r="C148" s="12">
        <v>4.4400000000000004</v>
      </c>
      <c r="D148" s="12">
        <v>2.5000000000000001E-3</v>
      </c>
      <c r="E148" s="12">
        <v>0.56999999999999995</v>
      </c>
      <c r="F148" s="12">
        <v>0</v>
      </c>
      <c r="G148" s="12">
        <v>0.35</v>
      </c>
      <c r="H148" s="12">
        <v>-0.26</v>
      </c>
      <c r="I148" s="12">
        <v>0.35799999999999998</v>
      </c>
      <c r="J148" s="12">
        <v>-0.13</v>
      </c>
      <c r="K148" s="20">
        <v>-0.06</v>
      </c>
      <c r="L148" s="12">
        <v>0.308</v>
      </c>
      <c r="M148" s="12">
        <v>-0.57299999999999995</v>
      </c>
      <c r="N148" s="12">
        <v>-0.34</v>
      </c>
      <c r="O148" s="12">
        <v>-0.1525</v>
      </c>
      <c r="P148" s="12">
        <v>0.3</v>
      </c>
      <c r="Q148" s="12">
        <v>-7.0000000000000007E-2</v>
      </c>
    </row>
    <row r="149" spans="3:17" x14ac:dyDescent="0.2">
      <c r="C149" s="12">
        <v>4.5025000000000004</v>
      </c>
      <c r="D149" s="12">
        <v>2.5000000000000001E-3</v>
      </c>
      <c r="E149" s="12">
        <v>0.56999999999999995</v>
      </c>
      <c r="F149" s="12">
        <v>0</v>
      </c>
      <c r="G149" s="12">
        <v>0.35</v>
      </c>
      <c r="H149" s="12">
        <v>-0.26</v>
      </c>
      <c r="I149" s="12">
        <v>0.42799999999999999</v>
      </c>
      <c r="J149" s="12">
        <v>-0.13</v>
      </c>
      <c r="K149" s="20">
        <v>-0.06</v>
      </c>
      <c r="L149" s="12">
        <v>0.378</v>
      </c>
      <c r="M149" s="12">
        <v>-0.57299999999999995</v>
      </c>
      <c r="N149" s="12">
        <v>-0.34</v>
      </c>
      <c r="O149" s="12">
        <v>-0.155</v>
      </c>
      <c r="P149" s="12">
        <v>0.3</v>
      </c>
      <c r="Q149" s="12">
        <v>-7.0000000000000007E-2</v>
      </c>
    </row>
    <row r="150" spans="3:17" x14ac:dyDescent="0.2">
      <c r="C150" s="12">
        <v>4.4225000000000003</v>
      </c>
      <c r="D150" s="12">
        <v>2.5000000000000001E-3</v>
      </c>
      <c r="E150" s="12">
        <v>0.56999999999999995</v>
      </c>
      <c r="F150" s="12">
        <v>0</v>
      </c>
      <c r="G150" s="12">
        <v>0.35</v>
      </c>
      <c r="H150" s="12">
        <v>-0.26</v>
      </c>
      <c r="I150" s="12">
        <v>0.29799999999999999</v>
      </c>
      <c r="J150" s="12">
        <v>-0.13</v>
      </c>
      <c r="K150" s="20">
        <v>-0.06</v>
      </c>
      <c r="L150" s="12">
        <v>0.248</v>
      </c>
      <c r="M150" s="12">
        <v>-0.57299999999999995</v>
      </c>
      <c r="N150" s="12">
        <v>-0.34</v>
      </c>
      <c r="O150" s="12">
        <v>-0.14749999999999999</v>
      </c>
      <c r="P150" s="12">
        <v>0.3</v>
      </c>
      <c r="Q150" s="12">
        <v>-7.0000000000000007E-2</v>
      </c>
    </row>
    <row r="151" spans="3:17" x14ac:dyDescent="0.2">
      <c r="C151" s="12">
        <v>4.2925000000000004</v>
      </c>
      <c r="D151" s="12">
        <v>2.5000000000000001E-3</v>
      </c>
      <c r="E151" s="12">
        <v>0.56999999999999995</v>
      </c>
      <c r="F151" s="12">
        <v>0</v>
      </c>
      <c r="G151" s="12">
        <v>0.35</v>
      </c>
      <c r="H151" s="12">
        <v>-0.26</v>
      </c>
      <c r="I151" s="12">
        <v>0.11799999999999999</v>
      </c>
      <c r="J151" s="12">
        <v>-0.13</v>
      </c>
      <c r="K151" s="20">
        <v>-0.06</v>
      </c>
      <c r="L151" s="12">
        <v>6.8000000000000005E-2</v>
      </c>
      <c r="M151" s="12">
        <v>-0.57299999999999995</v>
      </c>
      <c r="N151" s="12">
        <v>-0.34</v>
      </c>
      <c r="O151" s="12">
        <v>-0.14499999999999999</v>
      </c>
      <c r="P151" s="12">
        <v>0.3</v>
      </c>
      <c r="Q151" s="12">
        <v>-7.0000000000000007E-2</v>
      </c>
    </row>
    <row r="152" spans="3:17" x14ac:dyDescent="0.2">
      <c r="C152" s="12">
        <v>4.1074999999999999</v>
      </c>
      <c r="D152" s="12">
        <v>2.5000000000000001E-3</v>
      </c>
      <c r="E152" s="12">
        <v>0.47499999999999998</v>
      </c>
      <c r="F152" s="12">
        <v>0</v>
      </c>
      <c r="G152" s="12">
        <v>0.43</v>
      </c>
      <c r="H152" s="12">
        <v>-0.32</v>
      </c>
      <c r="I152" s="12">
        <v>-0.2</v>
      </c>
      <c r="J152" s="12">
        <v>-0.19500000000000001</v>
      </c>
      <c r="K152" s="20">
        <v>-0.06</v>
      </c>
      <c r="L152" s="12">
        <v>-0.25</v>
      </c>
      <c r="M152" s="12">
        <v>-0.67300000000000004</v>
      </c>
      <c r="N152" s="12">
        <v>-0.4</v>
      </c>
      <c r="O152" s="12">
        <v>-0.15</v>
      </c>
      <c r="P152" s="12">
        <v>0.26</v>
      </c>
      <c r="Q152" s="12">
        <v>-7.0000000000000007E-2</v>
      </c>
    </row>
    <row r="153" spans="3:17" x14ac:dyDescent="0.2">
      <c r="C153" s="12">
        <v>4.1055000000000001</v>
      </c>
      <c r="D153" s="12">
        <v>2.5000000000000001E-3</v>
      </c>
      <c r="E153" s="12">
        <v>0.47499999999999998</v>
      </c>
      <c r="F153" s="12">
        <v>0</v>
      </c>
      <c r="G153" s="12">
        <v>0.43</v>
      </c>
      <c r="H153" s="12">
        <v>-0.32</v>
      </c>
      <c r="I153" s="12">
        <v>-0.05</v>
      </c>
      <c r="J153" s="12">
        <v>-0.19500000000000001</v>
      </c>
      <c r="K153" s="20">
        <v>-0.06</v>
      </c>
      <c r="L153" s="12">
        <v>-0.1</v>
      </c>
      <c r="M153" s="12">
        <v>-0.67300000000000004</v>
      </c>
      <c r="N153" s="12">
        <v>-0.4</v>
      </c>
      <c r="O153" s="12">
        <v>-0.15</v>
      </c>
      <c r="P153" s="12">
        <v>0.26</v>
      </c>
      <c r="Q153" s="12">
        <v>-7.0000000000000007E-2</v>
      </c>
    </row>
    <row r="154" spans="3:17" x14ac:dyDescent="0.2">
      <c r="C154" s="12">
        <v>4.1455000000000002</v>
      </c>
      <c r="D154" s="12">
        <v>2.5000000000000001E-3</v>
      </c>
      <c r="E154" s="12">
        <v>0.47499999999999998</v>
      </c>
      <c r="F154" s="12">
        <v>0</v>
      </c>
      <c r="G154" s="12">
        <v>0.43</v>
      </c>
      <c r="H154" s="12">
        <v>-0.32</v>
      </c>
      <c r="I154" s="12">
        <v>-0.05</v>
      </c>
      <c r="J154" s="12">
        <v>-0.19500000000000001</v>
      </c>
      <c r="K154" s="20">
        <v>-0.06</v>
      </c>
      <c r="L154" s="12">
        <v>-0.1</v>
      </c>
      <c r="M154" s="12">
        <v>-0.67300000000000004</v>
      </c>
      <c r="N154" s="12">
        <v>-0.4</v>
      </c>
      <c r="O154" s="12">
        <v>-0.15</v>
      </c>
      <c r="P154" s="12">
        <v>0.26</v>
      </c>
      <c r="Q154" s="12">
        <v>-7.0000000000000007E-2</v>
      </c>
    </row>
    <row r="155" spans="3:17" x14ac:dyDescent="0.2">
      <c r="C155" s="12">
        <v>4.1875</v>
      </c>
      <c r="D155" s="12">
        <v>2.5000000000000001E-3</v>
      </c>
      <c r="E155" s="12">
        <v>0.47499999999999998</v>
      </c>
      <c r="F155" s="12">
        <v>0</v>
      </c>
      <c r="G155" s="12">
        <v>0.43</v>
      </c>
      <c r="H155" s="12">
        <v>-0.32</v>
      </c>
      <c r="I155" s="12">
        <v>-0.05</v>
      </c>
      <c r="J155" s="12">
        <v>-0.19500000000000001</v>
      </c>
      <c r="K155" s="20">
        <v>-0.06</v>
      </c>
      <c r="L155" s="12">
        <v>-0.1</v>
      </c>
      <c r="M155" s="12">
        <v>-0.67300000000000004</v>
      </c>
      <c r="N155" s="12">
        <v>-0.4</v>
      </c>
      <c r="O155" s="12">
        <v>-0.15</v>
      </c>
      <c r="P155" s="12">
        <v>0.26</v>
      </c>
      <c r="Q155" s="12">
        <v>-7.0000000000000007E-2</v>
      </c>
    </row>
    <row r="156" spans="3:17" x14ac:dyDescent="0.2">
      <c r="C156" s="12">
        <v>4.2294999999999998</v>
      </c>
      <c r="D156" s="12">
        <v>2.5000000000000001E-3</v>
      </c>
      <c r="E156" s="12">
        <v>0.47499999999999998</v>
      </c>
      <c r="F156" s="12">
        <v>0</v>
      </c>
      <c r="G156" s="12">
        <v>0.43</v>
      </c>
      <c r="H156" s="12">
        <v>-0.32</v>
      </c>
      <c r="I156" s="12">
        <v>-0.05</v>
      </c>
      <c r="J156" s="12">
        <v>-0.19500000000000001</v>
      </c>
      <c r="K156" s="20">
        <v>-0.06</v>
      </c>
      <c r="L156" s="12">
        <v>-0.1</v>
      </c>
      <c r="M156" s="12">
        <v>-0.67300000000000004</v>
      </c>
      <c r="N156" s="12">
        <v>-0.4</v>
      </c>
      <c r="O156" s="12">
        <v>-0.15</v>
      </c>
      <c r="P156" s="12">
        <v>0.26</v>
      </c>
      <c r="Q156" s="12">
        <v>-7.0000000000000007E-2</v>
      </c>
    </row>
    <row r="157" spans="3:17" x14ac:dyDescent="0.2">
      <c r="C157" s="12">
        <v>4.2125000000000004</v>
      </c>
      <c r="D157" s="12">
        <v>2.5000000000000001E-3</v>
      </c>
      <c r="E157" s="12">
        <v>0.47499999999999998</v>
      </c>
      <c r="F157" s="12">
        <v>0</v>
      </c>
      <c r="G157" s="12">
        <v>0.43</v>
      </c>
      <c r="H157" s="12">
        <v>-0.32</v>
      </c>
      <c r="I157" s="12">
        <v>-0.05</v>
      </c>
      <c r="J157" s="12">
        <v>-0.19500000000000001</v>
      </c>
      <c r="K157" s="20">
        <v>-0.06</v>
      </c>
      <c r="L157" s="12">
        <v>-0.1</v>
      </c>
      <c r="M157" s="12">
        <v>-0.67300000000000004</v>
      </c>
      <c r="N157" s="12">
        <v>-0.4</v>
      </c>
      <c r="O157" s="12">
        <v>-0.15</v>
      </c>
      <c r="P157" s="12">
        <v>0.26</v>
      </c>
      <c r="Q157" s="12">
        <v>-7.0000000000000007E-2</v>
      </c>
    </row>
    <row r="158" spans="3:17" x14ac:dyDescent="0.2">
      <c r="C158" s="12">
        <v>4.2255000000000003</v>
      </c>
      <c r="D158" s="12">
        <v>2.5000000000000001E-3</v>
      </c>
      <c r="E158" s="12">
        <v>0.47499999999999998</v>
      </c>
      <c r="F158" s="12">
        <v>0</v>
      </c>
      <c r="G158" s="12">
        <v>0.43</v>
      </c>
      <c r="H158" s="12">
        <v>-0.32</v>
      </c>
      <c r="I158" s="12">
        <v>-0.05</v>
      </c>
      <c r="J158" s="12">
        <v>-0.19500000000000001</v>
      </c>
      <c r="K158" s="20">
        <v>-0.06</v>
      </c>
      <c r="L158" s="12">
        <v>-0.1</v>
      </c>
      <c r="M158" s="12">
        <v>-0.67300000000000004</v>
      </c>
      <c r="N158" s="12">
        <v>-0.4</v>
      </c>
      <c r="O158" s="12">
        <v>-0.15</v>
      </c>
      <c r="P158" s="12">
        <v>0.26</v>
      </c>
      <c r="Q158" s="12">
        <v>-7.0000000000000007E-2</v>
      </c>
    </row>
    <row r="159" spans="3:17" x14ac:dyDescent="0.2">
      <c r="C159" s="12">
        <v>4.3775000000000004</v>
      </c>
      <c r="D159" s="12">
        <v>2.5000000000000001E-3</v>
      </c>
      <c r="E159" s="12">
        <v>0.5</v>
      </c>
      <c r="F159" s="12">
        <v>0</v>
      </c>
      <c r="G159" s="12">
        <v>0.35</v>
      </c>
      <c r="H159" s="12">
        <v>-0.26</v>
      </c>
      <c r="I159" s="12">
        <v>0.29799999999999999</v>
      </c>
      <c r="J159" s="12">
        <v>-0.13</v>
      </c>
      <c r="K159" s="20">
        <v>-0.06</v>
      </c>
      <c r="L159" s="12">
        <v>0.248</v>
      </c>
      <c r="M159" s="12">
        <v>-0.61299999999999999</v>
      </c>
      <c r="N159" s="12">
        <v>-0.34</v>
      </c>
      <c r="O159" s="12">
        <v>-0.15</v>
      </c>
      <c r="P159" s="12">
        <v>0.3</v>
      </c>
      <c r="Q159" s="12">
        <v>-7.0000000000000007E-2</v>
      </c>
    </row>
    <row r="160" spans="3:17" x14ac:dyDescent="0.2">
      <c r="C160" s="12">
        <v>4.5374999999999996</v>
      </c>
      <c r="D160" s="12">
        <v>2.5000000000000001E-3</v>
      </c>
      <c r="E160" s="12">
        <v>0.56999999999999995</v>
      </c>
      <c r="F160" s="12">
        <v>0</v>
      </c>
      <c r="G160" s="12">
        <v>0.35</v>
      </c>
      <c r="H160" s="12">
        <v>-0.26</v>
      </c>
      <c r="I160" s="12">
        <v>0.35799999999999998</v>
      </c>
      <c r="J160" s="12">
        <v>-0.13</v>
      </c>
      <c r="K160" s="20">
        <v>-0.06</v>
      </c>
      <c r="L160" s="12">
        <v>0.308</v>
      </c>
      <c r="M160" s="12">
        <v>-0.61299999999999999</v>
      </c>
      <c r="N160" s="12">
        <v>-0.34</v>
      </c>
      <c r="O160" s="12">
        <v>-0.1525</v>
      </c>
      <c r="P160" s="12">
        <v>0.3</v>
      </c>
      <c r="Q160" s="12">
        <v>-7.0000000000000007E-2</v>
      </c>
    </row>
    <row r="161" spans="3:17" x14ac:dyDescent="0.2">
      <c r="C161" s="12">
        <v>4.5999999999999996</v>
      </c>
      <c r="D161" s="12">
        <v>2.5000000000000001E-3</v>
      </c>
      <c r="E161" s="12">
        <v>0.56999999999999995</v>
      </c>
      <c r="F161" s="12">
        <v>0</v>
      </c>
      <c r="G161" s="12">
        <v>0.35</v>
      </c>
      <c r="H161" s="12">
        <v>-0.26</v>
      </c>
      <c r="I161" s="12">
        <v>0.42799999999999999</v>
      </c>
      <c r="J161" s="12">
        <v>-0.13</v>
      </c>
      <c r="K161" s="20">
        <v>-0.06</v>
      </c>
      <c r="L161" s="12">
        <v>0.378</v>
      </c>
      <c r="M161" s="12">
        <v>-0.61299999999999999</v>
      </c>
      <c r="N161" s="12">
        <v>-0.34</v>
      </c>
      <c r="O161" s="12">
        <v>-0.155</v>
      </c>
      <c r="P161" s="12">
        <v>0.3</v>
      </c>
      <c r="Q161" s="12">
        <v>-7.0000000000000007E-2</v>
      </c>
    </row>
    <row r="162" spans="3:17" x14ac:dyDescent="0.2">
      <c r="C162" s="12">
        <v>4.5199999999999996</v>
      </c>
      <c r="D162" s="12">
        <v>2.5000000000000001E-3</v>
      </c>
      <c r="E162" s="12">
        <v>0.56999999999999995</v>
      </c>
      <c r="F162" s="12">
        <v>0</v>
      </c>
      <c r="G162" s="12">
        <v>0.35</v>
      </c>
      <c r="H162" s="12">
        <v>-0.26</v>
      </c>
      <c r="I162" s="12">
        <v>0.29799999999999999</v>
      </c>
      <c r="J162" s="12">
        <v>-0.13</v>
      </c>
      <c r="K162" s="20">
        <v>-0.06</v>
      </c>
      <c r="L162" s="12">
        <v>0.248</v>
      </c>
      <c r="M162" s="12">
        <v>-0.61299999999999999</v>
      </c>
      <c r="N162" s="12">
        <v>-0.34</v>
      </c>
      <c r="O162" s="12">
        <v>-0.14749999999999999</v>
      </c>
      <c r="P162" s="12">
        <v>0.3</v>
      </c>
      <c r="Q162" s="12">
        <v>-7.0000000000000007E-2</v>
      </c>
    </row>
    <row r="163" spans="3:17" x14ac:dyDescent="0.2">
      <c r="C163" s="12">
        <v>4.3899999999999997</v>
      </c>
      <c r="D163" s="12">
        <v>2.5000000000000001E-3</v>
      </c>
      <c r="E163" s="12">
        <v>0.56999999999999995</v>
      </c>
      <c r="F163" s="12">
        <v>0</v>
      </c>
      <c r="G163" s="12">
        <v>0.35</v>
      </c>
      <c r="H163" s="12">
        <v>-0.26</v>
      </c>
      <c r="I163" s="12">
        <v>0.11799999999999999</v>
      </c>
      <c r="J163" s="12">
        <v>-0.13</v>
      </c>
      <c r="K163" s="20">
        <v>-0.06</v>
      </c>
      <c r="L163" s="12">
        <v>6.8000000000000005E-2</v>
      </c>
      <c r="M163" s="12">
        <v>-0.61299999999999999</v>
      </c>
      <c r="N163" s="12">
        <v>-0.34</v>
      </c>
      <c r="O163" s="12">
        <v>-0.14499999999999999</v>
      </c>
      <c r="P163" s="12">
        <v>0.3</v>
      </c>
      <c r="Q163" s="12">
        <v>-7.0000000000000007E-2</v>
      </c>
    </row>
    <row r="164" spans="3:17" x14ac:dyDescent="0.2">
      <c r="C164" s="12">
        <v>4.2050000000000001</v>
      </c>
      <c r="D164" s="12">
        <v>2.5000000000000001E-3</v>
      </c>
      <c r="E164" s="12">
        <v>0.47499999999999998</v>
      </c>
      <c r="F164" s="12">
        <v>0</v>
      </c>
      <c r="G164" s="12">
        <v>0.43</v>
      </c>
      <c r="H164" s="12">
        <v>-0.32</v>
      </c>
      <c r="I164" s="12">
        <v>-0.2</v>
      </c>
      <c r="J164" s="12">
        <v>-0.19500000000000001</v>
      </c>
      <c r="K164" s="20">
        <v>-0.06</v>
      </c>
      <c r="L164" s="12">
        <v>-0.25</v>
      </c>
      <c r="M164" s="12">
        <v>-0.71299999999999997</v>
      </c>
      <c r="N164" s="12">
        <v>-0.4</v>
      </c>
      <c r="O164" s="12">
        <v>-0.15</v>
      </c>
      <c r="P164" s="12">
        <v>0.26</v>
      </c>
      <c r="Q164" s="12">
        <v>-7.0000000000000007E-2</v>
      </c>
    </row>
    <row r="165" spans="3:17" x14ac:dyDescent="0.2">
      <c r="C165" s="12">
        <v>4.2030000000000003</v>
      </c>
      <c r="D165" s="12">
        <v>2.5000000000000001E-3</v>
      </c>
      <c r="E165" s="12">
        <v>0.47499999999999998</v>
      </c>
      <c r="F165" s="12">
        <v>0</v>
      </c>
      <c r="G165" s="12">
        <v>0.43</v>
      </c>
      <c r="H165" s="12">
        <v>-0.32</v>
      </c>
      <c r="I165" s="12">
        <v>-0.05</v>
      </c>
      <c r="J165" s="12">
        <v>-0.19500000000000001</v>
      </c>
      <c r="K165" s="20">
        <v>-0.06</v>
      </c>
      <c r="L165" s="12">
        <v>-0.1</v>
      </c>
      <c r="M165" s="12">
        <v>-0.71299999999999997</v>
      </c>
      <c r="N165" s="12">
        <v>-0.4</v>
      </c>
      <c r="O165" s="12">
        <v>-0.15</v>
      </c>
      <c r="P165" s="12">
        <v>0.26</v>
      </c>
      <c r="Q165" s="12">
        <v>-7.0000000000000007E-2</v>
      </c>
    </row>
    <row r="166" spans="3:17" x14ac:dyDescent="0.2">
      <c r="C166" s="12">
        <v>4.2430000000000003</v>
      </c>
      <c r="D166" s="12">
        <v>2.5000000000000001E-3</v>
      </c>
      <c r="E166" s="12">
        <v>0.47499999999999998</v>
      </c>
      <c r="F166" s="12">
        <v>0</v>
      </c>
      <c r="G166" s="12">
        <v>0.43</v>
      </c>
      <c r="H166" s="12">
        <v>-0.32</v>
      </c>
      <c r="I166" s="12">
        <v>-0.05</v>
      </c>
      <c r="J166" s="12">
        <v>-0.19500000000000001</v>
      </c>
      <c r="K166" s="20">
        <v>-0.06</v>
      </c>
      <c r="L166" s="12">
        <v>-0.1</v>
      </c>
      <c r="M166" s="12">
        <v>-0.71299999999999997</v>
      </c>
      <c r="N166" s="12">
        <v>-0.4</v>
      </c>
      <c r="O166" s="12">
        <v>-0.15</v>
      </c>
      <c r="P166" s="12">
        <v>0.26</v>
      </c>
      <c r="Q166" s="12">
        <v>-7.0000000000000007E-2</v>
      </c>
    </row>
    <row r="167" spans="3:17" x14ac:dyDescent="0.2">
      <c r="C167" s="12">
        <v>4.2850000000000001</v>
      </c>
      <c r="D167" s="12">
        <v>2.5000000000000001E-3</v>
      </c>
      <c r="E167" s="12">
        <v>0.47499999999999998</v>
      </c>
      <c r="F167" s="12">
        <v>0</v>
      </c>
      <c r="G167" s="12">
        <v>0.43</v>
      </c>
      <c r="H167" s="12">
        <v>-0.32</v>
      </c>
      <c r="I167" s="12">
        <v>-0.05</v>
      </c>
      <c r="J167" s="12">
        <v>-0.19500000000000001</v>
      </c>
      <c r="K167" s="20">
        <v>-0.06</v>
      </c>
      <c r="L167" s="12">
        <v>-0.1</v>
      </c>
      <c r="M167" s="12">
        <v>-0.71299999999999997</v>
      </c>
      <c r="N167" s="12">
        <v>-0.4</v>
      </c>
      <c r="O167" s="12">
        <v>-0.15</v>
      </c>
      <c r="P167" s="12">
        <v>0.26</v>
      </c>
      <c r="Q167" s="12">
        <v>-7.0000000000000007E-2</v>
      </c>
    </row>
    <row r="168" spans="3:17" x14ac:dyDescent="0.2">
      <c r="C168" s="12">
        <v>4.327</v>
      </c>
      <c r="D168" s="12">
        <v>2.5000000000000001E-3</v>
      </c>
      <c r="E168" s="12">
        <v>0.47499999999999998</v>
      </c>
      <c r="F168" s="12">
        <v>0</v>
      </c>
      <c r="G168" s="12">
        <v>0.43</v>
      </c>
      <c r="H168" s="12">
        <v>-0.32</v>
      </c>
      <c r="I168" s="12">
        <v>-0.05</v>
      </c>
      <c r="J168" s="12">
        <v>-0.19500000000000001</v>
      </c>
      <c r="K168" s="20">
        <v>-0.06</v>
      </c>
      <c r="L168" s="12">
        <v>-0.1</v>
      </c>
      <c r="M168" s="12">
        <v>-0.71299999999999997</v>
      </c>
      <c r="N168" s="12">
        <v>-0.4</v>
      </c>
      <c r="O168" s="12">
        <v>-0.15</v>
      </c>
      <c r="P168" s="12">
        <v>0.26</v>
      </c>
      <c r="Q168" s="12">
        <v>-7.0000000000000007E-2</v>
      </c>
    </row>
    <row r="169" spans="3:17" x14ac:dyDescent="0.2">
      <c r="C169" s="12">
        <v>4.3099999999999996</v>
      </c>
      <c r="D169" s="12">
        <v>2.5000000000000001E-3</v>
      </c>
      <c r="E169" s="12">
        <v>0.47499999999999998</v>
      </c>
      <c r="F169" s="12">
        <v>0</v>
      </c>
      <c r="G169" s="12">
        <v>0.43</v>
      </c>
      <c r="H169" s="12">
        <v>-0.32</v>
      </c>
      <c r="I169" s="12">
        <v>-0.05</v>
      </c>
      <c r="J169" s="12">
        <v>-0.19500000000000001</v>
      </c>
      <c r="K169" s="20">
        <v>-0.06</v>
      </c>
      <c r="L169" s="12">
        <v>-0.1</v>
      </c>
      <c r="M169" s="12">
        <v>-0.71299999999999997</v>
      </c>
      <c r="N169" s="12">
        <v>-0.4</v>
      </c>
      <c r="O169" s="12">
        <v>-0.15</v>
      </c>
      <c r="P169" s="12">
        <v>0.26</v>
      </c>
      <c r="Q169" s="12">
        <v>-7.0000000000000007E-2</v>
      </c>
    </row>
    <row r="170" spans="3:17" x14ac:dyDescent="0.2">
      <c r="C170" s="12">
        <v>4.3230000000000004</v>
      </c>
      <c r="D170" s="12">
        <v>2.5000000000000001E-3</v>
      </c>
      <c r="E170" s="12">
        <v>0.47499999999999998</v>
      </c>
      <c r="F170" s="12">
        <v>0</v>
      </c>
      <c r="G170" s="12">
        <v>0.43</v>
      </c>
      <c r="H170" s="12">
        <v>-0.32</v>
      </c>
      <c r="I170" s="12">
        <v>-0.05</v>
      </c>
      <c r="J170" s="12">
        <v>-0.19500000000000001</v>
      </c>
      <c r="K170" s="20">
        <v>-0.06</v>
      </c>
      <c r="L170" s="12">
        <v>-0.1</v>
      </c>
      <c r="M170" s="12">
        <v>-0.71299999999999997</v>
      </c>
      <c r="N170" s="12">
        <v>-0.4</v>
      </c>
      <c r="O170" s="12">
        <v>-0.15</v>
      </c>
      <c r="P170" s="12">
        <v>0.26</v>
      </c>
      <c r="Q170" s="12">
        <v>-7.0000000000000007E-2</v>
      </c>
    </row>
    <row r="171" spans="3:17" x14ac:dyDescent="0.2">
      <c r="C171" s="12">
        <v>4.4749999999999996</v>
      </c>
      <c r="D171" s="12">
        <v>2.5000000000000001E-3</v>
      </c>
      <c r="E171" s="12">
        <v>0.5</v>
      </c>
      <c r="F171" s="12">
        <v>0</v>
      </c>
      <c r="G171" s="12">
        <v>0.35</v>
      </c>
      <c r="H171" s="12">
        <v>-0.26</v>
      </c>
      <c r="I171" s="12">
        <v>0.29799999999999999</v>
      </c>
      <c r="J171" s="12">
        <v>-0.13</v>
      </c>
      <c r="K171" s="20">
        <v>-0.06</v>
      </c>
      <c r="L171" s="12">
        <v>0.248</v>
      </c>
      <c r="M171" s="12">
        <v>-0.67300000000000004</v>
      </c>
      <c r="N171" s="12">
        <v>-0.34</v>
      </c>
      <c r="O171" s="12">
        <v>-0.15</v>
      </c>
      <c r="P171" s="12">
        <v>0.3</v>
      </c>
      <c r="Q171" s="12">
        <v>-7.0000000000000007E-2</v>
      </c>
    </row>
    <row r="172" spans="3:17" x14ac:dyDescent="0.2">
      <c r="C172" s="12">
        <v>4.6349999999999998</v>
      </c>
      <c r="D172" s="12">
        <v>2.5000000000000001E-3</v>
      </c>
      <c r="E172" s="12">
        <v>0.56999999999999995</v>
      </c>
      <c r="F172" s="12">
        <v>0</v>
      </c>
      <c r="G172" s="12">
        <v>0.35</v>
      </c>
      <c r="H172" s="12">
        <v>-0.26</v>
      </c>
      <c r="I172" s="12">
        <v>0.35799999999999998</v>
      </c>
      <c r="J172" s="12">
        <v>-0.13</v>
      </c>
      <c r="K172" s="20">
        <v>-0.06</v>
      </c>
      <c r="L172" s="12">
        <v>0.308</v>
      </c>
      <c r="M172" s="12">
        <v>-0.67300000000000004</v>
      </c>
      <c r="N172" s="12">
        <v>-0.34</v>
      </c>
      <c r="O172" s="12">
        <v>-0.1525</v>
      </c>
      <c r="P172" s="12">
        <v>0.3</v>
      </c>
      <c r="Q172" s="12">
        <v>-7.0000000000000007E-2</v>
      </c>
    </row>
    <row r="173" spans="3:17" x14ac:dyDescent="0.2">
      <c r="C173" s="12">
        <v>4.6974999999999998</v>
      </c>
      <c r="D173" s="12">
        <v>2.5000000000000001E-3</v>
      </c>
      <c r="E173" s="12">
        <v>0.56999999999999995</v>
      </c>
      <c r="F173" s="12">
        <v>0</v>
      </c>
      <c r="G173" s="12">
        <v>0.35</v>
      </c>
      <c r="H173" s="12">
        <v>-0.26</v>
      </c>
      <c r="I173" s="12">
        <v>0.42799999999999999</v>
      </c>
      <c r="J173" s="12">
        <v>-0.13</v>
      </c>
      <c r="K173" s="20">
        <v>-0.06</v>
      </c>
      <c r="L173" s="12">
        <v>0.378</v>
      </c>
      <c r="M173" s="12">
        <v>-0.67300000000000004</v>
      </c>
      <c r="N173" s="12">
        <v>-0.34</v>
      </c>
      <c r="O173" s="12">
        <v>-0.155</v>
      </c>
      <c r="P173" s="12">
        <v>0.3</v>
      </c>
      <c r="Q173" s="12">
        <v>-7.0000000000000007E-2</v>
      </c>
    </row>
    <row r="174" spans="3:17" x14ac:dyDescent="0.2">
      <c r="C174" s="12">
        <v>4.6174999999999997</v>
      </c>
      <c r="D174" s="12">
        <v>2.5000000000000001E-3</v>
      </c>
      <c r="E174" s="12">
        <v>0.56999999999999995</v>
      </c>
      <c r="F174" s="12">
        <v>0</v>
      </c>
      <c r="G174" s="12">
        <v>0.35</v>
      </c>
      <c r="H174" s="12">
        <v>-0.26</v>
      </c>
      <c r="I174" s="12">
        <v>0.29799999999999999</v>
      </c>
      <c r="J174" s="12">
        <v>-0.13</v>
      </c>
      <c r="K174" s="20">
        <v>-0.06</v>
      </c>
      <c r="L174" s="12">
        <v>0.248</v>
      </c>
      <c r="M174" s="12">
        <v>-0.67300000000000004</v>
      </c>
      <c r="N174" s="12">
        <v>-0.34</v>
      </c>
      <c r="O174" s="12">
        <v>-0.14749999999999999</v>
      </c>
      <c r="P174" s="12">
        <v>0.3</v>
      </c>
      <c r="Q174" s="12">
        <v>-7.0000000000000007E-2</v>
      </c>
    </row>
    <row r="175" spans="3:17" x14ac:dyDescent="0.2">
      <c r="C175" s="12">
        <v>4.4874999999999998</v>
      </c>
      <c r="D175" s="12">
        <v>2.5000000000000001E-3</v>
      </c>
      <c r="E175" s="12">
        <v>0.56999999999999995</v>
      </c>
      <c r="F175" s="12">
        <v>0</v>
      </c>
      <c r="G175" s="12">
        <v>0.35</v>
      </c>
      <c r="H175" s="12">
        <v>-0.26</v>
      </c>
      <c r="I175" s="12">
        <v>0.11799999999999999</v>
      </c>
      <c r="J175" s="12">
        <v>-0.13</v>
      </c>
      <c r="K175" s="20">
        <v>-0.06</v>
      </c>
      <c r="L175" s="12">
        <v>6.8000000000000005E-2</v>
      </c>
      <c r="M175" s="12">
        <v>-0.67300000000000004</v>
      </c>
      <c r="N175" s="12">
        <v>-0.34</v>
      </c>
      <c r="O175" s="12">
        <v>-0.14499999999999999</v>
      </c>
      <c r="P175" s="12">
        <v>0.3</v>
      </c>
      <c r="Q175" s="12">
        <v>-7.0000000000000007E-2</v>
      </c>
    </row>
    <row r="176" spans="3:17" x14ac:dyDescent="0.2">
      <c r="C176" s="12">
        <v>4.3025000000000002</v>
      </c>
      <c r="D176" s="12">
        <v>2.5000000000000001E-3</v>
      </c>
      <c r="E176" s="12">
        <v>0.47499999999999998</v>
      </c>
      <c r="F176" s="12">
        <v>0</v>
      </c>
      <c r="G176" s="12">
        <v>0.43</v>
      </c>
      <c r="H176" s="12">
        <v>-0.32</v>
      </c>
      <c r="I176" s="12">
        <v>-0.2</v>
      </c>
      <c r="J176" s="12">
        <v>-0.19500000000000001</v>
      </c>
      <c r="K176" s="20">
        <v>-0.06</v>
      </c>
      <c r="L176" s="12">
        <v>-0.25</v>
      </c>
      <c r="M176" s="12">
        <v>-0.80800000000000005</v>
      </c>
      <c r="N176" s="12">
        <v>0</v>
      </c>
      <c r="O176" s="12">
        <v>-0.15</v>
      </c>
      <c r="P176" s="12">
        <v>0.26</v>
      </c>
      <c r="Q176" s="12">
        <v>-7.0000000000000007E-2</v>
      </c>
    </row>
    <row r="177" spans="3:17" x14ac:dyDescent="0.2">
      <c r="C177" s="12">
        <v>4.3005000000000004</v>
      </c>
      <c r="D177" s="12">
        <v>2.5000000000000001E-3</v>
      </c>
      <c r="E177" s="12">
        <v>0.47499999999999998</v>
      </c>
      <c r="F177" s="12">
        <v>0</v>
      </c>
      <c r="G177" s="12">
        <v>0.43</v>
      </c>
      <c r="H177" s="12">
        <v>-0.32</v>
      </c>
      <c r="I177" s="12">
        <v>-0.05</v>
      </c>
      <c r="J177" s="12">
        <v>-0.19500000000000001</v>
      </c>
      <c r="K177" s="20">
        <v>-0.06</v>
      </c>
      <c r="L177" s="12">
        <v>-0.1</v>
      </c>
      <c r="M177" s="12">
        <v>-0.80800000000000005</v>
      </c>
      <c r="N177" s="12">
        <v>0</v>
      </c>
      <c r="O177" s="12">
        <v>-0.15</v>
      </c>
      <c r="P177" s="12">
        <v>0.26</v>
      </c>
      <c r="Q177" s="12">
        <v>-7.0000000000000007E-2</v>
      </c>
    </row>
    <row r="178" spans="3:17" x14ac:dyDescent="0.2">
      <c r="C178" s="12">
        <v>4.3404999999999996</v>
      </c>
      <c r="D178" s="12">
        <v>2.5000000000000001E-3</v>
      </c>
      <c r="E178" s="12">
        <v>0.47499999999999998</v>
      </c>
      <c r="F178" s="12">
        <v>0</v>
      </c>
      <c r="G178" s="12">
        <v>0.43</v>
      </c>
      <c r="H178" s="12">
        <v>-0.32</v>
      </c>
      <c r="I178" s="12">
        <v>-0.05</v>
      </c>
      <c r="J178" s="12">
        <v>-0.19500000000000001</v>
      </c>
      <c r="K178" s="20">
        <v>-0.06</v>
      </c>
      <c r="L178" s="12">
        <v>-0.1</v>
      </c>
      <c r="M178" s="12">
        <v>-0.80800000000000005</v>
      </c>
      <c r="N178" s="12">
        <v>0</v>
      </c>
      <c r="O178" s="12">
        <v>-0.15</v>
      </c>
      <c r="P178" s="12">
        <v>0.26</v>
      </c>
      <c r="Q178" s="12">
        <v>-7.0000000000000007E-2</v>
      </c>
    </row>
    <row r="179" spans="3:17" x14ac:dyDescent="0.2">
      <c r="C179" s="12">
        <v>4.3825000000000003</v>
      </c>
      <c r="D179" s="12">
        <v>2.5000000000000001E-3</v>
      </c>
      <c r="E179" s="12">
        <v>0.47499999999999998</v>
      </c>
      <c r="F179" s="12">
        <v>0</v>
      </c>
      <c r="G179" s="12">
        <v>0.43</v>
      </c>
      <c r="H179" s="12">
        <v>-0.32</v>
      </c>
      <c r="I179" s="12">
        <v>-0.05</v>
      </c>
      <c r="J179" s="12">
        <v>-0.19500000000000001</v>
      </c>
      <c r="K179" s="20">
        <v>-0.06</v>
      </c>
      <c r="L179" s="12">
        <v>-0.1</v>
      </c>
      <c r="M179" s="12">
        <v>-0.80800000000000005</v>
      </c>
      <c r="N179" s="12">
        <v>0</v>
      </c>
      <c r="O179" s="12">
        <v>-0.15</v>
      </c>
      <c r="P179" s="12">
        <v>0.26</v>
      </c>
      <c r="Q179" s="12">
        <v>-7.0000000000000007E-2</v>
      </c>
    </row>
    <row r="180" spans="3:17" x14ac:dyDescent="0.2">
      <c r="C180" s="12">
        <v>4.4245000000000001</v>
      </c>
      <c r="D180" s="12">
        <v>2.5000000000000001E-3</v>
      </c>
      <c r="E180" s="12">
        <v>0.47499999999999998</v>
      </c>
      <c r="F180" s="12">
        <v>0</v>
      </c>
      <c r="G180" s="12">
        <v>0.43</v>
      </c>
      <c r="H180" s="12">
        <v>-0.32</v>
      </c>
      <c r="I180" s="12">
        <v>-0.05</v>
      </c>
      <c r="J180" s="12">
        <v>-0.19500000000000001</v>
      </c>
      <c r="K180" s="20">
        <v>-0.06</v>
      </c>
      <c r="L180" s="12">
        <v>-0.1</v>
      </c>
      <c r="M180" s="12">
        <v>-0.80800000000000005</v>
      </c>
      <c r="N180" s="12">
        <v>0</v>
      </c>
      <c r="O180" s="12">
        <v>-0.15</v>
      </c>
      <c r="P180" s="12">
        <v>0.26</v>
      </c>
      <c r="Q180" s="12">
        <v>-7.0000000000000007E-2</v>
      </c>
    </row>
    <row r="181" spans="3:17" x14ac:dyDescent="0.2">
      <c r="C181" s="12">
        <v>4.4074999999999998</v>
      </c>
      <c r="D181" s="12">
        <v>2.5000000000000001E-3</v>
      </c>
      <c r="E181" s="12">
        <v>0.47499999999999998</v>
      </c>
      <c r="F181" s="12">
        <v>0</v>
      </c>
      <c r="G181" s="12">
        <v>0.43</v>
      </c>
      <c r="H181" s="12">
        <v>-0.32</v>
      </c>
      <c r="I181" s="12">
        <v>-0.05</v>
      </c>
      <c r="J181" s="12">
        <v>-0.19500000000000001</v>
      </c>
      <c r="K181" s="20">
        <v>-0.06</v>
      </c>
      <c r="L181" s="12">
        <v>-0.1</v>
      </c>
      <c r="M181" s="12">
        <v>-0.80800000000000005</v>
      </c>
      <c r="N181" s="12">
        <v>0</v>
      </c>
      <c r="O181" s="12">
        <v>-0.15</v>
      </c>
      <c r="P181" s="12">
        <v>0.26</v>
      </c>
      <c r="Q181" s="12">
        <v>-7.0000000000000007E-2</v>
      </c>
    </row>
    <row r="182" spans="3:17" x14ac:dyDescent="0.2">
      <c r="C182" s="12">
        <v>4.4204999999999997</v>
      </c>
      <c r="D182" s="12">
        <v>2.5000000000000001E-3</v>
      </c>
      <c r="E182" s="12">
        <v>0.47499999999999998</v>
      </c>
      <c r="F182" s="12">
        <v>0</v>
      </c>
      <c r="G182" s="12">
        <v>0.43</v>
      </c>
      <c r="H182" s="12">
        <v>-0.32</v>
      </c>
      <c r="I182" s="12">
        <v>-0.05</v>
      </c>
      <c r="J182" s="12">
        <v>-0.19500000000000001</v>
      </c>
      <c r="K182" s="20">
        <v>-0.06</v>
      </c>
      <c r="L182" s="12">
        <v>-0.1</v>
      </c>
      <c r="M182" s="12">
        <v>-0.80800000000000005</v>
      </c>
      <c r="N182" s="12">
        <v>0</v>
      </c>
      <c r="O182" s="12">
        <v>-0.15</v>
      </c>
      <c r="P182" s="12">
        <v>0.26</v>
      </c>
      <c r="Q182" s="12">
        <v>-7.0000000000000007E-2</v>
      </c>
    </row>
    <row r="183" spans="3:17" x14ac:dyDescent="0.2">
      <c r="C183" s="12">
        <v>4.5724999999999998</v>
      </c>
      <c r="D183" s="12">
        <v>2.5000000000000001E-3</v>
      </c>
      <c r="E183" s="12">
        <v>0.5</v>
      </c>
      <c r="F183" s="12">
        <v>0</v>
      </c>
      <c r="G183" s="12">
        <v>0.35</v>
      </c>
      <c r="H183" s="12">
        <v>-0.26</v>
      </c>
      <c r="I183" s="12">
        <v>0.05</v>
      </c>
      <c r="J183" s="12">
        <v>-0.13</v>
      </c>
      <c r="K183" s="20">
        <v>-0.06</v>
      </c>
      <c r="L183" s="12">
        <v>0</v>
      </c>
      <c r="M183" s="12">
        <v>-0.70799999999999996</v>
      </c>
      <c r="N183" s="12">
        <v>0</v>
      </c>
      <c r="O183" s="12">
        <v>-0.15</v>
      </c>
      <c r="P183" s="12">
        <v>0.3</v>
      </c>
      <c r="Q183" s="12">
        <v>-7.0000000000000007E-2</v>
      </c>
    </row>
    <row r="184" spans="3:17" x14ac:dyDescent="0.2">
      <c r="C184" s="12">
        <v>4.7324999999999999</v>
      </c>
      <c r="D184" s="12">
        <v>2.5000000000000001E-3</v>
      </c>
      <c r="E184" s="12">
        <v>0.56999999999999995</v>
      </c>
      <c r="F184" s="12">
        <v>0</v>
      </c>
      <c r="G184" s="12">
        <v>0.35</v>
      </c>
      <c r="H184" s="12">
        <v>-0.26</v>
      </c>
      <c r="I184" s="12">
        <v>0.05</v>
      </c>
      <c r="J184" s="12">
        <v>-0.13</v>
      </c>
      <c r="K184" s="20">
        <v>-0.06</v>
      </c>
      <c r="L184" s="12">
        <v>0</v>
      </c>
      <c r="M184" s="12">
        <v>-0.70799999999999996</v>
      </c>
      <c r="N184" s="12">
        <v>0</v>
      </c>
      <c r="O184" s="12">
        <v>-0.1525</v>
      </c>
      <c r="P184" s="12">
        <v>0.3</v>
      </c>
      <c r="Q184" s="12">
        <v>-7.0000000000000007E-2</v>
      </c>
    </row>
    <row r="185" spans="3:17" x14ac:dyDescent="0.2">
      <c r="C185" s="12">
        <v>4.7949999999999999</v>
      </c>
      <c r="D185" s="12">
        <v>2.5000000000000001E-3</v>
      </c>
      <c r="E185" s="12">
        <v>0.56999999999999995</v>
      </c>
      <c r="F185" s="12">
        <v>0</v>
      </c>
      <c r="G185" s="12">
        <v>0.35</v>
      </c>
      <c r="H185" s="12">
        <v>-0.26</v>
      </c>
      <c r="I185" s="12">
        <v>0.05</v>
      </c>
      <c r="J185" s="12">
        <v>-0.13</v>
      </c>
      <c r="K185" s="20">
        <v>-0.06</v>
      </c>
      <c r="L185" s="12">
        <v>0</v>
      </c>
      <c r="M185" s="12">
        <v>-0.70799999999999996</v>
      </c>
      <c r="N185" s="12">
        <v>0</v>
      </c>
      <c r="O185" s="12">
        <v>-0.155</v>
      </c>
      <c r="P185" s="12">
        <v>0.3</v>
      </c>
      <c r="Q185" s="12">
        <v>-7.0000000000000007E-2</v>
      </c>
    </row>
    <row r="186" spans="3:17" x14ac:dyDescent="0.2">
      <c r="C186" s="12">
        <v>4.7149999999999999</v>
      </c>
      <c r="D186" s="12">
        <v>2.5000000000000001E-3</v>
      </c>
      <c r="E186" s="12">
        <v>0.56999999999999995</v>
      </c>
      <c r="F186" s="12">
        <v>0</v>
      </c>
      <c r="G186" s="12">
        <v>0.35</v>
      </c>
      <c r="H186" s="12">
        <v>-0.26</v>
      </c>
      <c r="I186" s="12">
        <v>0.05</v>
      </c>
      <c r="J186" s="12">
        <v>-0.13</v>
      </c>
      <c r="K186" s="20">
        <v>-0.06</v>
      </c>
      <c r="L186" s="12">
        <v>0</v>
      </c>
      <c r="M186" s="12">
        <v>-0.70799999999999996</v>
      </c>
      <c r="N186" s="12">
        <v>0</v>
      </c>
      <c r="O186" s="12">
        <v>-0.14749999999999999</v>
      </c>
      <c r="P186" s="12">
        <v>0.3</v>
      </c>
      <c r="Q186" s="12">
        <v>-7.0000000000000007E-2</v>
      </c>
    </row>
    <row r="187" spans="3:17" x14ac:dyDescent="0.2">
      <c r="C187" s="12">
        <v>4.585</v>
      </c>
      <c r="D187" s="12">
        <v>2.5000000000000001E-3</v>
      </c>
      <c r="E187" s="12">
        <v>0.56999999999999995</v>
      </c>
      <c r="F187" s="12">
        <v>0</v>
      </c>
      <c r="G187" s="12">
        <v>0.35</v>
      </c>
      <c r="H187" s="12">
        <v>-0.26</v>
      </c>
      <c r="I187" s="12">
        <v>0.05</v>
      </c>
      <c r="J187" s="12">
        <v>-0.13</v>
      </c>
      <c r="K187" s="20">
        <v>-0.06</v>
      </c>
      <c r="L187" s="12">
        <v>0</v>
      </c>
      <c r="M187" s="12">
        <v>-0.70799999999999996</v>
      </c>
      <c r="N187" s="12">
        <v>0</v>
      </c>
      <c r="O187" s="12">
        <v>-0.14499999999999999</v>
      </c>
      <c r="P187" s="12">
        <v>0.3</v>
      </c>
      <c r="Q187" s="12">
        <v>-7.0000000000000007E-2</v>
      </c>
    </row>
    <row r="188" spans="3:17" x14ac:dyDescent="0.2">
      <c r="C188" s="12">
        <v>4.4000000000000004</v>
      </c>
      <c r="D188" s="12">
        <v>2.5000000000000001E-3</v>
      </c>
      <c r="E188" s="12">
        <v>0.47499999999999998</v>
      </c>
      <c r="F188" s="12">
        <v>0</v>
      </c>
      <c r="G188" s="12">
        <v>0.43</v>
      </c>
      <c r="H188" s="12">
        <v>-0.32</v>
      </c>
      <c r="I188" s="12">
        <v>0.05</v>
      </c>
      <c r="J188" s="12">
        <v>-0.19500000000000001</v>
      </c>
      <c r="K188" s="20">
        <v>-0.06</v>
      </c>
      <c r="L188" s="12">
        <v>0</v>
      </c>
      <c r="M188" s="12">
        <v>-0.80800000000000005</v>
      </c>
      <c r="N188" s="12">
        <v>0</v>
      </c>
      <c r="O188" s="12">
        <v>-0.15</v>
      </c>
      <c r="P188" s="12">
        <v>0.26</v>
      </c>
      <c r="Q188" s="12">
        <v>-7.0000000000000007E-2</v>
      </c>
    </row>
    <row r="189" spans="3:17" x14ac:dyDescent="0.2">
      <c r="C189" s="12">
        <v>4.3979999999999997</v>
      </c>
      <c r="D189" s="12">
        <v>2.5000000000000001E-3</v>
      </c>
      <c r="E189" s="12">
        <v>0.47499999999999998</v>
      </c>
      <c r="F189" s="12">
        <v>0</v>
      </c>
      <c r="G189" s="12">
        <v>0.43</v>
      </c>
      <c r="H189" s="12">
        <v>-0.32</v>
      </c>
      <c r="I189" s="12">
        <v>0.05</v>
      </c>
      <c r="J189" s="12">
        <v>-0.19500000000000001</v>
      </c>
      <c r="K189" s="20">
        <v>-0.06</v>
      </c>
      <c r="L189" s="12">
        <v>0</v>
      </c>
      <c r="M189" s="12">
        <v>-0.80800000000000005</v>
      </c>
      <c r="N189" s="12">
        <v>0</v>
      </c>
      <c r="O189" s="12">
        <v>0</v>
      </c>
      <c r="P189" s="12">
        <v>0.26</v>
      </c>
      <c r="Q189" s="12">
        <v>-7.0000000000000007E-2</v>
      </c>
    </row>
    <row r="190" spans="3:17" x14ac:dyDescent="0.2">
      <c r="C190" s="12">
        <v>4.4379999999999997</v>
      </c>
      <c r="D190" s="12">
        <v>2.5000000000000001E-3</v>
      </c>
      <c r="E190" s="12">
        <v>0.47499999999999998</v>
      </c>
      <c r="F190" s="12">
        <v>0</v>
      </c>
      <c r="G190" s="12">
        <v>0.43</v>
      </c>
      <c r="H190" s="12">
        <v>-0.32</v>
      </c>
      <c r="I190" s="12">
        <v>0.05</v>
      </c>
      <c r="J190" s="12">
        <v>-0.19500000000000001</v>
      </c>
      <c r="K190" s="20">
        <v>-0.06</v>
      </c>
      <c r="L190" s="12">
        <v>0</v>
      </c>
      <c r="M190" s="12">
        <v>-0.80800000000000005</v>
      </c>
      <c r="N190" s="12">
        <v>0</v>
      </c>
      <c r="O190" s="12">
        <v>0</v>
      </c>
      <c r="P190" s="12">
        <v>0.26</v>
      </c>
      <c r="Q190" s="12">
        <v>-7.0000000000000007E-2</v>
      </c>
    </row>
    <row r="191" spans="3:17" x14ac:dyDescent="0.2">
      <c r="C191" s="12">
        <v>4.4800000000000004</v>
      </c>
      <c r="D191" s="12">
        <v>2.5000000000000001E-3</v>
      </c>
      <c r="E191" s="12">
        <v>0.47499999999999998</v>
      </c>
      <c r="F191" s="12">
        <v>0</v>
      </c>
      <c r="G191" s="12">
        <v>0.43</v>
      </c>
      <c r="H191" s="12">
        <v>-0.32</v>
      </c>
      <c r="I191" s="12">
        <v>0.05</v>
      </c>
      <c r="J191" s="12">
        <v>-0.19500000000000001</v>
      </c>
      <c r="K191" s="20">
        <v>-0.06</v>
      </c>
      <c r="L191" s="12">
        <v>0</v>
      </c>
      <c r="M191" s="12">
        <v>-0.80800000000000005</v>
      </c>
      <c r="N191" s="12">
        <v>0</v>
      </c>
      <c r="O191" s="12">
        <v>0</v>
      </c>
      <c r="P191" s="12">
        <v>0.26</v>
      </c>
      <c r="Q191" s="12">
        <v>-7.0000000000000007E-2</v>
      </c>
    </row>
    <row r="192" spans="3:17" x14ac:dyDescent="0.2">
      <c r="C192" s="12">
        <v>4.5220000000000002</v>
      </c>
      <c r="D192" s="12">
        <v>2.5000000000000001E-3</v>
      </c>
      <c r="E192" s="12">
        <v>0.47499999999999998</v>
      </c>
      <c r="F192" s="12">
        <v>0</v>
      </c>
      <c r="G192" s="12">
        <v>0.43</v>
      </c>
      <c r="H192" s="12">
        <v>-0.32</v>
      </c>
      <c r="I192" s="12">
        <v>0.05</v>
      </c>
      <c r="J192" s="12">
        <v>-0.19500000000000001</v>
      </c>
      <c r="K192" s="20">
        <v>-0.06</v>
      </c>
      <c r="L192" s="12">
        <v>0</v>
      </c>
      <c r="M192" s="12">
        <v>-0.80800000000000005</v>
      </c>
      <c r="N192" s="12">
        <v>0</v>
      </c>
      <c r="O192" s="12">
        <v>0</v>
      </c>
      <c r="P192" s="12">
        <v>0.26</v>
      </c>
      <c r="Q192" s="12">
        <v>-7.0000000000000007E-2</v>
      </c>
    </row>
    <row r="193" spans="3:17" x14ac:dyDescent="0.2">
      <c r="C193" s="12">
        <v>4.5049999999999999</v>
      </c>
      <c r="D193" s="12">
        <v>2.5000000000000001E-3</v>
      </c>
      <c r="E193" s="12">
        <v>0.47499999999999998</v>
      </c>
      <c r="F193" s="12">
        <v>0</v>
      </c>
      <c r="G193" s="12">
        <v>0.43</v>
      </c>
      <c r="H193" s="12">
        <v>-0.32</v>
      </c>
      <c r="I193" s="12">
        <v>0.05</v>
      </c>
      <c r="J193" s="12">
        <v>-0.19500000000000001</v>
      </c>
      <c r="K193" s="20">
        <v>-0.06</v>
      </c>
      <c r="L193" s="12">
        <v>0</v>
      </c>
      <c r="M193" s="12">
        <v>-0.80800000000000005</v>
      </c>
      <c r="N193" s="12">
        <v>0</v>
      </c>
      <c r="O193" s="12">
        <v>0</v>
      </c>
      <c r="P193" s="12">
        <v>0.26</v>
      </c>
      <c r="Q193" s="12">
        <v>-7.0000000000000007E-2</v>
      </c>
    </row>
    <row r="194" spans="3:17" x14ac:dyDescent="0.2">
      <c r="C194" s="12">
        <v>4.5179999999999998</v>
      </c>
      <c r="D194" s="12">
        <v>2.5000000000000001E-3</v>
      </c>
      <c r="E194" s="12">
        <v>0.47499999999999998</v>
      </c>
      <c r="F194" s="12">
        <v>0</v>
      </c>
      <c r="G194" s="12">
        <v>0.43</v>
      </c>
      <c r="H194" s="12">
        <v>-0.32</v>
      </c>
      <c r="I194" s="12">
        <v>0.05</v>
      </c>
      <c r="J194" s="12">
        <v>-0.19500000000000001</v>
      </c>
      <c r="K194" s="20">
        <v>-0.06</v>
      </c>
      <c r="L194" s="12">
        <v>0</v>
      </c>
      <c r="M194" s="12">
        <v>-0.80800000000000005</v>
      </c>
      <c r="N194" s="12">
        <v>0</v>
      </c>
      <c r="O194" s="12">
        <v>0</v>
      </c>
      <c r="P194" s="12">
        <v>0.26</v>
      </c>
      <c r="Q194" s="12">
        <v>-7.0000000000000007E-2</v>
      </c>
    </row>
    <row r="195" spans="3:17" x14ac:dyDescent="0.2">
      <c r="C195" s="12">
        <v>4.67</v>
      </c>
      <c r="D195" s="12">
        <v>2.5000000000000001E-3</v>
      </c>
      <c r="E195" s="12">
        <v>0.5</v>
      </c>
      <c r="F195" s="12">
        <v>0</v>
      </c>
      <c r="G195" s="12">
        <v>0.35</v>
      </c>
      <c r="H195" s="12">
        <v>-0.26</v>
      </c>
      <c r="I195" s="12">
        <v>0.05</v>
      </c>
      <c r="J195" s="12">
        <v>-0.13</v>
      </c>
      <c r="K195" s="20">
        <v>-0.06</v>
      </c>
      <c r="L195" s="12">
        <v>0</v>
      </c>
      <c r="M195" s="12">
        <v>-0.70799999999999996</v>
      </c>
      <c r="N195" s="12">
        <v>0</v>
      </c>
      <c r="O195" s="12">
        <v>0</v>
      </c>
      <c r="P195" s="12">
        <v>0.3</v>
      </c>
      <c r="Q195" s="12">
        <v>-7.0000000000000007E-2</v>
      </c>
    </row>
    <row r="196" spans="3:17" x14ac:dyDescent="0.2">
      <c r="C196" s="12">
        <v>4.83</v>
      </c>
      <c r="D196" s="12">
        <v>2.5000000000000001E-3</v>
      </c>
      <c r="E196" s="12">
        <v>0.56999999999999995</v>
      </c>
      <c r="F196" s="12">
        <v>0</v>
      </c>
      <c r="G196" s="12">
        <v>0.35</v>
      </c>
      <c r="H196" s="12">
        <v>-0.26</v>
      </c>
      <c r="I196" s="12">
        <v>0.05</v>
      </c>
      <c r="J196" s="12">
        <v>-0.13</v>
      </c>
      <c r="K196" s="20">
        <v>-0.06</v>
      </c>
      <c r="L196" s="12">
        <v>0</v>
      </c>
      <c r="M196" s="12">
        <v>-0.70799999999999996</v>
      </c>
      <c r="N196" s="12">
        <v>0</v>
      </c>
      <c r="O196" s="12">
        <v>0</v>
      </c>
      <c r="P196" s="12">
        <v>0.3</v>
      </c>
      <c r="Q196" s="12">
        <v>-7.0000000000000007E-2</v>
      </c>
    </row>
    <row r="197" spans="3:17" x14ac:dyDescent="0.2">
      <c r="C197" s="12">
        <v>4.8925000000000001</v>
      </c>
      <c r="D197" s="12">
        <v>2.5000000000000001E-3</v>
      </c>
      <c r="E197" s="12">
        <v>0.56999999999999995</v>
      </c>
      <c r="F197" s="12">
        <v>0</v>
      </c>
      <c r="G197" s="12">
        <v>0.35</v>
      </c>
      <c r="H197" s="12">
        <v>-0.26</v>
      </c>
      <c r="I197" s="12">
        <v>0.05</v>
      </c>
      <c r="J197" s="12">
        <v>-0.13</v>
      </c>
      <c r="K197" s="20">
        <v>-0.06</v>
      </c>
      <c r="L197" s="12">
        <v>0</v>
      </c>
      <c r="M197" s="12">
        <v>-0.70799999999999996</v>
      </c>
      <c r="N197" s="12">
        <v>0</v>
      </c>
      <c r="O197" s="12">
        <v>0</v>
      </c>
      <c r="P197" s="12">
        <v>0.3</v>
      </c>
      <c r="Q197" s="12">
        <v>-7.0000000000000007E-2</v>
      </c>
    </row>
    <row r="198" spans="3:17" x14ac:dyDescent="0.2">
      <c r="C198" s="12">
        <v>4.8125</v>
      </c>
      <c r="D198" s="12">
        <v>2.5000000000000001E-3</v>
      </c>
      <c r="E198" s="12">
        <v>0.56999999999999995</v>
      </c>
      <c r="F198" s="12">
        <v>0</v>
      </c>
      <c r="G198" s="12">
        <v>0.35</v>
      </c>
      <c r="H198" s="12">
        <v>-0.26</v>
      </c>
      <c r="I198" s="12">
        <v>0.05</v>
      </c>
      <c r="J198" s="12">
        <v>-0.13</v>
      </c>
      <c r="K198" s="20">
        <v>-0.06</v>
      </c>
      <c r="L198" s="12">
        <v>0</v>
      </c>
      <c r="M198" s="12">
        <v>-0.70799999999999996</v>
      </c>
      <c r="N198" s="12">
        <v>0</v>
      </c>
      <c r="O198" s="12">
        <v>0</v>
      </c>
      <c r="P198" s="12">
        <v>0.3</v>
      </c>
      <c r="Q198" s="12">
        <v>-7.0000000000000007E-2</v>
      </c>
    </row>
    <row r="199" spans="3:17" x14ac:dyDescent="0.2">
      <c r="C199" s="12">
        <v>4.6825000000000001</v>
      </c>
      <c r="D199" s="12">
        <v>0</v>
      </c>
      <c r="E199" s="12">
        <v>0.56999999999999995</v>
      </c>
      <c r="F199" s="12">
        <v>0</v>
      </c>
      <c r="G199" s="12">
        <v>0.35</v>
      </c>
      <c r="H199" s="12">
        <v>-0.26</v>
      </c>
      <c r="I199" s="12">
        <v>0.05</v>
      </c>
      <c r="J199" s="12">
        <v>-0.13</v>
      </c>
      <c r="K199" s="20">
        <v>-0.06</v>
      </c>
      <c r="L199" s="12">
        <v>0</v>
      </c>
      <c r="M199" s="12">
        <v>-0.70799999999999996</v>
      </c>
      <c r="N199" s="12">
        <v>0</v>
      </c>
      <c r="O199" s="12">
        <v>0</v>
      </c>
      <c r="P199" s="12">
        <v>0.3</v>
      </c>
      <c r="Q199" s="12">
        <v>-7.0000000000000007E-2</v>
      </c>
    </row>
    <row r="200" spans="3:17" x14ac:dyDescent="0.2">
      <c r="C200" s="12">
        <v>4.4974999999999996</v>
      </c>
      <c r="D200" s="12">
        <v>0</v>
      </c>
      <c r="E200" s="12">
        <v>0.47499999999999998</v>
      </c>
      <c r="F200" s="12">
        <v>0</v>
      </c>
      <c r="G200" s="12">
        <v>0.43</v>
      </c>
      <c r="H200" s="12">
        <v>-0.32</v>
      </c>
      <c r="I200" s="12">
        <v>0.05</v>
      </c>
      <c r="J200" s="12">
        <v>-0.19500000000000001</v>
      </c>
      <c r="K200" s="20">
        <v>-0.06</v>
      </c>
      <c r="L200" s="12">
        <v>0</v>
      </c>
      <c r="M200" s="12">
        <v>-0.80800000000000005</v>
      </c>
      <c r="N200" s="12">
        <v>0</v>
      </c>
      <c r="O200" s="12">
        <v>0</v>
      </c>
      <c r="P200" s="12">
        <v>0.26</v>
      </c>
      <c r="Q200" s="12">
        <v>-7.0000000000000007E-2</v>
      </c>
    </row>
    <row r="201" spans="3:17" x14ac:dyDescent="0.2">
      <c r="C201" s="12">
        <v>4.4954999999999998</v>
      </c>
      <c r="D201" s="12">
        <v>0</v>
      </c>
      <c r="E201" s="12">
        <v>0.47499999999999998</v>
      </c>
      <c r="F201" s="12">
        <v>0</v>
      </c>
      <c r="G201" s="12">
        <v>0.43</v>
      </c>
      <c r="H201" s="12">
        <v>-0.32</v>
      </c>
      <c r="I201" s="12">
        <v>0.05</v>
      </c>
      <c r="J201" s="12">
        <v>-0.19500000000000001</v>
      </c>
      <c r="K201" s="20">
        <v>-0.06</v>
      </c>
      <c r="L201" s="12">
        <v>0</v>
      </c>
      <c r="M201" s="12">
        <v>-0.80800000000000005</v>
      </c>
      <c r="N201" s="12">
        <v>0</v>
      </c>
      <c r="O201" s="12">
        <v>0</v>
      </c>
      <c r="P201" s="12">
        <v>0.26</v>
      </c>
      <c r="Q201" s="12">
        <v>-7.0000000000000007E-2</v>
      </c>
    </row>
    <row r="202" spans="3:17" x14ac:dyDescent="0.2">
      <c r="C202" s="12">
        <v>4.5354999999999999</v>
      </c>
      <c r="D202" s="12">
        <v>0</v>
      </c>
      <c r="E202" s="12">
        <v>0.47499999999999998</v>
      </c>
      <c r="F202" s="12">
        <v>0</v>
      </c>
      <c r="G202" s="12">
        <v>0.43</v>
      </c>
      <c r="H202" s="12">
        <v>-0.32</v>
      </c>
      <c r="I202" s="12">
        <v>0.05</v>
      </c>
      <c r="J202" s="12">
        <v>-0.19500000000000001</v>
      </c>
      <c r="K202" s="20">
        <v>-0.06</v>
      </c>
      <c r="L202" s="12">
        <v>0</v>
      </c>
      <c r="M202" s="12">
        <v>-0.80800000000000005</v>
      </c>
      <c r="N202" s="12">
        <v>0</v>
      </c>
      <c r="O202" s="12">
        <v>0</v>
      </c>
      <c r="P202" s="12">
        <v>0.26</v>
      </c>
      <c r="Q202" s="12">
        <v>-7.0000000000000007E-2</v>
      </c>
    </row>
    <row r="203" spans="3:17" x14ac:dyDescent="0.2">
      <c r="C203" s="12">
        <v>4.5774999999999997</v>
      </c>
      <c r="D203" s="12">
        <v>0</v>
      </c>
      <c r="E203" s="12">
        <v>0.47499999999999998</v>
      </c>
      <c r="F203" s="12">
        <v>0</v>
      </c>
      <c r="G203" s="12">
        <v>0.43</v>
      </c>
      <c r="H203" s="12">
        <v>-0.32</v>
      </c>
      <c r="I203" s="12">
        <v>0.05</v>
      </c>
      <c r="J203" s="12">
        <v>-0.19500000000000001</v>
      </c>
      <c r="K203" s="20">
        <v>-0.06</v>
      </c>
      <c r="L203" s="12">
        <v>0</v>
      </c>
      <c r="M203" s="12">
        <v>-0.80800000000000005</v>
      </c>
      <c r="N203" s="12">
        <v>0</v>
      </c>
      <c r="O203" s="12">
        <v>0</v>
      </c>
      <c r="P203" s="12">
        <v>0.26</v>
      </c>
      <c r="Q203" s="12">
        <v>-7.0000000000000007E-2</v>
      </c>
    </row>
    <row r="204" spans="3:17" x14ac:dyDescent="0.2">
      <c r="C204" s="12">
        <v>4.6195000000000004</v>
      </c>
      <c r="D204" s="12">
        <v>0</v>
      </c>
      <c r="E204" s="12">
        <v>0.47499999999999998</v>
      </c>
      <c r="F204" s="12">
        <v>0</v>
      </c>
      <c r="G204" s="12">
        <v>0.43</v>
      </c>
      <c r="H204" s="12">
        <v>-0.32</v>
      </c>
      <c r="I204" s="12">
        <v>0.05</v>
      </c>
      <c r="J204" s="12">
        <v>-0.19500000000000001</v>
      </c>
      <c r="K204" s="20">
        <v>-0.06</v>
      </c>
      <c r="L204" s="12">
        <v>0</v>
      </c>
      <c r="M204" s="12">
        <v>-0.80800000000000005</v>
      </c>
      <c r="N204" s="12">
        <v>0</v>
      </c>
      <c r="O204" s="12">
        <v>0</v>
      </c>
      <c r="P204" s="12">
        <v>0.26</v>
      </c>
      <c r="Q204" s="12">
        <v>-7.0000000000000007E-2</v>
      </c>
    </row>
    <row r="205" spans="3:17" x14ac:dyDescent="0.2">
      <c r="C205" s="12">
        <v>4.6025</v>
      </c>
      <c r="D205" s="12">
        <v>0</v>
      </c>
      <c r="E205" s="12">
        <v>0.47499999999999998</v>
      </c>
      <c r="F205" s="12">
        <v>0</v>
      </c>
      <c r="G205" s="12">
        <v>0.43</v>
      </c>
      <c r="H205" s="12">
        <v>-0.32</v>
      </c>
      <c r="I205" s="12">
        <v>0.05</v>
      </c>
      <c r="J205" s="12">
        <v>-0.19500000000000001</v>
      </c>
      <c r="K205" s="20">
        <v>-0.06</v>
      </c>
      <c r="L205" s="12">
        <v>0</v>
      </c>
      <c r="M205" s="12">
        <v>-0.80800000000000005</v>
      </c>
      <c r="N205" s="12">
        <v>0</v>
      </c>
      <c r="O205" s="12">
        <v>0</v>
      </c>
      <c r="P205" s="12">
        <v>0.26</v>
      </c>
      <c r="Q205" s="12">
        <v>-7.0000000000000007E-2</v>
      </c>
    </row>
    <row r="206" spans="3:17" x14ac:dyDescent="0.2">
      <c r="C206" s="12">
        <v>4.6154999999999999</v>
      </c>
      <c r="D206" s="12">
        <v>0</v>
      </c>
      <c r="E206" s="12">
        <v>0.47499999999999998</v>
      </c>
      <c r="F206" s="12">
        <v>0</v>
      </c>
      <c r="G206" s="12">
        <v>0.43</v>
      </c>
      <c r="H206" s="12">
        <v>-0.32</v>
      </c>
      <c r="I206" s="12">
        <v>0.05</v>
      </c>
      <c r="J206" s="12">
        <v>-0.19500000000000001</v>
      </c>
      <c r="K206" s="20">
        <v>-0.06</v>
      </c>
      <c r="L206" s="12">
        <v>0</v>
      </c>
      <c r="M206" s="12">
        <v>-0.80800000000000005</v>
      </c>
      <c r="N206" s="12">
        <v>0</v>
      </c>
      <c r="O206" s="12">
        <v>0</v>
      </c>
      <c r="P206" s="12">
        <v>0.26</v>
      </c>
      <c r="Q206" s="12">
        <v>-7.0000000000000007E-2</v>
      </c>
    </row>
    <row r="207" spans="3:17" x14ac:dyDescent="0.2">
      <c r="C207" s="12">
        <v>4.7675000000000001</v>
      </c>
      <c r="D207" s="12">
        <v>0</v>
      </c>
      <c r="E207" s="12">
        <v>0.5</v>
      </c>
      <c r="F207" s="12">
        <v>0</v>
      </c>
      <c r="G207" s="12">
        <v>0.35</v>
      </c>
      <c r="H207" s="12">
        <v>-0.26</v>
      </c>
      <c r="I207" s="12">
        <v>0.05</v>
      </c>
      <c r="J207" s="12">
        <v>-0.13</v>
      </c>
      <c r="K207" s="20">
        <v>-0.06</v>
      </c>
      <c r="L207" s="12">
        <v>0</v>
      </c>
      <c r="M207" s="12">
        <v>-0.70799999999999996</v>
      </c>
      <c r="N207" s="12">
        <v>0</v>
      </c>
      <c r="O207" s="12">
        <v>0</v>
      </c>
      <c r="P207" s="12">
        <v>0.3</v>
      </c>
      <c r="Q207" s="12">
        <v>-7.0000000000000007E-2</v>
      </c>
    </row>
    <row r="208" spans="3:17" x14ac:dyDescent="0.2">
      <c r="C208" s="12">
        <v>4.9275000000000002</v>
      </c>
      <c r="D208" s="12">
        <v>0</v>
      </c>
      <c r="E208" s="12">
        <v>0.56999999999999995</v>
      </c>
      <c r="F208" s="12">
        <v>0</v>
      </c>
      <c r="G208" s="12">
        <v>0.35</v>
      </c>
      <c r="H208" s="12">
        <v>-0.26</v>
      </c>
      <c r="I208" s="12">
        <v>0.05</v>
      </c>
      <c r="J208" s="12">
        <v>-0.13</v>
      </c>
      <c r="K208" s="20">
        <v>-0.06</v>
      </c>
      <c r="L208" s="12">
        <v>0</v>
      </c>
      <c r="M208" s="12">
        <v>-0.70799999999999996</v>
      </c>
      <c r="N208" s="12">
        <v>0</v>
      </c>
      <c r="O208" s="12">
        <v>0</v>
      </c>
      <c r="P208" s="12">
        <v>0.3</v>
      </c>
      <c r="Q208" s="12">
        <v>-7.0000000000000007E-2</v>
      </c>
    </row>
    <row r="209" spans="3:17" x14ac:dyDescent="0.2">
      <c r="C209" s="12">
        <v>4.99</v>
      </c>
      <c r="D209" s="12">
        <v>0</v>
      </c>
      <c r="E209" s="12">
        <v>0.56999999999999995</v>
      </c>
      <c r="F209" s="12">
        <v>0</v>
      </c>
      <c r="G209" s="12">
        <v>0.35</v>
      </c>
      <c r="H209" s="12">
        <v>-0.26</v>
      </c>
      <c r="I209" s="12">
        <v>0.05</v>
      </c>
      <c r="J209" s="12">
        <v>-0.13</v>
      </c>
      <c r="K209" s="20">
        <v>-0.06</v>
      </c>
      <c r="L209" s="12">
        <v>0</v>
      </c>
      <c r="M209" s="12">
        <v>-0.70799999999999996</v>
      </c>
      <c r="N209" s="12">
        <v>0</v>
      </c>
      <c r="O209" s="12">
        <v>0</v>
      </c>
      <c r="P209" s="12">
        <v>0.3</v>
      </c>
      <c r="Q209" s="12">
        <v>-7.0000000000000007E-2</v>
      </c>
    </row>
    <row r="210" spans="3:17" x14ac:dyDescent="0.2">
      <c r="C210" s="12">
        <v>4.91</v>
      </c>
      <c r="D210" s="12">
        <v>0</v>
      </c>
      <c r="E210" s="12">
        <v>0.56999999999999995</v>
      </c>
      <c r="F210" s="12">
        <v>0</v>
      </c>
      <c r="G210" s="12">
        <v>0.35</v>
      </c>
      <c r="H210" s="12">
        <v>-0.26</v>
      </c>
      <c r="I210" s="12">
        <v>0.05</v>
      </c>
      <c r="J210" s="12">
        <v>-0.13</v>
      </c>
      <c r="K210" s="20">
        <v>-0.06</v>
      </c>
      <c r="L210" s="12">
        <v>0</v>
      </c>
      <c r="M210" s="12">
        <v>-0.70799999999999996</v>
      </c>
      <c r="N210" s="12">
        <v>0</v>
      </c>
      <c r="O210" s="12">
        <v>0</v>
      </c>
      <c r="P210" s="12">
        <v>0.3</v>
      </c>
      <c r="Q210" s="12">
        <v>-7.0000000000000007E-2</v>
      </c>
    </row>
    <row r="211" spans="3:17" x14ac:dyDescent="0.2">
      <c r="C211" s="12">
        <v>4.78</v>
      </c>
      <c r="D211" s="12">
        <v>0</v>
      </c>
      <c r="E211" s="12">
        <v>0.56999999999999995</v>
      </c>
      <c r="F211" s="12">
        <v>0</v>
      </c>
      <c r="G211" s="12">
        <v>0.35</v>
      </c>
      <c r="H211" s="12">
        <v>-0.26</v>
      </c>
      <c r="I211" s="12">
        <v>0.05</v>
      </c>
      <c r="J211" s="12">
        <v>-0.13</v>
      </c>
      <c r="K211" s="20">
        <v>-0.06</v>
      </c>
      <c r="L211" s="12">
        <v>0</v>
      </c>
      <c r="M211" s="12">
        <v>-0.70799999999999996</v>
      </c>
      <c r="N211" s="12">
        <v>0</v>
      </c>
      <c r="O211" s="12">
        <v>0</v>
      </c>
      <c r="P211" s="12">
        <v>0.3</v>
      </c>
      <c r="Q211" s="12">
        <v>-7.0000000000000007E-2</v>
      </c>
    </row>
    <row r="212" spans="3:17" x14ac:dyDescent="0.2">
      <c r="C212" s="12">
        <v>4.5949999999999998</v>
      </c>
      <c r="D212" s="12">
        <v>0</v>
      </c>
      <c r="E212" s="12">
        <v>0.47499999999999998</v>
      </c>
      <c r="F212" s="12">
        <v>0</v>
      </c>
      <c r="G212" s="12">
        <v>0.43</v>
      </c>
      <c r="H212" s="12">
        <v>-0.32</v>
      </c>
      <c r="I212" s="12">
        <v>0.05</v>
      </c>
      <c r="J212" s="12">
        <v>-0.19500000000000001</v>
      </c>
      <c r="K212" s="20">
        <v>-0.06</v>
      </c>
      <c r="L212" s="12">
        <v>0</v>
      </c>
      <c r="M212" s="12">
        <v>-0.80800000000000005</v>
      </c>
      <c r="N212" s="12">
        <v>0</v>
      </c>
      <c r="O212" s="12">
        <v>0</v>
      </c>
      <c r="P212" s="12">
        <v>0.26</v>
      </c>
      <c r="Q212" s="12">
        <v>-7.0000000000000007E-2</v>
      </c>
    </row>
    <row r="213" spans="3:17" x14ac:dyDescent="0.2">
      <c r="C213" s="12">
        <v>4.593</v>
      </c>
      <c r="D213" s="12">
        <v>0</v>
      </c>
      <c r="E213" s="12">
        <v>0.47499999999999998</v>
      </c>
      <c r="F213" s="12">
        <v>0</v>
      </c>
      <c r="G213" s="12">
        <v>0.43</v>
      </c>
      <c r="H213" s="12">
        <v>-0.32</v>
      </c>
      <c r="I213" s="12">
        <v>0.05</v>
      </c>
      <c r="J213" s="12">
        <v>-0.19500000000000001</v>
      </c>
      <c r="K213" s="20">
        <v>-0.06</v>
      </c>
      <c r="L213" s="12">
        <v>0</v>
      </c>
      <c r="M213" s="12">
        <v>-0.80800000000000005</v>
      </c>
      <c r="N213" s="12">
        <v>0</v>
      </c>
      <c r="O213" s="12">
        <v>0</v>
      </c>
      <c r="P213" s="12">
        <v>0.26</v>
      </c>
      <c r="Q213" s="12">
        <v>-7.0000000000000007E-2</v>
      </c>
    </row>
    <row r="214" spans="3:17" x14ac:dyDescent="0.2">
      <c r="C214" s="12">
        <v>4.633</v>
      </c>
      <c r="D214" s="12">
        <v>0</v>
      </c>
      <c r="E214" s="12">
        <v>0.47499999999999998</v>
      </c>
      <c r="F214" s="12">
        <v>0</v>
      </c>
      <c r="G214" s="12">
        <v>0.43</v>
      </c>
      <c r="H214" s="12">
        <v>-0.32</v>
      </c>
      <c r="I214" s="12">
        <v>0.05</v>
      </c>
      <c r="J214" s="12">
        <v>-0.19500000000000001</v>
      </c>
      <c r="K214" s="20">
        <v>-0.06</v>
      </c>
      <c r="L214" s="12">
        <v>0</v>
      </c>
      <c r="M214" s="12">
        <v>-0.80800000000000005</v>
      </c>
      <c r="N214" s="12">
        <v>0</v>
      </c>
      <c r="O214" s="12">
        <v>0</v>
      </c>
      <c r="P214" s="12">
        <v>0.26</v>
      </c>
      <c r="Q214" s="12">
        <v>-7.0000000000000007E-2</v>
      </c>
    </row>
    <row r="215" spans="3:17" x14ac:dyDescent="0.2">
      <c r="C215" s="12">
        <v>4.6749999999999998</v>
      </c>
      <c r="D215" s="12">
        <v>0</v>
      </c>
      <c r="E215" s="12">
        <v>0.47499999999999998</v>
      </c>
      <c r="F215" s="12">
        <v>0</v>
      </c>
      <c r="G215" s="12">
        <v>0.43</v>
      </c>
      <c r="H215" s="12">
        <v>-0.32</v>
      </c>
      <c r="I215" s="12">
        <v>0.05</v>
      </c>
      <c r="J215" s="12">
        <v>-0.19500000000000001</v>
      </c>
      <c r="K215" s="20">
        <v>-0.06</v>
      </c>
      <c r="L215" s="12">
        <v>0</v>
      </c>
      <c r="M215" s="12">
        <v>-0.80800000000000005</v>
      </c>
      <c r="N215" s="12">
        <v>0</v>
      </c>
      <c r="O215" s="12">
        <v>0</v>
      </c>
      <c r="P215" s="12">
        <v>0.26</v>
      </c>
      <c r="Q215" s="12">
        <v>-7.0000000000000007E-2</v>
      </c>
    </row>
    <row r="216" spans="3:17" x14ac:dyDescent="0.2">
      <c r="C216" s="12">
        <v>4.7169999999999996</v>
      </c>
      <c r="D216" s="12">
        <v>0</v>
      </c>
      <c r="E216" s="12">
        <v>0.47499999999999998</v>
      </c>
      <c r="F216" s="12">
        <v>0</v>
      </c>
      <c r="G216" s="12">
        <v>0.43</v>
      </c>
      <c r="H216" s="12">
        <v>-0.32</v>
      </c>
      <c r="I216" s="12">
        <v>0.05</v>
      </c>
      <c r="J216" s="12">
        <v>-0.19500000000000001</v>
      </c>
      <c r="K216" s="20">
        <v>-0.06</v>
      </c>
      <c r="L216" s="12">
        <v>0</v>
      </c>
      <c r="M216" s="12">
        <v>-0.80800000000000005</v>
      </c>
      <c r="N216" s="12">
        <v>0</v>
      </c>
      <c r="O216" s="12">
        <v>0</v>
      </c>
      <c r="P216" s="12">
        <v>0.26</v>
      </c>
      <c r="Q216" s="12">
        <v>-7.0000000000000007E-2</v>
      </c>
    </row>
    <row r="217" spans="3:17" x14ac:dyDescent="0.2">
      <c r="C217" s="12">
        <v>4.7</v>
      </c>
      <c r="D217" s="12">
        <v>0</v>
      </c>
      <c r="E217" s="12">
        <v>0.47499999999999998</v>
      </c>
      <c r="F217" s="12">
        <v>0</v>
      </c>
      <c r="G217" s="12">
        <v>0.43</v>
      </c>
      <c r="H217" s="12">
        <v>-0.32</v>
      </c>
      <c r="I217" s="12">
        <v>0.05</v>
      </c>
      <c r="J217" s="12">
        <v>-0.19500000000000001</v>
      </c>
      <c r="K217" s="20">
        <v>-0.06</v>
      </c>
      <c r="L217" s="12">
        <v>0</v>
      </c>
      <c r="M217" s="12">
        <v>-0.80800000000000005</v>
      </c>
      <c r="N217" s="12">
        <v>0</v>
      </c>
      <c r="O217" s="12">
        <v>0</v>
      </c>
      <c r="P217" s="12">
        <v>0.26</v>
      </c>
      <c r="Q217" s="12">
        <v>-7.0000000000000007E-2</v>
      </c>
    </row>
    <row r="218" spans="3:17" x14ac:dyDescent="0.2">
      <c r="C218" s="12">
        <v>4.7130000000000001</v>
      </c>
      <c r="D218" s="12">
        <v>0</v>
      </c>
      <c r="E218" s="12">
        <v>0.47499999999999998</v>
      </c>
      <c r="F218" s="12">
        <v>0</v>
      </c>
      <c r="G218" s="12">
        <v>0.43</v>
      </c>
      <c r="H218" s="12">
        <v>-0.32</v>
      </c>
      <c r="I218" s="12">
        <v>0.05</v>
      </c>
      <c r="J218" s="12">
        <v>-0.19500000000000001</v>
      </c>
      <c r="K218" s="20">
        <v>-0.06</v>
      </c>
      <c r="L218" s="12">
        <v>0</v>
      </c>
      <c r="M218" s="12">
        <v>-0.80800000000000005</v>
      </c>
      <c r="N218" s="12">
        <v>0</v>
      </c>
      <c r="O218" s="12">
        <v>0</v>
      </c>
      <c r="P218" s="12">
        <v>0.26</v>
      </c>
      <c r="Q218" s="12">
        <v>-7.0000000000000007E-2</v>
      </c>
    </row>
    <row r="219" spans="3:17" x14ac:dyDescent="0.2">
      <c r="C219" s="12">
        <v>4.8650000000000002</v>
      </c>
      <c r="D219" s="12">
        <v>0</v>
      </c>
      <c r="E219" s="12">
        <v>0.5</v>
      </c>
      <c r="F219" s="12">
        <v>0</v>
      </c>
      <c r="G219" s="12">
        <v>0.35</v>
      </c>
      <c r="H219" s="12">
        <v>-0.26</v>
      </c>
      <c r="I219" s="12">
        <v>0.05</v>
      </c>
      <c r="J219" s="12">
        <v>-0.13</v>
      </c>
      <c r="K219" s="20">
        <v>-0.06</v>
      </c>
      <c r="L219" s="12">
        <v>0</v>
      </c>
      <c r="M219" s="12">
        <v>-0.70799999999999996</v>
      </c>
      <c r="N219" s="12">
        <v>0</v>
      </c>
      <c r="O219" s="12">
        <v>0</v>
      </c>
      <c r="P219" s="12">
        <v>0.3</v>
      </c>
      <c r="Q219" s="12">
        <v>-7.0000000000000007E-2</v>
      </c>
    </row>
    <row r="220" spans="3:17" x14ac:dyDescent="0.2">
      <c r="C220" s="12">
        <v>5.0250000000000004</v>
      </c>
      <c r="D220" s="12">
        <v>0</v>
      </c>
      <c r="E220" s="12">
        <v>0.56999999999999995</v>
      </c>
      <c r="F220" s="12">
        <v>0</v>
      </c>
      <c r="G220" s="12">
        <v>0.35</v>
      </c>
      <c r="H220" s="12">
        <v>-0.26</v>
      </c>
      <c r="I220" s="12">
        <v>0.05</v>
      </c>
      <c r="J220" s="12">
        <v>-0.13</v>
      </c>
      <c r="K220" s="20">
        <v>-0.06</v>
      </c>
      <c r="L220" s="12">
        <v>0</v>
      </c>
      <c r="M220" s="12">
        <v>-0.70799999999999996</v>
      </c>
      <c r="N220" s="12">
        <v>0</v>
      </c>
      <c r="O220" s="12">
        <v>0</v>
      </c>
      <c r="P220" s="12">
        <v>0.3</v>
      </c>
      <c r="Q220" s="12">
        <v>-7.0000000000000007E-2</v>
      </c>
    </row>
    <row r="221" spans="3:17" x14ac:dyDescent="0.2">
      <c r="C221" s="12">
        <v>5.0875000000000004</v>
      </c>
      <c r="D221" s="12">
        <v>0</v>
      </c>
      <c r="E221" s="12">
        <v>0.56999999999999995</v>
      </c>
      <c r="F221" s="12">
        <v>0</v>
      </c>
      <c r="G221" s="12">
        <v>0.35</v>
      </c>
      <c r="H221" s="12">
        <v>-0.26</v>
      </c>
      <c r="I221" s="12">
        <v>0.05</v>
      </c>
      <c r="J221" s="12">
        <v>-0.13</v>
      </c>
      <c r="K221" s="20">
        <v>-0.06</v>
      </c>
      <c r="L221" s="12">
        <v>0</v>
      </c>
      <c r="M221" s="12">
        <v>-0.70799999999999996</v>
      </c>
      <c r="N221" s="12">
        <v>0</v>
      </c>
      <c r="O221" s="12">
        <v>0</v>
      </c>
      <c r="P221" s="12">
        <v>0.3</v>
      </c>
      <c r="Q221" s="12">
        <v>-7.0000000000000007E-2</v>
      </c>
    </row>
    <row r="222" spans="3:17" x14ac:dyDescent="0.2">
      <c r="C222" s="12">
        <v>5.0075000000000003</v>
      </c>
      <c r="D222" s="12">
        <v>0</v>
      </c>
      <c r="E222" s="12">
        <v>0.56999999999999995</v>
      </c>
      <c r="F222" s="12">
        <v>0</v>
      </c>
      <c r="G222" s="12">
        <v>0.35</v>
      </c>
      <c r="H222" s="12">
        <v>-0.26</v>
      </c>
      <c r="I222" s="12">
        <v>0.05</v>
      </c>
      <c r="J222" s="12">
        <v>-0.13</v>
      </c>
      <c r="K222" s="20">
        <v>-0.06</v>
      </c>
      <c r="L222" s="12">
        <v>0</v>
      </c>
      <c r="M222" s="12">
        <v>-0.70799999999999996</v>
      </c>
      <c r="N222" s="12">
        <v>0</v>
      </c>
      <c r="P222" s="12">
        <v>0.3</v>
      </c>
      <c r="Q222" s="12">
        <v>-7.0000000000000007E-2</v>
      </c>
    </row>
    <row r="223" spans="3:17" x14ac:dyDescent="0.2">
      <c r="C223" s="12">
        <v>4.8775000000000004</v>
      </c>
      <c r="D223" s="12">
        <v>0</v>
      </c>
      <c r="E223" s="12">
        <v>0.56999999999999995</v>
      </c>
      <c r="F223" s="12">
        <v>0</v>
      </c>
      <c r="G223" s="12">
        <v>0.35</v>
      </c>
      <c r="H223" s="12">
        <v>-0.26</v>
      </c>
      <c r="I223" s="12">
        <v>0.05</v>
      </c>
      <c r="J223" s="12">
        <v>-0.13</v>
      </c>
      <c r="K223" s="20">
        <v>-0.06</v>
      </c>
      <c r="L223" s="12">
        <v>0</v>
      </c>
      <c r="M223" s="12">
        <v>-0.70799999999999996</v>
      </c>
      <c r="N223" s="12">
        <v>0</v>
      </c>
      <c r="P223" s="12">
        <v>0.3</v>
      </c>
      <c r="Q223" s="12">
        <v>-7.0000000000000007E-2</v>
      </c>
    </row>
    <row r="224" spans="3:17" x14ac:dyDescent="0.2">
      <c r="C224" s="12">
        <v>4.6924999999999999</v>
      </c>
      <c r="D224" s="12">
        <v>0</v>
      </c>
      <c r="E224" s="12">
        <v>0.47499999999999998</v>
      </c>
      <c r="F224" s="12">
        <v>0</v>
      </c>
      <c r="G224" s="12">
        <v>0.43</v>
      </c>
      <c r="H224" s="12">
        <v>-0.32</v>
      </c>
      <c r="I224" s="12">
        <v>0.05</v>
      </c>
      <c r="J224" s="12">
        <v>-0.19500000000000001</v>
      </c>
      <c r="K224" s="20">
        <v>-0.06</v>
      </c>
      <c r="L224" s="12">
        <v>0</v>
      </c>
      <c r="M224" s="12">
        <v>-0.80800000000000005</v>
      </c>
      <c r="N224" s="12">
        <v>0</v>
      </c>
      <c r="P224" s="12">
        <v>0.26</v>
      </c>
      <c r="Q224" s="12">
        <v>-7.0000000000000007E-2</v>
      </c>
    </row>
    <row r="225" spans="3:17" x14ac:dyDescent="0.2">
      <c r="C225" s="12">
        <v>4.6905000000000001</v>
      </c>
      <c r="D225" s="12">
        <v>0</v>
      </c>
      <c r="E225" s="12">
        <v>0.47499999999999998</v>
      </c>
      <c r="F225" s="12">
        <v>0</v>
      </c>
      <c r="G225" s="12">
        <v>0.43</v>
      </c>
      <c r="H225" s="12">
        <v>-0.32</v>
      </c>
      <c r="I225" s="12">
        <v>0.05</v>
      </c>
      <c r="J225" s="12">
        <v>-0.19500000000000001</v>
      </c>
      <c r="K225" s="20">
        <v>-0.06</v>
      </c>
      <c r="L225" s="12">
        <v>0</v>
      </c>
      <c r="M225" s="12">
        <v>-0.80800000000000005</v>
      </c>
      <c r="N225" s="12">
        <v>0</v>
      </c>
      <c r="P225" s="12">
        <v>0.26</v>
      </c>
      <c r="Q225" s="12">
        <v>-7.0000000000000007E-2</v>
      </c>
    </row>
    <row r="226" spans="3:17" x14ac:dyDescent="0.2">
      <c r="C226" s="12">
        <v>4.7305000000000001</v>
      </c>
      <c r="D226" s="12">
        <v>0</v>
      </c>
      <c r="E226" s="12">
        <v>0.47499999999999998</v>
      </c>
      <c r="F226" s="12">
        <v>0</v>
      </c>
      <c r="G226" s="12">
        <v>0.43</v>
      </c>
      <c r="H226" s="12">
        <v>-0.32</v>
      </c>
      <c r="I226" s="12">
        <v>0.05</v>
      </c>
      <c r="J226" s="12">
        <v>-0.19500000000000001</v>
      </c>
      <c r="K226" s="20">
        <v>-0.06</v>
      </c>
      <c r="L226" s="12">
        <v>0</v>
      </c>
      <c r="M226" s="12">
        <v>-0.80800000000000005</v>
      </c>
      <c r="N226" s="12">
        <v>0</v>
      </c>
      <c r="P226" s="12">
        <v>0.26</v>
      </c>
      <c r="Q226" s="12">
        <v>-7.0000000000000007E-2</v>
      </c>
    </row>
    <row r="227" spans="3:17" x14ac:dyDescent="0.2">
      <c r="C227" s="12">
        <v>4.7725</v>
      </c>
      <c r="D227" s="12">
        <v>0</v>
      </c>
      <c r="E227" s="12">
        <v>0.47499999999999998</v>
      </c>
      <c r="F227" s="12">
        <v>0</v>
      </c>
      <c r="G227" s="12">
        <v>0.43</v>
      </c>
      <c r="H227" s="12">
        <v>-0.32</v>
      </c>
      <c r="I227" s="12">
        <v>0.05</v>
      </c>
      <c r="J227" s="12">
        <v>-0.19500000000000001</v>
      </c>
      <c r="K227" s="20">
        <v>-0.06</v>
      </c>
      <c r="L227" s="12">
        <v>0</v>
      </c>
      <c r="M227" s="12">
        <v>-0.80800000000000005</v>
      </c>
      <c r="N227" s="12">
        <v>0</v>
      </c>
      <c r="P227" s="12">
        <v>0.26</v>
      </c>
      <c r="Q227" s="12">
        <v>-7.0000000000000007E-2</v>
      </c>
    </row>
    <row r="228" spans="3:17" x14ac:dyDescent="0.2">
      <c r="C228" s="12">
        <v>4.8144999999999998</v>
      </c>
      <c r="D228" s="12">
        <v>0</v>
      </c>
      <c r="E228" s="12">
        <v>0.47499999999999998</v>
      </c>
      <c r="F228" s="12">
        <v>0</v>
      </c>
      <c r="G228" s="12">
        <v>0.43</v>
      </c>
      <c r="H228" s="12">
        <v>-0.32</v>
      </c>
      <c r="I228" s="12">
        <v>0.05</v>
      </c>
      <c r="J228" s="12">
        <v>-0.19500000000000001</v>
      </c>
      <c r="K228" s="20">
        <v>-0.06</v>
      </c>
      <c r="L228" s="12">
        <v>0</v>
      </c>
      <c r="M228" s="12">
        <v>-0.80800000000000005</v>
      </c>
      <c r="N228" s="12">
        <v>0</v>
      </c>
      <c r="P228" s="12">
        <v>0.26</v>
      </c>
      <c r="Q228" s="12">
        <v>-7.0000000000000007E-2</v>
      </c>
    </row>
    <row r="229" spans="3:17" x14ac:dyDescent="0.2">
      <c r="C229" s="12">
        <v>4.7975000000000003</v>
      </c>
      <c r="D229" s="12">
        <v>0</v>
      </c>
      <c r="E229" s="12">
        <v>0.47499999999999998</v>
      </c>
      <c r="F229" s="12">
        <v>0</v>
      </c>
      <c r="G229" s="12">
        <v>0.43</v>
      </c>
      <c r="H229" s="12">
        <v>-0.32</v>
      </c>
      <c r="I229" s="12">
        <v>0.05</v>
      </c>
      <c r="J229" s="12">
        <v>-0.19500000000000001</v>
      </c>
      <c r="K229" s="20">
        <v>-0.06</v>
      </c>
      <c r="L229" s="12">
        <v>0</v>
      </c>
      <c r="M229" s="12">
        <v>-0.80800000000000005</v>
      </c>
      <c r="N229" s="12">
        <v>0</v>
      </c>
      <c r="P229" s="12">
        <v>0.26</v>
      </c>
      <c r="Q229" s="12">
        <v>-7.0000000000000007E-2</v>
      </c>
    </row>
    <row r="230" spans="3:17" x14ac:dyDescent="0.2">
      <c r="C230" s="12">
        <v>4.8105000000000002</v>
      </c>
      <c r="D230" s="12">
        <v>0</v>
      </c>
      <c r="E230" s="12">
        <v>0.47499999999999998</v>
      </c>
      <c r="F230" s="12">
        <v>0</v>
      </c>
      <c r="G230" s="12">
        <v>0.43</v>
      </c>
      <c r="H230" s="12">
        <v>-0.32</v>
      </c>
      <c r="I230" s="12">
        <v>0.05</v>
      </c>
      <c r="J230" s="12">
        <v>-0.19500000000000001</v>
      </c>
      <c r="K230" s="20">
        <v>-0.06</v>
      </c>
      <c r="L230" s="12">
        <v>0</v>
      </c>
      <c r="M230" s="12">
        <v>-0.80800000000000005</v>
      </c>
      <c r="N230" s="12">
        <v>0</v>
      </c>
      <c r="P230" s="12">
        <v>0.26</v>
      </c>
      <c r="Q230" s="12">
        <v>-7.0000000000000007E-2</v>
      </c>
    </row>
    <row r="231" spans="3:17" x14ac:dyDescent="0.2">
      <c r="C231" s="12">
        <v>4.9625000000000004</v>
      </c>
      <c r="D231" s="12">
        <v>0</v>
      </c>
      <c r="E231" s="12">
        <v>0.5</v>
      </c>
      <c r="F231" s="12">
        <v>0</v>
      </c>
      <c r="G231" s="12">
        <v>0.35</v>
      </c>
      <c r="H231" s="12">
        <v>-0.26</v>
      </c>
      <c r="I231" s="12">
        <v>0.05</v>
      </c>
      <c r="J231" s="12">
        <v>-0.13</v>
      </c>
      <c r="K231" s="20">
        <v>-0.06</v>
      </c>
      <c r="L231" s="12">
        <v>0</v>
      </c>
      <c r="M231" s="12">
        <v>-0.70799999999999996</v>
      </c>
      <c r="N231" s="12">
        <v>0</v>
      </c>
      <c r="P231" s="12">
        <v>0.3</v>
      </c>
      <c r="Q231" s="12">
        <v>-7.0000000000000007E-2</v>
      </c>
    </row>
    <row r="232" spans="3:17" x14ac:dyDescent="0.2">
      <c r="C232" s="12">
        <v>5.1224999999999996</v>
      </c>
      <c r="D232" s="12">
        <v>0</v>
      </c>
      <c r="E232" s="12">
        <v>0.56999999999999995</v>
      </c>
      <c r="F232" s="12">
        <v>0</v>
      </c>
      <c r="G232" s="12">
        <v>0.35</v>
      </c>
      <c r="H232" s="12">
        <v>-0.26</v>
      </c>
      <c r="I232" s="12">
        <v>0.05</v>
      </c>
      <c r="J232" s="12">
        <v>-0.13</v>
      </c>
      <c r="K232" s="20">
        <v>-0.06</v>
      </c>
      <c r="L232" s="12">
        <v>0</v>
      </c>
      <c r="M232" s="12">
        <v>-0.70799999999999996</v>
      </c>
      <c r="N232" s="12">
        <v>0</v>
      </c>
      <c r="P232" s="12">
        <v>0.3</v>
      </c>
      <c r="Q232" s="12">
        <v>-7.0000000000000007E-2</v>
      </c>
    </row>
    <row r="233" spans="3:17" x14ac:dyDescent="0.2">
      <c r="C233" s="12">
        <v>5.1849999999999996</v>
      </c>
      <c r="D233" s="12">
        <v>0</v>
      </c>
      <c r="E233" s="12">
        <v>0.56999999999999995</v>
      </c>
      <c r="F233" s="12">
        <v>0</v>
      </c>
      <c r="G233" s="12">
        <v>0.35</v>
      </c>
      <c r="H233" s="12">
        <v>-0.26</v>
      </c>
      <c r="I233" s="12">
        <v>0.05</v>
      </c>
      <c r="J233" s="12">
        <v>-0.13</v>
      </c>
      <c r="K233" s="20">
        <v>-0.06</v>
      </c>
      <c r="L233" s="12">
        <v>0</v>
      </c>
      <c r="M233" s="12">
        <v>-0.70799999999999996</v>
      </c>
      <c r="N233" s="12">
        <v>0</v>
      </c>
      <c r="P233" s="12">
        <v>0.3</v>
      </c>
      <c r="Q233" s="12">
        <v>-7.0000000000000007E-2</v>
      </c>
    </row>
    <row r="234" spans="3:17" x14ac:dyDescent="0.2">
      <c r="C234" s="12">
        <v>5.1050000000000004</v>
      </c>
      <c r="D234" s="12">
        <v>0</v>
      </c>
      <c r="E234" s="12">
        <v>0.56999999999999995</v>
      </c>
      <c r="F234" s="12">
        <v>0</v>
      </c>
      <c r="G234" s="12">
        <v>0.35</v>
      </c>
      <c r="H234" s="12">
        <v>-0.26</v>
      </c>
      <c r="I234" s="12">
        <v>0.05</v>
      </c>
      <c r="J234" s="12">
        <v>-0.13</v>
      </c>
      <c r="K234" s="20">
        <v>-0.06</v>
      </c>
      <c r="L234" s="12">
        <v>0</v>
      </c>
      <c r="M234" s="12">
        <v>-0.70799999999999996</v>
      </c>
      <c r="N234" s="12">
        <v>0</v>
      </c>
      <c r="P234" s="12">
        <v>0.3</v>
      </c>
      <c r="Q234" s="12">
        <v>-7.0000000000000007E-2</v>
      </c>
    </row>
    <row r="235" spans="3:17" x14ac:dyDescent="0.2">
      <c r="C235" s="12">
        <v>4.9749999999999996</v>
      </c>
      <c r="D235" s="12">
        <v>0</v>
      </c>
      <c r="E235" s="12">
        <v>0.56999999999999995</v>
      </c>
      <c r="F235" s="12">
        <v>0</v>
      </c>
      <c r="G235" s="12">
        <v>0.35</v>
      </c>
      <c r="H235" s="12">
        <v>-0.26</v>
      </c>
      <c r="I235" s="12">
        <v>0.05</v>
      </c>
      <c r="J235" s="12">
        <v>-0.13</v>
      </c>
      <c r="K235" s="20">
        <v>-0.06</v>
      </c>
      <c r="L235" s="12">
        <v>0</v>
      </c>
      <c r="M235" s="12">
        <v>-0.70799999999999996</v>
      </c>
      <c r="N235" s="12">
        <v>0</v>
      </c>
      <c r="P235" s="12">
        <v>0.3</v>
      </c>
      <c r="Q235" s="12">
        <v>-7.0000000000000007E-2</v>
      </c>
    </row>
    <row r="236" spans="3:17" x14ac:dyDescent="0.2">
      <c r="C236" s="12">
        <v>4.79</v>
      </c>
      <c r="D236" s="12">
        <v>0</v>
      </c>
      <c r="E236" s="12">
        <v>0.47499999999999998</v>
      </c>
      <c r="F236" s="12">
        <v>0</v>
      </c>
      <c r="G236" s="12">
        <v>0.43</v>
      </c>
      <c r="H236" s="12">
        <v>-0.32</v>
      </c>
      <c r="I236" s="12">
        <v>0.05</v>
      </c>
      <c r="J236" s="12">
        <v>-0.19500000000000001</v>
      </c>
      <c r="K236" s="20">
        <v>-0.06</v>
      </c>
      <c r="L236" s="12">
        <v>0</v>
      </c>
      <c r="M236" s="12">
        <v>-0.80800000000000005</v>
      </c>
      <c r="N236" s="12">
        <v>0</v>
      </c>
      <c r="P236" s="12">
        <v>0.26</v>
      </c>
      <c r="Q236" s="12">
        <v>-7.0000000000000007E-2</v>
      </c>
    </row>
    <row r="237" spans="3:17" x14ac:dyDescent="0.2">
      <c r="C237" s="12">
        <v>4.7880000000000003</v>
      </c>
      <c r="D237" s="12">
        <v>0</v>
      </c>
      <c r="E237" s="12">
        <v>0.47499999999999998</v>
      </c>
      <c r="F237" s="12">
        <v>0</v>
      </c>
      <c r="G237" s="12">
        <v>0.43</v>
      </c>
      <c r="H237" s="12">
        <v>-0.32</v>
      </c>
      <c r="I237" s="12">
        <v>0.05</v>
      </c>
      <c r="J237" s="12">
        <v>-0.19500000000000001</v>
      </c>
      <c r="K237" s="20">
        <v>-0.06</v>
      </c>
      <c r="L237" s="12">
        <v>0</v>
      </c>
      <c r="M237" s="12">
        <v>-0.80800000000000005</v>
      </c>
      <c r="N237" s="12">
        <v>0</v>
      </c>
      <c r="P237" s="12">
        <v>0.26</v>
      </c>
      <c r="Q237" s="12">
        <v>-7.0000000000000007E-2</v>
      </c>
    </row>
    <row r="238" spans="3:17" x14ac:dyDescent="0.2">
      <c r="C238" s="12">
        <v>4.8280000000000003</v>
      </c>
      <c r="D238" s="12">
        <v>0</v>
      </c>
      <c r="E238" s="12">
        <v>0.47499999999999998</v>
      </c>
      <c r="F238" s="12">
        <v>0</v>
      </c>
      <c r="G238" s="12">
        <v>0.43</v>
      </c>
      <c r="H238" s="12">
        <v>-0.32</v>
      </c>
      <c r="I238" s="12">
        <v>0.05</v>
      </c>
      <c r="J238" s="12">
        <v>-0.19500000000000001</v>
      </c>
      <c r="K238" s="20">
        <v>-0.06</v>
      </c>
      <c r="L238" s="12">
        <v>0</v>
      </c>
      <c r="M238" s="12">
        <v>-0.80800000000000005</v>
      </c>
      <c r="N238" s="12">
        <v>0</v>
      </c>
      <c r="P238" s="12">
        <v>0.26</v>
      </c>
      <c r="Q238" s="12">
        <v>-7.0000000000000007E-2</v>
      </c>
    </row>
    <row r="239" spans="3:17" x14ac:dyDescent="0.2">
      <c r="C239" s="12">
        <v>4.87</v>
      </c>
      <c r="D239" s="12">
        <v>0</v>
      </c>
      <c r="E239" s="12">
        <v>0.47499999999999998</v>
      </c>
      <c r="F239" s="12">
        <v>0</v>
      </c>
      <c r="G239" s="12">
        <v>0.43</v>
      </c>
      <c r="H239" s="12">
        <v>-0.32</v>
      </c>
      <c r="I239" s="12">
        <v>0.05</v>
      </c>
      <c r="J239" s="12">
        <v>-0.19500000000000001</v>
      </c>
      <c r="K239" s="20">
        <v>-0.06</v>
      </c>
      <c r="L239" s="12">
        <v>0</v>
      </c>
      <c r="M239" s="12">
        <v>-0.80800000000000005</v>
      </c>
      <c r="N239" s="12">
        <v>0</v>
      </c>
      <c r="P239" s="12">
        <v>0.26</v>
      </c>
      <c r="Q239" s="12">
        <v>-7.0000000000000007E-2</v>
      </c>
    </row>
    <row r="240" spans="3:17" x14ac:dyDescent="0.2">
      <c r="C240" s="12">
        <v>4.9119999999999999</v>
      </c>
      <c r="D240" s="12">
        <v>0</v>
      </c>
      <c r="E240" s="12">
        <v>0.47499999999999998</v>
      </c>
      <c r="F240" s="12">
        <v>0</v>
      </c>
      <c r="G240" s="12">
        <v>0.43</v>
      </c>
      <c r="H240" s="12">
        <v>-0.32</v>
      </c>
      <c r="I240" s="12">
        <v>0.05</v>
      </c>
      <c r="J240" s="12">
        <v>-0.19500000000000001</v>
      </c>
      <c r="K240" s="20">
        <v>-0.06</v>
      </c>
      <c r="L240" s="12">
        <v>0</v>
      </c>
      <c r="M240" s="12">
        <v>-0.80800000000000005</v>
      </c>
      <c r="N240" s="12">
        <v>0</v>
      </c>
      <c r="P240" s="12">
        <v>0.26</v>
      </c>
      <c r="Q240" s="12">
        <v>-7.0000000000000007E-2</v>
      </c>
    </row>
    <row r="241" spans="3:17" x14ac:dyDescent="0.2">
      <c r="C241" s="12">
        <v>4.8949999999999996</v>
      </c>
      <c r="D241" s="12">
        <v>0</v>
      </c>
      <c r="E241" s="12">
        <v>0.47499999999999998</v>
      </c>
      <c r="F241" s="12">
        <v>0</v>
      </c>
      <c r="G241" s="12">
        <v>0.43</v>
      </c>
      <c r="H241" s="12">
        <v>-0.32</v>
      </c>
      <c r="I241" s="12">
        <v>0.05</v>
      </c>
      <c r="J241" s="12">
        <v>-0.19500000000000001</v>
      </c>
      <c r="K241" s="20">
        <v>-0.06</v>
      </c>
      <c r="L241" s="12">
        <v>0</v>
      </c>
      <c r="M241" s="12">
        <v>-0.80800000000000005</v>
      </c>
      <c r="N241" s="12">
        <v>0</v>
      </c>
      <c r="P241" s="12">
        <v>0.26</v>
      </c>
      <c r="Q241" s="12">
        <v>-7.0000000000000007E-2</v>
      </c>
    </row>
    <row r="242" spans="3:17" x14ac:dyDescent="0.2">
      <c r="C242" s="12">
        <v>4.9080000000000004</v>
      </c>
      <c r="D242" s="12">
        <v>0</v>
      </c>
      <c r="E242" s="12">
        <v>0.47499999999999998</v>
      </c>
      <c r="F242" s="12">
        <v>0</v>
      </c>
      <c r="G242" s="12">
        <v>0.43</v>
      </c>
      <c r="H242" s="12">
        <v>-0.32</v>
      </c>
      <c r="I242" s="12">
        <v>0.05</v>
      </c>
      <c r="J242" s="12">
        <v>-0.19500000000000001</v>
      </c>
      <c r="K242" s="20">
        <v>-0.06</v>
      </c>
      <c r="L242" s="12">
        <v>0</v>
      </c>
      <c r="M242" s="12">
        <v>-0.80800000000000005</v>
      </c>
      <c r="N242" s="12">
        <v>0</v>
      </c>
      <c r="P242" s="12">
        <v>0.26</v>
      </c>
      <c r="Q242" s="12">
        <v>-7.0000000000000007E-2</v>
      </c>
    </row>
    <row r="243" spans="3:17" x14ac:dyDescent="0.2">
      <c r="C243" s="12">
        <v>5.0599999999999996</v>
      </c>
      <c r="D243" s="12">
        <v>0</v>
      </c>
      <c r="E243" s="12">
        <v>0.5</v>
      </c>
      <c r="F243" s="12">
        <v>0</v>
      </c>
      <c r="G243" s="12">
        <v>0.35</v>
      </c>
      <c r="H243" s="12">
        <v>0</v>
      </c>
      <c r="I243" s="12">
        <v>0.05</v>
      </c>
      <c r="J243" s="12">
        <v>0</v>
      </c>
      <c r="K243" s="20">
        <v>-0.06</v>
      </c>
      <c r="L243" s="12">
        <v>0</v>
      </c>
      <c r="M243" s="12">
        <v>-0.70799999999999996</v>
      </c>
      <c r="N243" s="12">
        <v>0</v>
      </c>
      <c r="P243" s="12">
        <v>0.3</v>
      </c>
      <c r="Q243" s="12">
        <v>-7.0000000000000007E-2</v>
      </c>
    </row>
    <row r="244" spans="3:17" x14ac:dyDescent="0.2">
      <c r="C244" s="12">
        <v>5.22</v>
      </c>
      <c r="D244" s="12">
        <v>0</v>
      </c>
      <c r="E244" s="12">
        <v>0.56999999999999995</v>
      </c>
      <c r="F244" s="12">
        <v>0</v>
      </c>
      <c r="G244" s="12">
        <v>0.35</v>
      </c>
      <c r="H244" s="12">
        <v>0</v>
      </c>
      <c r="I244" s="12">
        <v>0.05</v>
      </c>
      <c r="J244" s="12">
        <v>0</v>
      </c>
      <c r="K244" s="20">
        <v>-0.06</v>
      </c>
      <c r="L244" s="12">
        <v>0</v>
      </c>
      <c r="M244" s="12">
        <v>-0.70799999999999996</v>
      </c>
      <c r="N244" s="12">
        <v>0</v>
      </c>
      <c r="P244" s="12">
        <v>0.3</v>
      </c>
      <c r="Q244" s="12">
        <v>-7.0000000000000007E-2</v>
      </c>
    </row>
    <row r="245" spans="3:17" x14ac:dyDescent="0.2">
      <c r="C245" s="12">
        <v>5.2824999999999998</v>
      </c>
      <c r="D245" s="12">
        <v>0</v>
      </c>
      <c r="E245" s="12">
        <v>0.56999999999999995</v>
      </c>
      <c r="F245" s="12">
        <v>0</v>
      </c>
      <c r="G245" s="12">
        <v>0.35</v>
      </c>
      <c r="H245" s="12">
        <v>0</v>
      </c>
      <c r="I245" s="12">
        <v>0.05</v>
      </c>
      <c r="J245" s="12">
        <v>0</v>
      </c>
      <c r="K245" s="20">
        <v>-0.06</v>
      </c>
      <c r="L245" s="12">
        <v>0</v>
      </c>
      <c r="M245" s="12">
        <v>-0.70799999999999996</v>
      </c>
      <c r="N245" s="12">
        <v>0</v>
      </c>
      <c r="P245" s="12">
        <v>0.3</v>
      </c>
      <c r="Q245" s="12">
        <v>-7.0000000000000007E-2</v>
      </c>
    </row>
    <row r="246" spans="3:17" x14ac:dyDescent="0.2">
      <c r="C246" s="12">
        <v>5.2024999999999997</v>
      </c>
      <c r="D246" s="12">
        <v>0</v>
      </c>
      <c r="E246" s="12">
        <v>0.56999999999999995</v>
      </c>
      <c r="F246" s="12">
        <v>0</v>
      </c>
      <c r="G246" s="12">
        <v>0.35</v>
      </c>
      <c r="H246" s="12">
        <v>0</v>
      </c>
      <c r="I246" s="12">
        <v>0.05</v>
      </c>
      <c r="J246" s="12">
        <v>0</v>
      </c>
      <c r="K246" s="20">
        <v>-0.06</v>
      </c>
      <c r="L246" s="12">
        <v>0</v>
      </c>
      <c r="M246" s="12">
        <v>-0.70799999999999996</v>
      </c>
      <c r="N246" s="12">
        <v>0</v>
      </c>
      <c r="P246" s="12">
        <v>0.3</v>
      </c>
      <c r="Q246" s="12">
        <v>-7.0000000000000007E-2</v>
      </c>
    </row>
    <row r="247" spans="3:17" x14ac:dyDescent="0.2">
      <c r="C247" s="12">
        <v>5.0724999999999998</v>
      </c>
      <c r="D247" s="12">
        <v>0</v>
      </c>
      <c r="E247" s="12">
        <v>0.56999999999999995</v>
      </c>
      <c r="F247" s="12">
        <v>0</v>
      </c>
      <c r="G247" s="12">
        <v>0.35</v>
      </c>
      <c r="H247" s="12">
        <v>0</v>
      </c>
      <c r="I247" s="12">
        <v>0.05</v>
      </c>
      <c r="J247" s="12">
        <v>0</v>
      </c>
      <c r="K247" s="20">
        <v>-0.06</v>
      </c>
      <c r="L247" s="12">
        <v>0</v>
      </c>
      <c r="M247" s="12">
        <v>-0.70799999999999996</v>
      </c>
      <c r="N247" s="12">
        <v>0</v>
      </c>
      <c r="P247" s="12">
        <v>0.3</v>
      </c>
      <c r="Q247" s="12">
        <v>-7.0000000000000007E-2</v>
      </c>
    </row>
    <row r="248" spans="3:17" x14ac:dyDescent="0.2">
      <c r="C248" s="12">
        <v>4.8875000000000002</v>
      </c>
      <c r="D248" s="12">
        <v>0</v>
      </c>
      <c r="E248" s="12">
        <v>0.47499999999999998</v>
      </c>
      <c r="F248" s="12">
        <v>0</v>
      </c>
      <c r="G248" s="12">
        <v>0.43</v>
      </c>
      <c r="H248" s="12">
        <v>0</v>
      </c>
      <c r="I248" s="12">
        <v>0.05</v>
      </c>
      <c r="J248" s="12">
        <v>0</v>
      </c>
      <c r="K248" s="20">
        <v>-0.06</v>
      </c>
      <c r="L248" s="12">
        <v>-0.73799999999999999</v>
      </c>
      <c r="N248" s="12">
        <v>0</v>
      </c>
      <c r="P248" s="12">
        <v>0.26</v>
      </c>
      <c r="Q248" s="12">
        <v>-7.0000000000000007E-2</v>
      </c>
    </row>
    <row r="249" spans="3:17" x14ac:dyDescent="0.2">
      <c r="C249" s="12">
        <v>4.8855000000000004</v>
      </c>
      <c r="D249" s="12">
        <v>0</v>
      </c>
      <c r="E249" s="12">
        <v>0.47499999999999998</v>
      </c>
      <c r="F249" s="12">
        <v>0</v>
      </c>
      <c r="G249" s="12">
        <v>0.43</v>
      </c>
      <c r="H249" s="12">
        <v>0</v>
      </c>
      <c r="I249" s="12">
        <v>0.05</v>
      </c>
      <c r="J249" s="12">
        <v>0</v>
      </c>
      <c r="K249" s="20">
        <v>-0.06</v>
      </c>
      <c r="L249" s="12">
        <v>-0.73799999999999999</v>
      </c>
      <c r="N249" s="12">
        <v>0</v>
      </c>
      <c r="P249" s="12">
        <v>0.26</v>
      </c>
      <c r="Q249" s="12">
        <v>-7.0000000000000007E-2</v>
      </c>
    </row>
    <row r="250" spans="3:17" x14ac:dyDescent="0.2">
      <c r="C250" s="12">
        <v>4.9255000000000004</v>
      </c>
      <c r="D250" s="12">
        <v>0</v>
      </c>
      <c r="E250" s="12">
        <v>0.47499999999999998</v>
      </c>
      <c r="F250" s="12">
        <v>0</v>
      </c>
      <c r="G250" s="12">
        <v>0.43</v>
      </c>
      <c r="H250" s="12">
        <v>0</v>
      </c>
      <c r="I250" s="12">
        <v>0.05</v>
      </c>
      <c r="J250" s="12">
        <v>0</v>
      </c>
      <c r="K250" s="20">
        <v>-0.06</v>
      </c>
      <c r="N250" s="12">
        <v>0</v>
      </c>
      <c r="P250" s="12">
        <v>0.26</v>
      </c>
      <c r="Q250" s="12">
        <v>-7.0000000000000007E-2</v>
      </c>
    </row>
    <row r="251" spans="3:17" x14ac:dyDescent="0.2">
      <c r="C251" s="12">
        <v>4.9675000000000002</v>
      </c>
      <c r="D251" s="12">
        <v>0</v>
      </c>
      <c r="E251" s="12">
        <v>0.47499999999999998</v>
      </c>
      <c r="F251" s="12">
        <v>0</v>
      </c>
      <c r="G251" s="12">
        <v>0.43</v>
      </c>
      <c r="H251" s="12">
        <v>0</v>
      </c>
      <c r="I251" s="12">
        <v>0.05</v>
      </c>
      <c r="J251" s="12">
        <v>0</v>
      </c>
      <c r="K251" s="20">
        <v>-0.06</v>
      </c>
      <c r="N251" s="12">
        <v>0</v>
      </c>
      <c r="P251" s="12">
        <v>0.26</v>
      </c>
      <c r="Q251" s="12">
        <v>-7.0000000000000007E-2</v>
      </c>
    </row>
    <row r="252" spans="3:17" x14ac:dyDescent="0.2">
      <c r="C252" s="12">
        <v>5.0095000000000001</v>
      </c>
      <c r="D252" s="12">
        <v>0</v>
      </c>
      <c r="E252" s="12">
        <v>0.47499999999999998</v>
      </c>
      <c r="F252" s="12">
        <v>0</v>
      </c>
      <c r="G252" s="12">
        <v>0.43</v>
      </c>
      <c r="H252" s="12">
        <v>0</v>
      </c>
      <c r="I252" s="12">
        <v>0.05</v>
      </c>
      <c r="J252" s="12">
        <v>0</v>
      </c>
      <c r="K252" s="20">
        <v>-0.06</v>
      </c>
      <c r="N252" s="12">
        <v>0</v>
      </c>
      <c r="P252" s="12">
        <v>0.26</v>
      </c>
      <c r="Q252" s="12">
        <v>-7.0000000000000007E-2</v>
      </c>
    </row>
    <row r="253" spans="3:17" x14ac:dyDescent="0.2">
      <c r="C253" s="12">
        <v>4.9924999999999997</v>
      </c>
      <c r="D253" s="12">
        <v>0</v>
      </c>
      <c r="E253" s="12">
        <v>0.47499999999999998</v>
      </c>
      <c r="F253" s="12">
        <v>0</v>
      </c>
      <c r="G253" s="12">
        <v>0.43</v>
      </c>
      <c r="H253" s="12">
        <v>0</v>
      </c>
      <c r="I253" s="12">
        <v>0.05</v>
      </c>
      <c r="J253" s="12">
        <v>0</v>
      </c>
      <c r="K253" s="20">
        <v>-0.06</v>
      </c>
      <c r="N253" s="12">
        <v>0</v>
      </c>
      <c r="P253" s="12">
        <v>0.26</v>
      </c>
      <c r="Q253" s="12">
        <v>-7.0000000000000007E-2</v>
      </c>
    </row>
    <row r="254" spans="3:17" x14ac:dyDescent="0.2">
      <c r="C254" s="12">
        <v>5.0054999999999996</v>
      </c>
      <c r="D254" s="12">
        <v>0</v>
      </c>
      <c r="E254" s="12">
        <v>0.47499999999999998</v>
      </c>
      <c r="F254" s="12">
        <v>0</v>
      </c>
      <c r="G254" s="12">
        <v>0.43</v>
      </c>
      <c r="H254" s="12">
        <v>0</v>
      </c>
      <c r="I254" s="12">
        <v>0.05</v>
      </c>
      <c r="J254" s="12">
        <v>0</v>
      </c>
      <c r="K254" s="20">
        <v>-0.06</v>
      </c>
      <c r="N254" s="12">
        <v>0</v>
      </c>
      <c r="P254" s="12">
        <v>0.26</v>
      </c>
      <c r="Q254" s="12">
        <v>-7.0000000000000007E-2</v>
      </c>
    </row>
    <row r="255" spans="3:17" x14ac:dyDescent="0.2">
      <c r="C255" s="12">
        <v>5.1574999999999998</v>
      </c>
      <c r="D255" s="12">
        <v>0</v>
      </c>
      <c r="E255" s="12">
        <v>0</v>
      </c>
      <c r="F255" s="12">
        <v>0</v>
      </c>
      <c r="G255" s="12">
        <v>0</v>
      </c>
      <c r="H255" s="12">
        <v>0</v>
      </c>
      <c r="I255" s="12">
        <v>0.05</v>
      </c>
      <c r="J255" s="12">
        <v>0</v>
      </c>
      <c r="K255" s="20">
        <v>-0.06</v>
      </c>
      <c r="N255" s="12">
        <v>0</v>
      </c>
      <c r="P255" s="12">
        <v>0</v>
      </c>
      <c r="Q255" s="12">
        <v>-7.0000000000000007E-2</v>
      </c>
    </row>
    <row r="256" spans="3:17" x14ac:dyDescent="0.2">
      <c r="C256" s="12">
        <v>5.3174999999999999</v>
      </c>
      <c r="D256" s="12">
        <v>0</v>
      </c>
      <c r="E256" s="12">
        <v>0</v>
      </c>
      <c r="F256" s="12">
        <v>0</v>
      </c>
      <c r="G256" s="12">
        <v>0</v>
      </c>
      <c r="H256" s="12">
        <v>0</v>
      </c>
      <c r="I256" s="12">
        <v>0.05</v>
      </c>
      <c r="J256" s="12">
        <v>0</v>
      </c>
      <c r="K256" s="20">
        <v>-0.06</v>
      </c>
      <c r="N256" s="12">
        <v>0</v>
      </c>
      <c r="P256" s="12">
        <v>0</v>
      </c>
      <c r="Q256" s="12">
        <v>-7.0000000000000007E-2</v>
      </c>
    </row>
    <row r="257" spans="3:17" x14ac:dyDescent="0.2">
      <c r="C257" s="12">
        <v>5.38</v>
      </c>
      <c r="D257" s="12">
        <v>0</v>
      </c>
      <c r="E257" s="12">
        <v>0</v>
      </c>
      <c r="F257" s="12">
        <v>0</v>
      </c>
      <c r="G257" s="12">
        <v>0</v>
      </c>
      <c r="H257" s="12">
        <v>0</v>
      </c>
      <c r="I257" s="12">
        <v>0.05</v>
      </c>
      <c r="J257" s="12">
        <v>0</v>
      </c>
      <c r="K257" s="20">
        <v>-0.06</v>
      </c>
      <c r="N257" s="12">
        <v>0</v>
      </c>
      <c r="P257" s="12">
        <v>0</v>
      </c>
      <c r="Q257" s="12">
        <v>-7.0000000000000007E-2</v>
      </c>
    </row>
    <row r="258" spans="3:17" x14ac:dyDescent="0.2">
      <c r="C258" s="12">
        <v>5.3</v>
      </c>
      <c r="D258" s="12">
        <v>0</v>
      </c>
      <c r="E258" s="12">
        <v>0</v>
      </c>
      <c r="F258" s="12">
        <v>0</v>
      </c>
      <c r="G258" s="12">
        <v>0</v>
      </c>
      <c r="H258" s="12">
        <v>0</v>
      </c>
      <c r="I258" s="12">
        <v>0.05</v>
      </c>
      <c r="J258" s="12">
        <v>0</v>
      </c>
      <c r="K258" s="20">
        <v>-0.06</v>
      </c>
      <c r="N258" s="12">
        <v>0</v>
      </c>
      <c r="P258" s="12">
        <v>0</v>
      </c>
      <c r="Q258" s="12">
        <v>-7.0000000000000007E-2</v>
      </c>
    </row>
    <row r="259" spans="3:17" x14ac:dyDescent="0.2">
      <c r="C259" s="12">
        <v>5.17</v>
      </c>
      <c r="D259" s="12">
        <v>0</v>
      </c>
      <c r="E259" s="12">
        <v>0</v>
      </c>
      <c r="F259" s="12">
        <v>0</v>
      </c>
      <c r="G259" s="12">
        <v>0</v>
      </c>
      <c r="H259" s="12">
        <v>0</v>
      </c>
      <c r="I259" s="12">
        <v>0.05</v>
      </c>
      <c r="J259" s="12">
        <v>0</v>
      </c>
      <c r="K259" s="20">
        <v>-0.06</v>
      </c>
      <c r="N259" s="12">
        <v>0</v>
      </c>
      <c r="P259" s="12">
        <v>0</v>
      </c>
      <c r="Q259" s="12">
        <v>-7.0000000000000007E-2</v>
      </c>
    </row>
    <row r="260" spans="3:17" x14ac:dyDescent="0.2">
      <c r="C260" s="12">
        <v>4.9850000000000003</v>
      </c>
      <c r="D260" s="12">
        <v>0</v>
      </c>
      <c r="E260" s="12">
        <v>0</v>
      </c>
      <c r="F260" s="12">
        <v>0</v>
      </c>
      <c r="G260" s="12">
        <v>0</v>
      </c>
      <c r="H260" s="12">
        <v>0</v>
      </c>
      <c r="I260" s="12">
        <v>0.05</v>
      </c>
      <c r="J260" s="12">
        <v>0</v>
      </c>
      <c r="K260" s="20">
        <v>-0.06</v>
      </c>
      <c r="N260" s="12">
        <v>0</v>
      </c>
      <c r="P260" s="12">
        <v>0</v>
      </c>
      <c r="Q260" s="12">
        <v>-7.0000000000000007E-2</v>
      </c>
    </row>
    <row r="261" spans="3:17" x14ac:dyDescent="0.2">
      <c r="C261" s="12">
        <v>4.9829999999999997</v>
      </c>
      <c r="D261" s="12">
        <v>0</v>
      </c>
      <c r="E261" s="12">
        <v>0</v>
      </c>
      <c r="F261" s="12">
        <v>0</v>
      </c>
      <c r="G261" s="12">
        <v>0</v>
      </c>
      <c r="H261" s="12">
        <v>0</v>
      </c>
      <c r="I261" s="12">
        <v>0.05</v>
      </c>
      <c r="J261" s="12">
        <v>0</v>
      </c>
      <c r="K261" s="20">
        <v>-0.06</v>
      </c>
      <c r="N261" s="12">
        <v>0</v>
      </c>
      <c r="P261" s="12">
        <v>0</v>
      </c>
      <c r="Q261" s="12">
        <v>-7.0000000000000007E-2</v>
      </c>
    </row>
    <row r="262" spans="3:17" x14ac:dyDescent="0.2">
      <c r="C262" s="12">
        <v>5.0229999999999997</v>
      </c>
      <c r="D262" s="12">
        <v>0</v>
      </c>
      <c r="E262" s="12">
        <v>0</v>
      </c>
      <c r="F262" s="12">
        <v>0</v>
      </c>
      <c r="G262" s="12">
        <v>0</v>
      </c>
      <c r="H262" s="12">
        <v>0</v>
      </c>
      <c r="I262" s="12">
        <v>0.05</v>
      </c>
      <c r="J262" s="12">
        <v>0</v>
      </c>
      <c r="K262" s="20">
        <v>-0.06</v>
      </c>
      <c r="N262" s="12">
        <v>0</v>
      </c>
      <c r="P262" s="12">
        <v>0</v>
      </c>
      <c r="Q262" s="12">
        <v>-7.0000000000000007E-2</v>
      </c>
    </row>
    <row r="263" spans="3:17" x14ac:dyDescent="0.2">
      <c r="C263" s="12">
        <v>5.0650000000000004</v>
      </c>
      <c r="D263" s="12">
        <v>0</v>
      </c>
      <c r="E263" s="12">
        <v>0</v>
      </c>
      <c r="F263" s="12">
        <v>0</v>
      </c>
      <c r="G263" s="12">
        <v>0</v>
      </c>
      <c r="H263" s="12">
        <v>0</v>
      </c>
      <c r="I263" s="12">
        <v>0.05</v>
      </c>
      <c r="J263" s="12">
        <v>0</v>
      </c>
      <c r="K263" s="20">
        <v>-0.06</v>
      </c>
      <c r="N263" s="12">
        <v>0</v>
      </c>
      <c r="P263" s="12">
        <v>0</v>
      </c>
      <c r="Q263" s="12">
        <v>-7.0000000000000007E-2</v>
      </c>
    </row>
    <row r="264" spans="3:17" x14ac:dyDescent="0.2">
      <c r="C264" s="12">
        <v>5.1070000000000002</v>
      </c>
      <c r="D264" s="12">
        <v>0</v>
      </c>
      <c r="E264" s="12">
        <v>0</v>
      </c>
      <c r="F264" s="12">
        <v>0</v>
      </c>
      <c r="G264" s="12">
        <v>0</v>
      </c>
      <c r="H264" s="12">
        <v>0</v>
      </c>
      <c r="I264" s="12">
        <v>0.05</v>
      </c>
      <c r="J264" s="12">
        <v>0</v>
      </c>
      <c r="K264" s="20">
        <v>-0.06</v>
      </c>
      <c r="N264" s="12">
        <v>0</v>
      </c>
      <c r="P264" s="12">
        <v>0</v>
      </c>
      <c r="Q264" s="12">
        <v>-7.0000000000000007E-2</v>
      </c>
    </row>
    <row r="265" spans="3:17" x14ac:dyDescent="0.2">
      <c r="C265" s="12">
        <v>5.09</v>
      </c>
      <c r="D265" s="12">
        <v>0</v>
      </c>
      <c r="E265" s="12">
        <v>0</v>
      </c>
      <c r="F265" s="12">
        <v>0</v>
      </c>
      <c r="G265" s="12">
        <v>0</v>
      </c>
      <c r="H265" s="12">
        <v>0</v>
      </c>
      <c r="I265" s="12">
        <v>0.05</v>
      </c>
      <c r="J265" s="12">
        <v>0</v>
      </c>
      <c r="K265" s="20">
        <v>-0.06</v>
      </c>
      <c r="N265" s="12">
        <v>0</v>
      </c>
      <c r="P265" s="12">
        <v>0</v>
      </c>
      <c r="Q265" s="12">
        <v>-7.0000000000000007E-2</v>
      </c>
    </row>
    <row r="266" spans="3:17" x14ac:dyDescent="0.2">
      <c r="C266" s="12">
        <v>5.1029999999999998</v>
      </c>
      <c r="D266" s="12">
        <v>0</v>
      </c>
      <c r="E266" s="12">
        <v>0</v>
      </c>
      <c r="F266" s="12">
        <v>0</v>
      </c>
      <c r="G266" s="12">
        <v>0</v>
      </c>
      <c r="H266" s="12">
        <v>0</v>
      </c>
      <c r="I266" s="12">
        <v>0.05</v>
      </c>
      <c r="J266" s="12">
        <v>0</v>
      </c>
      <c r="K266" s="20">
        <v>-0.06</v>
      </c>
      <c r="N266" s="12">
        <v>0</v>
      </c>
      <c r="P266" s="12">
        <v>0</v>
      </c>
      <c r="Q266" s="12">
        <v>-7.0000000000000007E-2</v>
      </c>
    </row>
    <row r="267" spans="3:17" x14ac:dyDescent="0.2">
      <c r="C267" s="12">
        <v>5.2549999999999999</v>
      </c>
      <c r="D267" s="12">
        <v>0</v>
      </c>
      <c r="E267" s="12">
        <v>0</v>
      </c>
      <c r="F267" s="12">
        <v>0</v>
      </c>
      <c r="G267" s="12">
        <v>0</v>
      </c>
      <c r="H267" s="12">
        <v>0</v>
      </c>
      <c r="I267" s="12">
        <v>0.05</v>
      </c>
      <c r="J267" s="12">
        <v>0</v>
      </c>
      <c r="K267" s="20">
        <v>-0.06</v>
      </c>
      <c r="N267" s="12">
        <v>0</v>
      </c>
      <c r="P267" s="12">
        <v>0</v>
      </c>
      <c r="Q267" s="12">
        <v>-7.0000000000000007E-2</v>
      </c>
    </row>
    <row r="268" spans="3:17" x14ac:dyDescent="0.2">
      <c r="C268" s="12">
        <v>5.415</v>
      </c>
      <c r="D268" s="12">
        <v>0</v>
      </c>
      <c r="E268" s="12">
        <v>0</v>
      </c>
      <c r="F268" s="12">
        <v>0</v>
      </c>
      <c r="G268" s="12">
        <v>0</v>
      </c>
      <c r="H268" s="12">
        <v>0</v>
      </c>
      <c r="I268" s="12">
        <v>0.05</v>
      </c>
      <c r="J268" s="12">
        <v>0</v>
      </c>
      <c r="K268" s="20">
        <v>-0.06</v>
      </c>
      <c r="N268" s="12">
        <v>0</v>
      </c>
      <c r="P268" s="12">
        <v>0</v>
      </c>
      <c r="Q268" s="12">
        <v>-7.0000000000000007E-2</v>
      </c>
    </row>
    <row r="269" spans="3:17" x14ac:dyDescent="0.2">
      <c r="C269" s="12">
        <v>5.4775</v>
      </c>
      <c r="D269" s="12">
        <v>0</v>
      </c>
      <c r="E269" s="12">
        <v>0</v>
      </c>
      <c r="F269" s="12">
        <v>0</v>
      </c>
      <c r="G269" s="12">
        <v>0</v>
      </c>
      <c r="H269" s="12">
        <v>0</v>
      </c>
      <c r="I269" s="12">
        <v>0.05</v>
      </c>
      <c r="J269" s="12">
        <v>0</v>
      </c>
      <c r="K269" s="20">
        <v>-0.06</v>
      </c>
      <c r="N269" s="12">
        <v>0</v>
      </c>
      <c r="P269" s="12">
        <v>0</v>
      </c>
      <c r="Q269" s="12">
        <v>-7.0000000000000007E-2</v>
      </c>
    </row>
    <row r="270" spans="3:17" x14ac:dyDescent="0.2">
      <c r="C270" s="12">
        <v>5.3975</v>
      </c>
      <c r="D270" s="12">
        <v>0</v>
      </c>
      <c r="E270" s="12">
        <v>0</v>
      </c>
      <c r="F270" s="12">
        <v>0</v>
      </c>
      <c r="G270" s="12">
        <v>0</v>
      </c>
      <c r="H270" s="12">
        <v>0</v>
      </c>
      <c r="I270" s="12">
        <v>0.05</v>
      </c>
      <c r="J270" s="12">
        <v>0</v>
      </c>
      <c r="K270" s="20">
        <v>-0.06</v>
      </c>
      <c r="N270" s="12">
        <v>0</v>
      </c>
      <c r="P270" s="12">
        <v>0</v>
      </c>
      <c r="Q270" s="12">
        <v>-7.0000000000000007E-2</v>
      </c>
    </row>
    <row r="271" spans="3:17" x14ac:dyDescent="0.2">
      <c r="C271" s="12">
        <v>5.2675000000000001</v>
      </c>
      <c r="D271" s="12">
        <v>0</v>
      </c>
      <c r="E271" s="12">
        <v>0</v>
      </c>
      <c r="F271" s="12">
        <v>0</v>
      </c>
      <c r="G271" s="12">
        <v>0</v>
      </c>
      <c r="H271" s="12">
        <v>0</v>
      </c>
      <c r="I271" s="12">
        <v>0.05</v>
      </c>
      <c r="J271" s="12">
        <v>0</v>
      </c>
      <c r="K271" s="20">
        <v>-0.06</v>
      </c>
      <c r="N271" s="12">
        <v>0</v>
      </c>
      <c r="P271" s="12">
        <v>0</v>
      </c>
      <c r="Q271" s="12">
        <v>-7.0000000000000007E-2</v>
      </c>
    </row>
    <row r="272" spans="3:17" x14ac:dyDescent="0.2">
      <c r="C272" s="12">
        <v>5.0824999999999996</v>
      </c>
      <c r="D272" s="12">
        <v>0</v>
      </c>
      <c r="E272" s="12">
        <v>0</v>
      </c>
      <c r="F272" s="12">
        <v>0</v>
      </c>
      <c r="G272" s="12">
        <v>0</v>
      </c>
      <c r="H272" s="12">
        <v>0</v>
      </c>
      <c r="I272" s="12">
        <v>0.05</v>
      </c>
      <c r="J272" s="12">
        <v>0</v>
      </c>
      <c r="K272" s="20">
        <v>-0.06</v>
      </c>
      <c r="N272" s="12">
        <v>0</v>
      </c>
      <c r="P272" s="12">
        <v>0</v>
      </c>
      <c r="Q272" s="12">
        <v>-7.0000000000000007E-2</v>
      </c>
    </row>
    <row r="273" spans="3:17" x14ac:dyDescent="0.2">
      <c r="C273" s="12">
        <v>5.0804999999999998</v>
      </c>
      <c r="D273" s="12">
        <v>0</v>
      </c>
      <c r="E273" s="12">
        <v>0</v>
      </c>
      <c r="F273" s="12">
        <v>0</v>
      </c>
      <c r="G273" s="12">
        <v>0</v>
      </c>
      <c r="H273" s="12">
        <v>0</v>
      </c>
      <c r="I273" s="12">
        <v>0.05</v>
      </c>
      <c r="J273" s="12">
        <v>0</v>
      </c>
      <c r="K273" s="20">
        <v>-0.06</v>
      </c>
      <c r="N273" s="12">
        <v>0</v>
      </c>
      <c r="P273" s="12">
        <v>0</v>
      </c>
      <c r="Q273" s="12">
        <v>-7.0000000000000007E-2</v>
      </c>
    </row>
    <row r="274" spans="3:17" x14ac:dyDescent="0.2">
      <c r="C274" s="12">
        <v>5.1204999999999998</v>
      </c>
      <c r="D274" s="12">
        <v>0</v>
      </c>
      <c r="E274" s="12">
        <v>0</v>
      </c>
      <c r="F274" s="12">
        <v>0</v>
      </c>
      <c r="G274" s="12">
        <v>0</v>
      </c>
      <c r="H274" s="12">
        <v>0</v>
      </c>
      <c r="I274" s="12">
        <v>0.05</v>
      </c>
      <c r="J274" s="12">
        <v>0</v>
      </c>
      <c r="K274" s="20">
        <v>-0.06</v>
      </c>
      <c r="N274" s="12">
        <v>0</v>
      </c>
      <c r="P274" s="12">
        <v>0</v>
      </c>
      <c r="Q274" s="12">
        <v>-7.0000000000000007E-2</v>
      </c>
    </row>
    <row r="275" spans="3:17" x14ac:dyDescent="0.2">
      <c r="C275" s="12">
        <v>5.1624999999999996</v>
      </c>
      <c r="D275" s="12">
        <v>0</v>
      </c>
      <c r="E275" s="12">
        <v>0</v>
      </c>
      <c r="F275" s="12">
        <v>0</v>
      </c>
      <c r="G275" s="12">
        <v>0</v>
      </c>
      <c r="H275" s="12">
        <v>0</v>
      </c>
      <c r="I275" s="12">
        <v>0.05</v>
      </c>
      <c r="J275" s="12">
        <v>0</v>
      </c>
      <c r="K275" s="20">
        <v>-0.06</v>
      </c>
      <c r="N275" s="12">
        <v>0</v>
      </c>
      <c r="P275" s="12">
        <v>0</v>
      </c>
      <c r="Q275" s="12">
        <v>-7.0000000000000007E-2</v>
      </c>
    </row>
    <row r="276" spans="3:17" x14ac:dyDescent="0.2">
      <c r="C276" s="12">
        <v>5.2045000000000003</v>
      </c>
      <c r="D276" s="12">
        <v>0</v>
      </c>
      <c r="E276" s="12">
        <v>0</v>
      </c>
      <c r="F276" s="12">
        <v>0</v>
      </c>
      <c r="G276" s="12">
        <v>0</v>
      </c>
      <c r="H276" s="12">
        <v>0</v>
      </c>
      <c r="I276" s="12">
        <v>0.05</v>
      </c>
      <c r="J276" s="12">
        <v>0</v>
      </c>
      <c r="K276" s="20">
        <v>-0.06</v>
      </c>
      <c r="N276" s="12">
        <v>0</v>
      </c>
      <c r="P276" s="12">
        <v>0</v>
      </c>
      <c r="Q276" s="12">
        <v>-7.0000000000000007E-2</v>
      </c>
    </row>
    <row r="277" spans="3:17" x14ac:dyDescent="0.2">
      <c r="C277" s="12">
        <v>5.1875</v>
      </c>
      <c r="D277" s="12">
        <v>0</v>
      </c>
      <c r="E277" s="12">
        <v>0</v>
      </c>
      <c r="F277" s="12">
        <v>0</v>
      </c>
      <c r="G277" s="12">
        <v>0</v>
      </c>
      <c r="H277" s="12">
        <v>0</v>
      </c>
      <c r="I277" s="12">
        <v>0.05</v>
      </c>
      <c r="J277" s="12">
        <v>0</v>
      </c>
      <c r="K277" s="20">
        <v>-0.06</v>
      </c>
      <c r="N277" s="12">
        <v>0</v>
      </c>
      <c r="P277" s="12">
        <v>0</v>
      </c>
      <c r="Q277" s="12">
        <v>-7.0000000000000007E-2</v>
      </c>
    </row>
    <row r="278" spans="3:17" x14ac:dyDescent="0.2">
      <c r="C278" s="12">
        <v>5.2004999999999999</v>
      </c>
      <c r="D278" s="12">
        <v>0</v>
      </c>
      <c r="E278" s="12">
        <v>0</v>
      </c>
      <c r="F278" s="12">
        <v>0</v>
      </c>
      <c r="G278" s="12">
        <v>0</v>
      </c>
      <c r="H278" s="12">
        <v>0</v>
      </c>
      <c r="I278" s="12">
        <v>0.05</v>
      </c>
      <c r="J278" s="12">
        <v>0</v>
      </c>
      <c r="K278" s="20">
        <v>-0.06</v>
      </c>
      <c r="N278" s="12">
        <v>0</v>
      </c>
      <c r="P278" s="12">
        <v>0</v>
      </c>
      <c r="Q278" s="12">
        <v>-7.0000000000000007E-2</v>
      </c>
    </row>
    <row r="279" spans="3:17" x14ac:dyDescent="0.2">
      <c r="C279" s="12">
        <v>5.3525</v>
      </c>
      <c r="D279" s="12">
        <v>0</v>
      </c>
      <c r="E279" s="12">
        <v>0</v>
      </c>
      <c r="F279" s="12">
        <v>0</v>
      </c>
      <c r="G279" s="12">
        <v>0</v>
      </c>
      <c r="H279" s="12">
        <v>0</v>
      </c>
      <c r="I279" s="12">
        <v>0.05</v>
      </c>
      <c r="J279" s="12">
        <v>0</v>
      </c>
      <c r="K279" s="20">
        <v>-0.06</v>
      </c>
      <c r="N279" s="12">
        <v>0</v>
      </c>
      <c r="P279" s="12">
        <v>0</v>
      </c>
      <c r="Q279" s="12">
        <v>-7.0000000000000007E-2</v>
      </c>
    </row>
    <row r="280" spans="3:17" x14ac:dyDescent="0.2">
      <c r="C280" s="12">
        <v>5.5125000000000002</v>
      </c>
      <c r="D280" s="12">
        <v>0</v>
      </c>
      <c r="E280" s="12">
        <v>0</v>
      </c>
      <c r="F280" s="12">
        <v>0</v>
      </c>
      <c r="G280" s="12">
        <v>0</v>
      </c>
      <c r="H280" s="12">
        <v>0</v>
      </c>
      <c r="I280" s="12">
        <v>0.05</v>
      </c>
      <c r="J280" s="12">
        <v>0</v>
      </c>
      <c r="K280" s="20">
        <v>-0.06</v>
      </c>
      <c r="N280" s="12">
        <v>0</v>
      </c>
      <c r="P280" s="12">
        <v>0</v>
      </c>
      <c r="Q280" s="12">
        <v>-7.0000000000000007E-2</v>
      </c>
    </row>
    <row r="281" spans="3:17" x14ac:dyDescent="0.2">
      <c r="C281" s="12">
        <v>5.5750000000000002</v>
      </c>
      <c r="D281" s="12">
        <v>0</v>
      </c>
      <c r="E281" s="12">
        <v>0</v>
      </c>
      <c r="F281" s="12">
        <v>0</v>
      </c>
      <c r="G281" s="12">
        <v>0</v>
      </c>
      <c r="H281" s="12">
        <v>0</v>
      </c>
      <c r="I281" s="12">
        <v>0.05</v>
      </c>
      <c r="J281" s="12">
        <v>0</v>
      </c>
      <c r="K281" s="20">
        <v>-0.06</v>
      </c>
      <c r="N281" s="12">
        <v>0</v>
      </c>
      <c r="P281" s="12">
        <v>0</v>
      </c>
      <c r="Q281" s="12">
        <v>-7.0000000000000007E-2</v>
      </c>
    </row>
    <row r="282" spans="3:17" x14ac:dyDescent="0.2">
      <c r="C282" s="12">
        <v>5.4950000000000001</v>
      </c>
      <c r="D282" s="12">
        <v>0</v>
      </c>
      <c r="E282" s="12">
        <v>0</v>
      </c>
      <c r="F282" s="12">
        <v>0</v>
      </c>
      <c r="G282" s="12">
        <v>0</v>
      </c>
      <c r="H282" s="12">
        <v>0</v>
      </c>
      <c r="I282" s="12">
        <v>0.05</v>
      </c>
      <c r="J282" s="12">
        <v>0</v>
      </c>
      <c r="K282" s="20">
        <v>-0.06</v>
      </c>
      <c r="N282" s="12">
        <v>0</v>
      </c>
      <c r="P282" s="12">
        <v>0</v>
      </c>
      <c r="Q282" s="12">
        <v>-7.0000000000000007E-2</v>
      </c>
    </row>
    <row r="283" spans="3:17" x14ac:dyDescent="0.2">
      <c r="C283" s="12">
        <v>5.3650000000000002</v>
      </c>
      <c r="D283" s="12">
        <v>0</v>
      </c>
      <c r="E283" s="12">
        <v>0</v>
      </c>
      <c r="F283" s="12">
        <v>0</v>
      </c>
      <c r="G283" s="12">
        <v>0</v>
      </c>
      <c r="H283" s="12">
        <v>0</v>
      </c>
      <c r="I283" s="12">
        <v>0.05</v>
      </c>
      <c r="J283" s="12">
        <v>0</v>
      </c>
      <c r="K283" s="20">
        <v>-0.06</v>
      </c>
      <c r="N283" s="12">
        <v>0</v>
      </c>
      <c r="P283" s="12">
        <v>0</v>
      </c>
      <c r="Q283" s="12">
        <v>-7.0000000000000007E-2</v>
      </c>
    </row>
    <row r="284" spans="3:17" x14ac:dyDescent="0.2">
      <c r="C284" s="12">
        <v>5.18</v>
      </c>
      <c r="D284" s="12">
        <v>0</v>
      </c>
      <c r="E284" s="12">
        <v>0</v>
      </c>
      <c r="F284" s="12">
        <v>0</v>
      </c>
      <c r="G284" s="12">
        <v>0</v>
      </c>
      <c r="H284" s="12">
        <v>0</v>
      </c>
      <c r="I284" s="12">
        <v>0.05</v>
      </c>
      <c r="J284" s="12">
        <v>0</v>
      </c>
      <c r="K284" s="20">
        <v>-0.06</v>
      </c>
      <c r="N284" s="12">
        <v>0</v>
      </c>
      <c r="P284" s="12">
        <v>0</v>
      </c>
      <c r="Q284" s="12">
        <v>-7.0000000000000007E-2</v>
      </c>
    </row>
    <row r="285" spans="3:17" x14ac:dyDescent="0.2">
      <c r="C285" s="12">
        <v>5.1779999999999999</v>
      </c>
      <c r="D285" s="12">
        <v>0</v>
      </c>
      <c r="E285" s="12">
        <v>0</v>
      </c>
      <c r="F285" s="12">
        <v>0</v>
      </c>
      <c r="G285" s="12">
        <v>0</v>
      </c>
      <c r="H285" s="12">
        <v>0</v>
      </c>
      <c r="I285" s="12">
        <v>0.05</v>
      </c>
      <c r="J285" s="12">
        <v>0</v>
      </c>
      <c r="K285" s="20">
        <v>-0.06</v>
      </c>
      <c r="N285" s="12">
        <v>0</v>
      </c>
      <c r="P285" s="12">
        <v>0</v>
      </c>
      <c r="Q285" s="12">
        <v>-7.0000000000000007E-2</v>
      </c>
    </row>
    <row r="286" spans="3:17" x14ac:dyDescent="0.2">
      <c r="C286" s="12">
        <v>5.218</v>
      </c>
      <c r="D286" s="12">
        <v>0</v>
      </c>
      <c r="E286" s="12">
        <v>0</v>
      </c>
      <c r="F286" s="12">
        <v>0</v>
      </c>
      <c r="G286" s="12">
        <v>0</v>
      </c>
      <c r="H286" s="12">
        <v>0</v>
      </c>
      <c r="I286" s="12">
        <v>0.05</v>
      </c>
      <c r="J286" s="12">
        <v>0</v>
      </c>
      <c r="K286" s="20">
        <v>-0.06</v>
      </c>
      <c r="N286" s="12">
        <v>0</v>
      </c>
      <c r="P286" s="12">
        <v>0</v>
      </c>
      <c r="Q286" s="12">
        <v>-7.0000000000000007E-2</v>
      </c>
    </row>
    <row r="287" spans="3:17" x14ac:dyDescent="0.2">
      <c r="C287" s="12">
        <v>5.26</v>
      </c>
      <c r="D287" s="12">
        <v>0</v>
      </c>
      <c r="E287" s="12">
        <v>0</v>
      </c>
      <c r="F287" s="12">
        <v>0</v>
      </c>
      <c r="G287" s="12">
        <v>0</v>
      </c>
      <c r="H287" s="12">
        <v>0</v>
      </c>
      <c r="I287" s="12">
        <v>0.05</v>
      </c>
      <c r="J287" s="12">
        <v>0</v>
      </c>
      <c r="K287" s="20">
        <v>-0.06</v>
      </c>
      <c r="N287" s="12">
        <v>0</v>
      </c>
      <c r="P287" s="12">
        <v>0</v>
      </c>
      <c r="Q287" s="12">
        <v>-7.0000000000000007E-2</v>
      </c>
    </row>
    <row r="288" spans="3:17" x14ac:dyDescent="0.2">
      <c r="C288" s="12">
        <v>5.3019999999999996</v>
      </c>
      <c r="D288" s="12">
        <v>0</v>
      </c>
      <c r="E288" s="12">
        <v>0</v>
      </c>
      <c r="F288" s="12">
        <v>0</v>
      </c>
      <c r="G288" s="12">
        <v>0</v>
      </c>
      <c r="H288" s="12">
        <v>0</v>
      </c>
      <c r="I288" s="12">
        <v>0.05</v>
      </c>
      <c r="J288" s="12">
        <v>0</v>
      </c>
      <c r="K288" s="20">
        <v>-0.06</v>
      </c>
      <c r="N288" s="12">
        <v>0</v>
      </c>
      <c r="P288" s="12">
        <v>0</v>
      </c>
      <c r="Q288" s="12">
        <v>-7.0000000000000007E-2</v>
      </c>
    </row>
    <row r="289" spans="3:17" x14ac:dyDescent="0.2">
      <c r="C289" s="12">
        <v>5.2850000000000001</v>
      </c>
      <c r="D289" s="12">
        <v>0</v>
      </c>
      <c r="E289" s="12">
        <v>0</v>
      </c>
      <c r="F289" s="12">
        <v>0</v>
      </c>
      <c r="G289" s="12">
        <v>0</v>
      </c>
      <c r="H289" s="12">
        <v>0</v>
      </c>
      <c r="I289" s="12">
        <v>0.05</v>
      </c>
      <c r="J289" s="12">
        <v>0</v>
      </c>
      <c r="K289" s="20">
        <v>-0.06</v>
      </c>
      <c r="N289" s="12">
        <v>0</v>
      </c>
      <c r="P289" s="12">
        <v>0</v>
      </c>
      <c r="Q289" s="12">
        <v>-7.0000000000000007E-2</v>
      </c>
    </row>
    <row r="290" spans="3:17" x14ac:dyDescent="0.2">
      <c r="C290" s="12">
        <v>5.298</v>
      </c>
      <c r="D290" s="12">
        <v>0</v>
      </c>
      <c r="E290" s="12">
        <v>0</v>
      </c>
      <c r="F290" s="12">
        <v>0</v>
      </c>
      <c r="G290" s="12">
        <v>0</v>
      </c>
      <c r="H290" s="12">
        <v>0</v>
      </c>
      <c r="I290" s="12">
        <v>0.05</v>
      </c>
      <c r="J290" s="12">
        <v>0</v>
      </c>
      <c r="K290" s="20">
        <v>-0.06</v>
      </c>
      <c r="N290" s="12">
        <v>0</v>
      </c>
      <c r="P290" s="12">
        <v>0</v>
      </c>
      <c r="Q290" s="12">
        <v>-7.0000000000000007E-2</v>
      </c>
    </row>
    <row r="291" spans="3:17" x14ac:dyDescent="0.2">
      <c r="C291" s="12">
        <v>5.45</v>
      </c>
      <c r="D291" s="12">
        <v>0</v>
      </c>
      <c r="E291" s="12">
        <v>0</v>
      </c>
      <c r="F291" s="12">
        <v>0</v>
      </c>
      <c r="G291" s="12">
        <v>0</v>
      </c>
      <c r="H291" s="12">
        <v>0</v>
      </c>
      <c r="I291" s="12">
        <v>0.05</v>
      </c>
      <c r="J291" s="12">
        <v>0</v>
      </c>
      <c r="K291" s="20">
        <v>-0.06</v>
      </c>
      <c r="N291" s="12">
        <v>0</v>
      </c>
      <c r="P291" s="12">
        <v>0</v>
      </c>
      <c r="Q291" s="12">
        <v>-7.0000000000000007E-2</v>
      </c>
    </row>
    <row r="292" spans="3:17" x14ac:dyDescent="0.2">
      <c r="C292" s="12">
        <v>5.61</v>
      </c>
      <c r="D292" s="12">
        <v>0</v>
      </c>
      <c r="E292" s="12">
        <v>0</v>
      </c>
      <c r="F292" s="12">
        <v>0</v>
      </c>
      <c r="G292" s="12">
        <v>0</v>
      </c>
      <c r="H292" s="12">
        <v>0</v>
      </c>
      <c r="I292" s="12">
        <v>0.05</v>
      </c>
      <c r="J292" s="12">
        <v>0</v>
      </c>
      <c r="K292" s="20">
        <v>-0.06</v>
      </c>
      <c r="N292" s="12">
        <v>0</v>
      </c>
      <c r="P292" s="12">
        <v>0</v>
      </c>
      <c r="Q292" s="12">
        <v>-7.0000000000000007E-2</v>
      </c>
    </row>
    <row r="293" spans="3:17" x14ac:dyDescent="0.2">
      <c r="C293" s="12">
        <v>6.2450000000000001</v>
      </c>
      <c r="D293" s="12">
        <v>0</v>
      </c>
      <c r="E293" s="12">
        <v>0</v>
      </c>
      <c r="F293" s="12">
        <v>0</v>
      </c>
      <c r="G293" s="12">
        <v>0</v>
      </c>
      <c r="H293" s="12">
        <v>0</v>
      </c>
      <c r="I293" s="12">
        <v>0.05</v>
      </c>
      <c r="J293" s="12">
        <v>0</v>
      </c>
      <c r="K293" s="20">
        <v>-0.06</v>
      </c>
      <c r="N293" s="12">
        <v>0</v>
      </c>
      <c r="P293" s="12">
        <v>0</v>
      </c>
      <c r="Q293" s="12">
        <v>-7.0000000000000007E-2</v>
      </c>
    </row>
    <row r="294" spans="3:17" x14ac:dyDescent="0.2">
      <c r="C294" s="12">
        <v>6.0049999999999999</v>
      </c>
      <c r="D294" s="12">
        <v>0</v>
      </c>
      <c r="E294" s="12">
        <v>0</v>
      </c>
      <c r="F294" s="12">
        <v>0</v>
      </c>
      <c r="G294" s="12">
        <v>0</v>
      </c>
      <c r="H294" s="12">
        <v>0</v>
      </c>
      <c r="I294" s="12">
        <v>0.05</v>
      </c>
      <c r="J294" s="12">
        <v>0</v>
      </c>
      <c r="K294" s="20">
        <v>-0.06</v>
      </c>
      <c r="N294" s="12">
        <v>0</v>
      </c>
      <c r="P294" s="12">
        <v>0</v>
      </c>
      <c r="Q294" s="12">
        <v>-7.0000000000000007E-2</v>
      </c>
    </row>
    <row r="295" spans="3:17" x14ac:dyDescent="0.2">
      <c r="C295" s="12">
        <v>6.157</v>
      </c>
      <c r="D295" s="12">
        <v>0</v>
      </c>
      <c r="E295" s="12">
        <v>0</v>
      </c>
      <c r="F295" s="12">
        <v>0</v>
      </c>
      <c r="G295" s="12">
        <v>0</v>
      </c>
      <c r="H295" s="12">
        <v>0</v>
      </c>
      <c r="I295" s="12">
        <v>0.05</v>
      </c>
      <c r="J295" s="12">
        <v>0</v>
      </c>
      <c r="K295" s="20">
        <v>-0.06</v>
      </c>
      <c r="N295" s="12">
        <v>0</v>
      </c>
      <c r="P295" s="12">
        <v>0</v>
      </c>
      <c r="Q295" s="12">
        <v>-7.0000000000000007E-2</v>
      </c>
    </row>
    <row r="296" spans="3:17" x14ac:dyDescent="0.2">
      <c r="C296" s="12">
        <v>5.5270000000000001</v>
      </c>
      <c r="D296" s="12">
        <v>0</v>
      </c>
      <c r="E296" s="12">
        <v>0</v>
      </c>
      <c r="F296" s="12">
        <v>0</v>
      </c>
      <c r="G296" s="12">
        <v>0</v>
      </c>
      <c r="H296" s="12">
        <v>0</v>
      </c>
      <c r="I296" s="12">
        <v>0.05</v>
      </c>
      <c r="J296" s="12">
        <v>0</v>
      </c>
      <c r="K296" s="20">
        <v>-0.06</v>
      </c>
      <c r="N296" s="12">
        <v>0</v>
      </c>
      <c r="P296" s="12">
        <v>0</v>
      </c>
      <c r="Q296" s="12">
        <v>-7.0000000000000007E-2</v>
      </c>
    </row>
    <row r="297" spans="3:17" x14ac:dyDescent="0.2">
      <c r="C297" s="12">
        <v>5.2469999999999999</v>
      </c>
      <c r="D297" s="12">
        <v>0</v>
      </c>
      <c r="E297" s="12">
        <v>0</v>
      </c>
      <c r="F297" s="12">
        <v>0</v>
      </c>
      <c r="G297" s="12">
        <v>0</v>
      </c>
      <c r="H297" s="12">
        <v>0</v>
      </c>
      <c r="I297" s="12">
        <v>0.05</v>
      </c>
      <c r="J297" s="12">
        <v>0</v>
      </c>
      <c r="K297" s="20">
        <v>-0.06</v>
      </c>
      <c r="N297" s="12">
        <v>0</v>
      </c>
      <c r="P297" s="12">
        <v>0</v>
      </c>
      <c r="Q297" s="12">
        <v>-7.0000000000000007E-2</v>
      </c>
    </row>
    <row r="298" spans="3:17" x14ac:dyDescent="0.2">
      <c r="C298" s="12">
        <v>5.7190000000000003</v>
      </c>
      <c r="D298" s="12">
        <v>0</v>
      </c>
      <c r="E298" s="12">
        <v>0</v>
      </c>
      <c r="F298" s="12">
        <v>0</v>
      </c>
      <c r="G298" s="12">
        <v>0</v>
      </c>
      <c r="H298" s="12">
        <v>0</v>
      </c>
      <c r="I298" s="12">
        <v>0.05</v>
      </c>
      <c r="J298" s="12">
        <v>0</v>
      </c>
      <c r="K298" s="20">
        <v>-0.06</v>
      </c>
      <c r="N298" s="12">
        <v>0</v>
      </c>
      <c r="P298" s="12">
        <v>0</v>
      </c>
      <c r="Q298" s="12">
        <v>-7.0000000000000007E-2</v>
      </c>
    </row>
    <row r="299" spans="3:17" x14ac:dyDescent="0.2">
      <c r="C299" s="12">
        <v>6.1375000000000002</v>
      </c>
      <c r="D299" s="12">
        <v>0</v>
      </c>
      <c r="E299" s="12">
        <v>0</v>
      </c>
      <c r="F299" s="12">
        <v>0</v>
      </c>
      <c r="G299" s="12">
        <v>0</v>
      </c>
      <c r="H299" s="12">
        <v>0</v>
      </c>
      <c r="I299" s="12">
        <v>0.05</v>
      </c>
      <c r="J299" s="12">
        <v>0</v>
      </c>
      <c r="K299" s="20">
        <v>-0.06</v>
      </c>
      <c r="N299" s="12">
        <v>0</v>
      </c>
      <c r="P299" s="12">
        <v>0</v>
      </c>
      <c r="Q299" s="12">
        <v>-7.0000000000000007E-2</v>
      </c>
    </row>
    <row r="300" spans="3:17" x14ac:dyDescent="0.2">
      <c r="C300" s="12">
        <v>5.9669999999999996</v>
      </c>
      <c r="D300" s="12">
        <v>0</v>
      </c>
      <c r="E300" s="12">
        <v>0</v>
      </c>
      <c r="F300" s="12">
        <v>0</v>
      </c>
      <c r="G300" s="12">
        <v>0</v>
      </c>
      <c r="H300" s="12">
        <v>0</v>
      </c>
      <c r="I300" s="12">
        <v>0.05</v>
      </c>
      <c r="J300" s="12">
        <v>0</v>
      </c>
      <c r="K300" s="20">
        <v>-0.06</v>
      </c>
      <c r="N300" s="12">
        <v>0</v>
      </c>
      <c r="P300" s="12">
        <v>0</v>
      </c>
      <c r="Q300" s="12">
        <v>-7.0000000000000007E-2</v>
      </c>
    </row>
    <row r="301" spans="3:17" x14ac:dyDescent="0.2">
      <c r="C301" s="12">
        <v>6.69</v>
      </c>
      <c r="D301" s="12">
        <v>0</v>
      </c>
      <c r="E301" s="12">
        <v>0</v>
      </c>
      <c r="F301" s="12">
        <v>0</v>
      </c>
      <c r="G301" s="12">
        <v>0</v>
      </c>
      <c r="H301" s="12">
        <v>0</v>
      </c>
      <c r="I301" s="12">
        <v>0.05</v>
      </c>
      <c r="J301" s="12">
        <v>0</v>
      </c>
      <c r="K301" s="20">
        <v>-0.06</v>
      </c>
      <c r="N301" s="12">
        <v>0</v>
      </c>
      <c r="P301" s="12">
        <v>0</v>
      </c>
      <c r="Q301" s="12">
        <v>-7.0000000000000007E-2</v>
      </c>
    </row>
    <row r="302" spans="3:17" x14ac:dyDescent="0.2">
      <c r="C302" s="12">
        <v>6.2805000000000009</v>
      </c>
      <c r="D302" s="12">
        <v>0</v>
      </c>
      <c r="E302" s="12">
        <v>0</v>
      </c>
      <c r="F302" s="12">
        <v>0</v>
      </c>
      <c r="G302" s="12">
        <v>0</v>
      </c>
      <c r="H302" s="12">
        <v>0</v>
      </c>
      <c r="I302" s="12">
        <v>0.05</v>
      </c>
      <c r="J302" s="12">
        <v>0</v>
      </c>
      <c r="K302" s="20">
        <v>-0.06</v>
      </c>
      <c r="N302" s="12">
        <v>0</v>
      </c>
      <c r="P302" s="12">
        <v>0</v>
      </c>
      <c r="Q302" s="12">
        <v>-7.0000000000000007E-2</v>
      </c>
    </row>
    <row r="303" spans="3:17" x14ac:dyDescent="0.2">
      <c r="C303" s="12">
        <v>4.8240000000000007</v>
      </c>
      <c r="D303" s="12">
        <v>0</v>
      </c>
      <c r="E303" s="12">
        <v>0</v>
      </c>
      <c r="F303" s="12">
        <v>0</v>
      </c>
      <c r="G303" s="12">
        <v>0</v>
      </c>
      <c r="H303" s="12">
        <v>0</v>
      </c>
      <c r="I303" s="12">
        <v>0.05</v>
      </c>
      <c r="J303" s="12">
        <v>0</v>
      </c>
      <c r="K303" s="20">
        <v>-0.06</v>
      </c>
      <c r="N303" s="12">
        <v>0</v>
      </c>
      <c r="P303" s="12">
        <v>0</v>
      </c>
      <c r="Q303" s="12">
        <v>-7.0000000000000007E-2</v>
      </c>
    </row>
    <row r="304" spans="3:17" x14ac:dyDescent="0.2">
      <c r="D304" s="12">
        <v>0</v>
      </c>
      <c r="E304" s="12">
        <v>0</v>
      </c>
      <c r="F304" s="12">
        <v>0</v>
      </c>
      <c r="G304" s="12">
        <v>0</v>
      </c>
      <c r="H304" s="12">
        <v>0</v>
      </c>
      <c r="I304" s="12">
        <v>0.05</v>
      </c>
      <c r="J304" s="12">
        <v>0</v>
      </c>
      <c r="K304" s="20">
        <v>-0.06</v>
      </c>
      <c r="N304" s="12">
        <v>0</v>
      </c>
      <c r="P304" s="12">
        <v>0</v>
      </c>
      <c r="Q304" s="12">
        <v>-7.0000000000000007E-2</v>
      </c>
    </row>
    <row r="305" spans="4:17" x14ac:dyDescent="0.2">
      <c r="D305" s="12">
        <v>0</v>
      </c>
      <c r="E305" s="12">
        <v>0</v>
      </c>
      <c r="F305" s="12">
        <v>0</v>
      </c>
      <c r="G305" s="12">
        <v>0</v>
      </c>
      <c r="H305" s="12">
        <v>0</v>
      </c>
      <c r="I305" s="12">
        <v>0.05</v>
      </c>
      <c r="J305" s="12">
        <v>0</v>
      </c>
      <c r="K305" s="20">
        <v>-0.06</v>
      </c>
      <c r="N305" s="12">
        <v>0</v>
      </c>
      <c r="P305" s="12">
        <v>0</v>
      </c>
      <c r="Q305" s="12">
        <v>-7.0000000000000007E-2</v>
      </c>
    </row>
    <row r="306" spans="4:17" x14ac:dyDescent="0.2">
      <c r="D306" s="12">
        <v>0</v>
      </c>
      <c r="E306" s="12">
        <v>0</v>
      </c>
      <c r="F306" s="12">
        <v>0</v>
      </c>
      <c r="G306" s="12">
        <v>0</v>
      </c>
      <c r="H306" s="12">
        <v>0</v>
      </c>
      <c r="I306" s="12">
        <v>0.05</v>
      </c>
      <c r="J306" s="12">
        <v>0</v>
      </c>
      <c r="K306" s="20">
        <v>-0.06</v>
      </c>
      <c r="N306" s="12">
        <v>0</v>
      </c>
      <c r="P306" s="12">
        <v>0</v>
      </c>
      <c r="Q306" s="12">
        <v>-7.0000000000000007E-2</v>
      </c>
    </row>
    <row r="307" spans="4:17" x14ac:dyDescent="0.2">
      <c r="D307" s="12">
        <v>0</v>
      </c>
      <c r="E307" s="12">
        <v>0</v>
      </c>
      <c r="F307" s="12">
        <v>0</v>
      </c>
      <c r="G307" s="12">
        <v>0</v>
      </c>
      <c r="H307" s="12">
        <v>0</v>
      </c>
      <c r="I307" s="12">
        <v>0.05</v>
      </c>
      <c r="J307" s="12">
        <v>0</v>
      </c>
      <c r="K307" s="20">
        <v>-0.06</v>
      </c>
      <c r="N307" s="12">
        <v>0</v>
      </c>
      <c r="P307" s="12">
        <v>0</v>
      </c>
      <c r="Q307" s="12">
        <v>-7.0000000000000007E-2</v>
      </c>
    </row>
    <row r="308" spans="4:17" x14ac:dyDescent="0.2">
      <c r="D308" s="12">
        <v>0</v>
      </c>
      <c r="E308" s="12">
        <v>0</v>
      </c>
      <c r="F308" s="12">
        <v>0</v>
      </c>
      <c r="G308" s="12">
        <v>0</v>
      </c>
      <c r="H308" s="12">
        <v>0</v>
      </c>
      <c r="I308" s="12">
        <v>0.05</v>
      </c>
      <c r="J308" s="12">
        <v>0</v>
      </c>
      <c r="K308" s="20">
        <v>-0.06</v>
      </c>
      <c r="N308" s="12">
        <v>0</v>
      </c>
      <c r="P308" s="12">
        <v>0</v>
      </c>
      <c r="Q308" s="12">
        <v>-7.0000000000000007E-2</v>
      </c>
    </row>
    <row r="309" spans="4:17" x14ac:dyDescent="0.2">
      <c r="D309" s="12">
        <v>0</v>
      </c>
      <c r="E309" s="12">
        <v>0</v>
      </c>
      <c r="F309" s="12">
        <v>0</v>
      </c>
      <c r="G309" s="12">
        <v>0</v>
      </c>
      <c r="H309" s="12">
        <v>0</v>
      </c>
      <c r="I309" s="12">
        <v>0.05</v>
      </c>
      <c r="J309" s="12">
        <v>0</v>
      </c>
      <c r="K309" s="20">
        <v>-0.06</v>
      </c>
      <c r="N309" s="12">
        <v>0</v>
      </c>
      <c r="P309" s="12">
        <v>0</v>
      </c>
      <c r="Q309" s="12">
        <v>-7.0000000000000007E-2</v>
      </c>
    </row>
    <row r="310" spans="4:17" x14ac:dyDescent="0.2">
      <c r="D310" s="12">
        <v>0</v>
      </c>
      <c r="E310" s="12">
        <v>0</v>
      </c>
      <c r="F310" s="12">
        <v>0</v>
      </c>
      <c r="G310" s="12">
        <v>0</v>
      </c>
      <c r="H310" s="12">
        <v>0</v>
      </c>
      <c r="I310" s="12">
        <v>0.05</v>
      </c>
      <c r="J310" s="12">
        <v>0</v>
      </c>
      <c r="K310" s="20">
        <v>-0.06</v>
      </c>
      <c r="N310" s="12">
        <v>0</v>
      </c>
      <c r="P310" s="12">
        <v>0</v>
      </c>
      <c r="Q310" s="12">
        <v>-7.0000000000000007E-2</v>
      </c>
    </row>
    <row r="311" spans="4:17" x14ac:dyDescent="0.2">
      <c r="D311" s="12">
        <v>0</v>
      </c>
      <c r="E311" s="12">
        <v>0</v>
      </c>
      <c r="F311" s="12">
        <v>0</v>
      </c>
      <c r="G311" s="12">
        <v>0</v>
      </c>
      <c r="H311" s="12">
        <v>0</v>
      </c>
      <c r="I311" s="12">
        <v>0.05</v>
      </c>
      <c r="J311" s="12">
        <v>0</v>
      </c>
      <c r="K311" s="20">
        <v>-0.06</v>
      </c>
      <c r="N311" s="12">
        <v>0</v>
      </c>
      <c r="P311" s="12">
        <v>0</v>
      </c>
      <c r="Q311" s="12">
        <v>-7.0000000000000007E-2</v>
      </c>
    </row>
    <row r="312" spans="4:17" x14ac:dyDescent="0.2">
      <c r="D312" s="12">
        <v>0</v>
      </c>
      <c r="E312" s="12">
        <v>0</v>
      </c>
      <c r="F312" s="12">
        <v>0</v>
      </c>
      <c r="G312" s="12">
        <v>0</v>
      </c>
      <c r="H312" s="12">
        <v>0</v>
      </c>
      <c r="I312" s="12">
        <v>0.05</v>
      </c>
      <c r="J312" s="12">
        <v>0</v>
      </c>
      <c r="K312" s="20">
        <v>-0.06</v>
      </c>
      <c r="N312" s="12">
        <v>0</v>
      </c>
      <c r="P312" s="12">
        <v>0</v>
      </c>
      <c r="Q312" s="12">
        <v>-7.0000000000000007E-2</v>
      </c>
    </row>
    <row r="313" spans="4:17" x14ac:dyDescent="0.2">
      <c r="D313" s="12">
        <v>0</v>
      </c>
      <c r="E313" s="12">
        <v>0</v>
      </c>
      <c r="F313" s="12">
        <v>0</v>
      </c>
      <c r="G313" s="12">
        <v>0</v>
      </c>
      <c r="H313" s="12">
        <v>0</v>
      </c>
      <c r="I313" s="12">
        <v>0.05</v>
      </c>
      <c r="J313" s="12">
        <v>0</v>
      </c>
      <c r="K313" s="20">
        <v>-0.06</v>
      </c>
      <c r="N313" s="12">
        <v>0</v>
      </c>
      <c r="P313" s="12">
        <v>0</v>
      </c>
      <c r="Q313" s="12">
        <v>-7.0000000000000007E-2</v>
      </c>
    </row>
    <row r="314" spans="4:17" x14ac:dyDescent="0.2">
      <c r="D314" s="12">
        <v>0</v>
      </c>
      <c r="E314" s="12">
        <v>0</v>
      </c>
      <c r="F314" s="12">
        <v>0</v>
      </c>
      <c r="G314" s="12">
        <v>0</v>
      </c>
      <c r="H314" s="12">
        <v>0</v>
      </c>
      <c r="I314" s="12">
        <v>0.05</v>
      </c>
      <c r="J314" s="12">
        <v>0</v>
      </c>
      <c r="K314" s="20">
        <v>-0.06</v>
      </c>
      <c r="N314" s="12">
        <v>0</v>
      </c>
      <c r="P314" s="12">
        <v>0</v>
      </c>
      <c r="Q314" s="12">
        <v>-7.0000000000000007E-2</v>
      </c>
    </row>
    <row r="315" spans="4:17" x14ac:dyDescent="0.2">
      <c r="D315" s="12">
        <v>0</v>
      </c>
      <c r="E315" s="12">
        <v>0</v>
      </c>
      <c r="F315" s="12">
        <v>0</v>
      </c>
      <c r="G315" s="12">
        <v>0</v>
      </c>
      <c r="H315" s="12">
        <v>0</v>
      </c>
      <c r="I315" s="12">
        <v>0.05</v>
      </c>
      <c r="J315" s="12">
        <v>0</v>
      </c>
      <c r="K315" s="20">
        <v>-0.06</v>
      </c>
      <c r="N315" s="12">
        <v>0</v>
      </c>
      <c r="P315" s="12">
        <v>0</v>
      </c>
      <c r="Q315" s="12">
        <v>-7.0000000000000007E-2</v>
      </c>
    </row>
    <row r="316" spans="4:17" x14ac:dyDescent="0.2">
      <c r="D316" s="12">
        <v>0</v>
      </c>
      <c r="E316" s="12">
        <v>0</v>
      </c>
      <c r="F316" s="12">
        <v>0</v>
      </c>
      <c r="G316" s="12">
        <v>0</v>
      </c>
      <c r="H316" s="12">
        <v>0</v>
      </c>
      <c r="I316" s="12">
        <v>0.05</v>
      </c>
      <c r="J316" s="12">
        <v>0</v>
      </c>
      <c r="K316" s="20">
        <v>-0.06</v>
      </c>
      <c r="N316" s="12">
        <v>0</v>
      </c>
      <c r="P316" s="12">
        <v>0</v>
      </c>
      <c r="Q316" s="12">
        <v>-7.0000000000000007E-2</v>
      </c>
    </row>
    <row r="317" spans="4:17" x14ac:dyDescent="0.2">
      <c r="D317" s="12">
        <v>0</v>
      </c>
      <c r="E317" s="12">
        <v>0</v>
      </c>
      <c r="F317" s="12">
        <v>0</v>
      </c>
      <c r="G317" s="12">
        <v>0</v>
      </c>
      <c r="H317" s="12">
        <v>0</v>
      </c>
      <c r="I317" s="12">
        <v>0.05</v>
      </c>
      <c r="J317" s="12">
        <v>0</v>
      </c>
      <c r="K317" s="20">
        <v>-0.06</v>
      </c>
      <c r="N317" s="12">
        <v>0</v>
      </c>
      <c r="P317" s="12">
        <v>0</v>
      </c>
      <c r="Q317" s="12">
        <v>-7.0000000000000007E-2</v>
      </c>
    </row>
    <row r="318" spans="4:17" x14ac:dyDescent="0.2">
      <c r="D318" s="12">
        <v>0</v>
      </c>
      <c r="E318" s="12">
        <v>0</v>
      </c>
      <c r="F318" s="12">
        <v>0</v>
      </c>
      <c r="G318" s="12">
        <v>0</v>
      </c>
      <c r="H318" s="12">
        <v>0</v>
      </c>
      <c r="I318" s="12">
        <v>0.05</v>
      </c>
      <c r="J318" s="12">
        <v>0</v>
      </c>
      <c r="K318" s="20">
        <v>-0.06</v>
      </c>
      <c r="N318" s="12">
        <v>0</v>
      </c>
      <c r="P318" s="12">
        <v>0</v>
      </c>
      <c r="Q318" s="12">
        <v>-7.0000000000000007E-2</v>
      </c>
    </row>
    <row r="319" spans="4:17" x14ac:dyDescent="0.2">
      <c r="D319" s="12">
        <v>0</v>
      </c>
      <c r="E319" s="12">
        <v>0</v>
      </c>
      <c r="F319" s="12">
        <v>0</v>
      </c>
      <c r="G319" s="12">
        <v>0</v>
      </c>
      <c r="H319" s="12">
        <v>0</v>
      </c>
      <c r="I319" s="12">
        <v>0.05</v>
      </c>
      <c r="J319" s="12">
        <v>0</v>
      </c>
      <c r="K319" s="20">
        <v>-0.06</v>
      </c>
      <c r="N319" s="12">
        <v>0</v>
      </c>
      <c r="P319" s="12">
        <v>0</v>
      </c>
      <c r="Q319" s="12">
        <v>-7.0000000000000007E-2</v>
      </c>
    </row>
    <row r="320" spans="4:17" x14ac:dyDescent="0.2">
      <c r="D320" s="12">
        <v>0</v>
      </c>
      <c r="E320" s="12">
        <v>0</v>
      </c>
      <c r="F320" s="12">
        <v>0</v>
      </c>
      <c r="G320" s="12">
        <v>0</v>
      </c>
      <c r="H320" s="12">
        <v>0</v>
      </c>
      <c r="I320" s="12">
        <v>0.05</v>
      </c>
      <c r="J320" s="12">
        <v>0</v>
      </c>
      <c r="K320" s="20">
        <v>-0.06</v>
      </c>
      <c r="N320" s="12">
        <v>0</v>
      </c>
      <c r="P320" s="12">
        <v>0</v>
      </c>
      <c r="Q320" s="12">
        <v>-7.0000000000000007E-2</v>
      </c>
    </row>
    <row r="321" spans="4:17" x14ac:dyDescent="0.2">
      <c r="D321" s="12">
        <v>0</v>
      </c>
      <c r="E321" s="12">
        <v>0</v>
      </c>
      <c r="F321" s="12">
        <v>0</v>
      </c>
      <c r="G321" s="12">
        <v>0</v>
      </c>
      <c r="H321" s="12">
        <v>0</v>
      </c>
      <c r="I321" s="12">
        <v>0.05</v>
      </c>
      <c r="J321" s="12">
        <v>0</v>
      </c>
      <c r="K321" s="20">
        <v>-0.06</v>
      </c>
      <c r="N321" s="12">
        <v>0</v>
      </c>
      <c r="P321" s="12">
        <v>0</v>
      </c>
      <c r="Q321" s="12">
        <v>-7.0000000000000007E-2</v>
      </c>
    </row>
    <row r="322" spans="4:17" x14ac:dyDescent="0.2">
      <c r="D322" s="12">
        <v>0</v>
      </c>
      <c r="E322" s="12">
        <v>0</v>
      </c>
      <c r="F322" s="12">
        <v>0</v>
      </c>
      <c r="G322" s="12">
        <v>0</v>
      </c>
      <c r="H322" s="12">
        <v>0</v>
      </c>
      <c r="I322" s="12">
        <v>0.05</v>
      </c>
      <c r="J322" s="12">
        <v>0</v>
      </c>
      <c r="K322" s="20">
        <v>-0.06</v>
      </c>
      <c r="N322" s="12">
        <v>0</v>
      </c>
      <c r="P322" s="12">
        <v>0</v>
      </c>
      <c r="Q322" s="12">
        <v>-7.0000000000000007E-2</v>
      </c>
    </row>
    <row r="323" spans="4:17" x14ac:dyDescent="0.2">
      <c r="D323" s="12">
        <v>0</v>
      </c>
      <c r="E323" s="12">
        <v>0</v>
      </c>
      <c r="F323" s="12">
        <v>0</v>
      </c>
      <c r="G323" s="12">
        <v>0</v>
      </c>
      <c r="H323" s="12">
        <v>0</v>
      </c>
      <c r="I323" s="12">
        <v>0.05</v>
      </c>
      <c r="J323" s="12">
        <v>0</v>
      </c>
      <c r="K323" s="20">
        <v>-0.06</v>
      </c>
      <c r="N323" s="12">
        <v>0</v>
      </c>
      <c r="P323" s="12">
        <v>0</v>
      </c>
      <c r="Q323" s="12">
        <v>-7.0000000000000007E-2</v>
      </c>
    </row>
    <row r="324" spans="4:17" x14ac:dyDescent="0.2">
      <c r="D324" s="12">
        <v>0</v>
      </c>
      <c r="E324" s="12">
        <v>0</v>
      </c>
      <c r="F324" s="12">
        <v>0</v>
      </c>
      <c r="G324" s="12">
        <v>0</v>
      </c>
      <c r="H324" s="12">
        <v>0</v>
      </c>
      <c r="I324" s="12">
        <v>0.05</v>
      </c>
      <c r="J324" s="12">
        <v>0</v>
      </c>
      <c r="K324" s="20">
        <v>-0.06</v>
      </c>
      <c r="N324" s="12">
        <v>0</v>
      </c>
      <c r="P324" s="12">
        <v>0</v>
      </c>
      <c r="Q324" s="12">
        <v>-7.0000000000000007E-2</v>
      </c>
    </row>
    <row r="325" spans="4:17" x14ac:dyDescent="0.2">
      <c r="D325" s="12">
        <v>0</v>
      </c>
      <c r="E325" s="12">
        <v>0</v>
      </c>
      <c r="F325" s="12">
        <v>0</v>
      </c>
      <c r="G325" s="12">
        <v>0</v>
      </c>
      <c r="H325" s="12">
        <v>0</v>
      </c>
      <c r="I325" s="12">
        <v>0.05</v>
      </c>
      <c r="J325" s="12">
        <v>0</v>
      </c>
      <c r="K325" s="20">
        <v>-0.06</v>
      </c>
      <c r="N325" s="12">
        <v>0</v>
      </c>
      <c r="P325" s="12">
        <v>0</v>
      </c>
      <c r="Q325" s="12">
        <v>-7.0000000000000007E-2</v>
      </c>
    </row>
    <row r="326" spans="4:17" x14ac:dyDescent="0.2">
      <c r="D326" s="12">
        <v>0</v>
      </c>
      <c r="E326" s="12">
        <v>0</v>
      </c>
      <c r="F326" s="12">
        <v>0</v>
      </c>
      <c r="G326" s="12">
        <v>0</v>
      </c>
      <c r="H326" s="12">
        <v>0</v>
      </c>
      <c r="I326" s="12">
        <v>0.05</v>
      </c>
      <c r="J326" s="12">
        <v>0</v>
      </c>
      <c r="K326" s="20">
        <v>-0.06</v>
      </c>
      <c r="N326" s="12">
        <v>0</v>
      </c>
      <c r="P326" s="12">
        <v>0</v>
      </c>
      <c r="Q326" s="12">
        <v>-7.0000000000000007E-2</v>
      </c>
    </row>
    <row r="327" spans="4:17" x14ac:dyDescent="0.2">
      <c r="D327" s="12">
        <v>0</v>
      </c>
      <c r="E327" s="12">
        <v>0</v>
      </c>
      <c r="F327" s="12">
        <v>0</v>
      </c>
      <c r="G327" s="12">
        <v>0</v>
      </c>
      <c r="H327" s="12">
        <v>0</v>
      </c>
      <c r="I327" s="12">
        <v>0.05</v>
      </c>
      <c r="J327" s="12">
        <v>0</v>
      </c>
      <c r="K327" s="20">
        <v>-0.06</v>
      </c>
      <c r="N327" s="12">
        <v>0</v>
      </c>
      <c r="P327" s="12">
        <v>0</v>
      </c>
      <c r="Q327" s="12">
        <v>-7.0000000000000007E-2</v>
      </c>
    </row>
    <row r="328" spans="4:17" x14ac:dyDescent="0.2">
      <c r="D328" s="12">
        <v>0</v>
      </c>
      <c r="E328" s="12">
        <v>0</v>
      </c>
      <c r="F328" s="12">
        <v>0</v>
      </c>
      <c r="G328" s="12">
        <v>0</v>
      </c>
      <c r="H328" s="12">
        <v>0</v>
      </c>
      <c r="I328" s="12">
        <v>0.05</v>
      </c>
      <c r="J328" s="12">
        <v>0</v>
      </c>
      <c r="K328" s="20">
        <v>-0.06</v>
      </c>
      <c r="N328" s="12">
        <v>0</v>
      </c>
      <c r="P328" s="12">
        <v>0</v>
      </c>
      <c r="Q328" s="12">
        <v>-7.0000000000000007E-2</v>
      </c>
    </row>
    <row r="329" spans="4:17" x14ac:dyDescent="0.2">
      <c r="D329" s="12">
        <v>0</v>
      </c>
      <c r="E329" s="12">
        <v>0</v>
      </c>
      <c r="F329" s="12">
        <v>0</v>
      </c>
      <c r="G329" s="12">
        <v>0</v>
      </c>
      <c r="H329" s="12">
        <v>0</v>
      </c>
      <c r="I329" s="12">
        <v>0.05</v>
      </c>
      <c r="J329" s="12">
        <v>0</v>
      </c>
      <c r="K329" s="20">
        <v>-0.06</v>
      </c>
      <c r="N329" s="12">
        <v>0</v>
      </c>
      <c r="P329" s="12">
        <v>0</v>
      </c>
      <c r="Q329" s="12">
        <v>-7.0000000000000007E-2</v>
      </c>
    </row>
    <row r="330" spans="4:17" x14ac:dyDescent="0.2">
      <c r="D330" s="12">
        <v>0</v>
      </c>
      <c r="E330" s="12">
        <v>0</v>
      </c>
      <c r="F330" s="12">
        <v>0</v>
      </c>
      <c r="G330" s="12">
        <v>0</v>
      </c>
      <c r="H330" s="12">
        <v>0</v>
      </c>
      <c r="I330" s="12">
        <v>0.05</v>
      </c>
      <c r="J330" s="12">
        <v>0</v>
      </c>
      <c r="K330" s="20">
        <v>-0.06</v>
      </c>
      <c r="N330" s="12">
        <v>0</v>
      </c>
      <c r="P330" s="12">
        <v>0</v>
      </c>
      <c r="Q330" s="12">
        <v>-7.0000000000000007E-2</v>
      </c>
    </row>
    <row r="331" spans="4:17" x14ac:dyDescent="0.2">
      <c r="D331" s="12">
        <v>0</v>
      </c>
      <c r="E331" s="12">
        <v>0</v>
      </c>
      <c r="F331" s="12">
        <v>0</v>
      </c>
      <c r="G331" s="12">
        <v>0</v>
      </c>
      <c r="H331" s="12">
        <v>0</v>
      </c>
      <c r="I331" s="12">
        <v>0.05</v>
      </c>
      <c r="J331" s="12">
        <v>0</v>
      </c>
      <c r="K331" s="20">
        <v>-0.06</v>
      </c>
      <c r="N331" s="12">
        <v>0</v>
      </c>
      <c r="P331" s="12">
        <v>0</v>
      </c>
      <c r="Q331" s="12">
        <v>-7.0000000000000007E-2</v>
      </c>
    </row>
    <row r="332" spans="4:17" x14ac:dyDescent="0.2">
      <c r="D332" s="12">
        <v>0</v>
      </c>
      <c r="E332" s="12">
        <v>0</v>
      </c>
      <c r="F332" s="12">
        <v>0</v>
      </c>
      <c r="G332" s="12">
        <v>0</v>
      </c>
      <c r="H332" s="12">
        <v>0</v>
      </c>
      <c r="I332" s="12">
        <v>0.05</v>
      </c>
      <c r="J332" s="12">
        <v>0</v>
      </c>
      <c r="K332" s="20">
        <v>-0.06</v>
      </c>
      <c r="N332" s="12">
        <v>0</v>
      </c>
      <c r="P332" s="12">
        <v>0</v>
      </c>
      <c r="Q332" s="12">
        <v>-7.0000000000000007E-2</v>
      </c>
    </row>
    <row r="333" spans="4:17" x14ac:dyDescent="0.2">
      <c r="D333" s="12">
        <v>0</v>
      </c>
      <c r="E333" s="12">
        <v>0</v>
      </c>
      <c r="F333" s="12">
        <v>0</v>
      </c>
      <c r="G333" s="12">
        <v>0</v>
      </c>
      <c r="H333" s="12">
        <v>0</v>
      </c>
      <c r="I333" s="12">
        <v>0.05</v>
      </c>
      <c r="J333" s="12">
        <v>0</v>
      </c>
      <c r="K333" s="20">
        <v>-0.06</v>
      </c>
      <c r="N333" s="12">
        <v>0</v>
      </c>
      <c r="P333" s="12">
        <v>0</v>
      </c>
      <c r="Q333" s="12">
        <v>-7.0000000000000007E-2</v>
      </c>
    </row>
    <row r="334" spans="4:17" x14ac:dyDescent="0.2">
      <c r="D334" s="12">
        <v>0</v>
      </c>
      <c r="E334" s="12">
        <v>0</v>
      </c>
      <c r="F334" s="12">
        <v>0</v>
      </c>
      <c r="G334" s="12">
        <v>0</v>
      </c>
      <c r="H334" s="12">
        <v>0</v>
      </c>
      <c r="I334" s="12">
        <v>0.05</v>
      </c>
      <c r="J334" s="12">
        <v>0</v>
      </c>
      <c r="K334" s="20">
        <v>-0.06</v>
      </c>
      <c r="N334" s="12">
        <v>0</v>
      </c>
      <c r="P334" s="12">
        <v>0</v>
      </c>
      <c r="Q334" s="12">
        <v>-7.0000000000000007E-2</v>
      </c>
    </row>
    <row r="335" spans="4:17" x14ac:dyDescent="0.2">
      <c r="D335" s="12">
        <v>0</v>
      </c>
      <c r="E335" s="12">
        <v>0</v>
      </c>
      <c r="F335" s="12">
        <v>0</v>
      </c>
      <c r="G335" s="12">
        <v>0</v>
      </c>
      <c r="H335" s="12">
        <v>0</v>
      </c>
      <c r="I335" s="12">
        <v>0.05</v>
      </c>
      <c r="J335" s="12">
        <v>0</v>
      </c>
      <c r="K335" s="20">
        <v>-0.06</v>
      </c>
      <c r="N335" s="12">
        <v>0</v>
      </c>
      <c r="P335" s="12">
        <v>0</v>
      </c>
      <c r="Q335" s="12">
        <v>-7.0000000000000007E-2</v>
      </c>
    </row>
    <row r="336" spans="4:17" x14ac:dyDescent="0.2">
      <c r="D336" s="12">
        <v>0</v>
      </c>
      <c r="E336" s="12">
        <v>0</v>
      </c>
      <c r="F336" s="12">
        <v>0</v>
      </c>
      <c r="G336" s="12">
        <v>0</v>
      </c>
      <c r="H336" s="12">
        <v>0</v>
      </c>
      <c r="I336" s="12">
        <v>0.05</v>
      </c>
      <c r="J336" s="12">
        <v>0</v>
      </c>
      <c r="K336" s="20">
        <v>-0.06</v>
      </c>
      <c r="N336" s="12">
        <v>0</v>
      </c>
      <c r="P336" s="12">
        <v>0</v>
      </c>
      <c r="Q336" s="12">
        <v>-7.0000000000000007E-2</v>
      </c>
    </row>
    <row r="337" spans="4:17" x14ac:dyDescent="0.2">
      <c r="D337" s="12">
        <v>0</v>
      </c>
      <c r="E337" s="12">
        <v>0</v>
      </c>
      <c r="F337" s="12">
        <v>0</v>
      </c>
      <c r="G337" s="12">
        <v>0</v>
      </c>
      <c r="H337" s="12">
        <v>0</v>
      </c>
      <c r="I337" s="12">
        <v>0.05</v>
      </c>
      <c r="J337" s="12">
        <v>0</v>
      </c>
      <c r="K337" s="20">
        <v>-0.06</v>
      </c>
      <c r="N337" s="12">
        <v>0</v>
      </c>
      <c r="P337" s="12">
        <v>0</v>
      </c>
      <c r="Q337" s="12">
        <v>-7.0000000000000007E-2</v>
      </c>
    </row>
    <row r="338" spans="4:17" x14ac:dyDescent="0.2">
      <c r="D338" s="12">
        <v>0</v>
      </c>
      <c r="E338" s="12">
        <v>0</v>
      </c>
      <c r="F338" s="12">
        <v>0</v>
      </c>
      <c r="G338" s="12">
        <v>0</v>
      </c>
      <c r="H338" s="12">
        <v>0</v>
      </c>
      <c r="I338" s="12">
        <v>0.05</v>
      </c>
      <c r="J338" s="12">
        <v>0</v>
      </c>
      <c r="K338" s="20">
        <v>-0.06</v>
      </c>
      <c r="N338" s="12">
        <v>0</v>
      </c>
      <c r="P338" s="12">
        <v>0</v>
      </c>
      <c r="Q338" s="12">
        <v>-7.0000000000000007E-2</v>
      </c>
    </row>
    <row r="339" spans="4:17" x14ac:dyDescent="0.2">
      <c r="D339" s="12">
        <v>0</v>
      </c>
      <c r="E339" s="12">
        <v>0</v>
      </c>
      <c r="F339" s="12">
        <v>0</v>
      </c>
      <c r="G339" s="12">
        <v>0</v>
      </c>
      <c r="H339" s="12">
        <v>0</v>
      </c>
      <c r="I339" s="12">
        <v>0.05</v>
      </c>
      <c r="J339" s="12">
        <v>0</v>
      </c>
      <c r="K339" s="20">
        <v>-0.06</v>
      </c>
      <c r="N339" s="12">
        <v>0</v>
      </c>
      <c r="P339" s="12">
        <v>0</v>
      </c>
      <c r="Q339" s="12">
        <v>-7.0000000000000007E-2</v>
      </c>
    </row>
    <row r="340" spans="4:17" x14ac:dyDescent="0.2">
      <c r="D340" s="12">
        <v>0</v>
      </c>
      <c r="E340" s="12">
        <v>0</v>
      </c>
      <c r="F340" s="12">
        <v>0</v>
      </c>
      <c r="G340" s="12">
        <v>0</v>
      </c>
      <c r="H340" s="12">
        <v>0</v>
      </c>
      <c r="I340" s="12">
        <v>0.05</v>
      </c>
      <c r="J340" s="12">
        <v>0</v>
      </c>
      <c r="K340" s="20">
        <v>-0.06</v>
      </c>
      <c r="N340" s="12">
        <v>0</v>
      </c>
      <c r="P340" s="12">
        <v>0</v>
      </c>
      <c r="Q340" s="12">
        <v>-7.0000000000000007E-2</v>
      </c>
    </row>
    <row r="341" spans="4:17" x14ac:dyDescent="0.2">
      <c r="D341" s="12">
        <v>0</v>
      </c>
      <c r="E341" s="12">
        <v>0</v>
      </c>
      <c r="F341" s="12">
        <v>0</v>
      </c>
      <c r="G341" s="12">
        <v>0</v>
      </c>
      <c r="H341" s="12">
        <v>0</v>
      </c>
      <c r="I341" s="12">
        <v>0.05</v>
      </c>
      <c r="J341" s="12">
        <v>0</v>
      </c>
      <c r="K341" s="20">
        <v>-0.06</v>
      </c>
      <c r="N341" s="12">
        <v>0</v>
      </c>
      <c r="P341" s="12">
        <v>0</v>
      </c>
      <c r="Q341" s="12">
        <v>-7.0000000000000007E-2</v>
      </c>
    </row>
    <row r="342" spans="4:17" x14ac:dyDescent="0.2">
      <c r="D342" s="12">
        <v>0</v>
      </c>
      <c r="E342" s="12">
        <v>0</v>
      </c>
      <c r="F342" s="12">
        <v>0</v>
      </c>
      <c r="G342" s="12">
        <v>0</v>
      </c>
      <c r="H342" s="12">
        <v>0</v>
      </c>
      <c r="I342" s="12">
        <v>0.05</v>
      </c>
      <c r="J342" s="12">
        <v>0</v>
      </c>
      <c r="K342" s="20">
        <v>-0.06</v>
      </c>
      <c r="N342" s="12">
        <v>0</v>
      </c>
      <c r="P342" s="12">
        <v>0</v>
      </c>
      <c r="Q342" s="12">
        <v>-7.0000000000000007E-2</v>
      </c>
    </row>
    <row r="343" spans="4:17" x14ac:dyDescent="0.2">
      <c r="D343" s="12">
        <v>0</v>
      </c>
      <c r="E343" s="12">
        <v>0</v>
      </c>
      <c r="F343" s="12">
        <v>0</v>
      </c>
      <c r="G343" s="12">
        <v>0</v>
      </c>
      <c r="H343" s="12">
        <v>0</v>
      </c>
      <c r="I343" s="12">
        <v>0.05</v>
      </c>
      <c r="J343" s="12">
        <v>0</v>
      </c>
      <c r="K343" s="20">
        <v>-0.06</v>
      </c>
      <c r="N343" s="12">
        <v>0</v>
      </c>
      <c r="P343" s="12">
        <v>0</v>
      </c>
      <c r="Q343" s="12">
        <v>-7.0000000000000007E-2</v>
      </c>
    </row>
    <row r="344" spans="4:17" x14ac:dyDescent="0.2">
      <c r="D344" s="12">
        <v>0</v>
      </c>
      <c r="E344" s="12">
        <v>0</v>
      </c>
      <c r="F344" s="12">
        <v>0</v>
      </c>
      <c r="G344" s="12">
        <v>0</v>
      </c>
      <c r="H344" s="12">
        <v>0</v>
      </c>
      <c r="I344" s="12">
        <v>0.05</v>
      </c>
      <c r="J344" s="12">
        <v>0</v>
      </c>
      <c r="K344" s="20">
        <v>-0.06</v>
      </c>
      <c r="N344" s="12">
        <v>0</v>
      </c>
      <c r="P344" s="12">
        <v>0</v>
      </c>
      <c r="Q344" s="12">
        <v>-7.0000000000000007E-2</v>
      </c>
    </row>
    <row r="345" spans="4:17" x14ac:dyDescent="0.2">
      <c r="D345" s="12">
        <v>0</v>
      </c>
      <c r="E345" s="12">
        <v>0</v>
      </c>
      <c r="F345" s="12">
        <v>0</v>
      </c>
      <c r="G345" s="12">
        <v>0</v>
      </c>
      <c r="H345" s="12">
        <v>0</v>
      </c>
      <c r="I345" s="12">
        <v>0.05</v>
      </c>
      <c r="J345" s="12">
        <v>0</v>
      </c>
      <c r="K345" s="20">
        <v>-0.06</v>
      </c>
      <c r="N345" s="12">
        <v>0</v>
      </c>
      <c r="P345" s="12">
        <v>0</v>
      </c>
      <c r="Q345" s="12">
        <v>-7.0000000000000007E-2</v>
      </c>
    </row>
    <row r="346" spans="4:17" x14ac:dyDescent="0.2">
      <c r="D346" s="12">
        <v>0</v>
      </c>
      <c r="E346" s="12">
        <v>0</v>
      </c>
      <c r="F346" s="12">
        <v>0</v>
      </c>
      <c r="G346" s="12">
        <v>0</v>
      </c>
      <c r="H346" s="12">
        <v>0</v>
      </c>
      <c r="I346" s="12">
        <v>0.05</v>
      </c>
      <c r="J346" s="12">
        <v>0</v>
      </c>
      <c r="K346" s="20">
        <v>-0.06</v>
      </c>
      <c r="N346" s="12">
        <v>0</v>
      </c>
      <c r="P346" s="12">
        <v>0</v>
      </c>
      <c r="Q346" s="12">
        <v>-7.0000000000000007E-2</v>
      </c>
    </row>
    <row r="347" spans="4:17" x14ac:dyDescent="0.2">
      <c r="D347" s="12">
        <v>0</v>
      </c>
      <c r="E347" s="12">
        <v>0</v>
      </c>
      <c r="F347" s="12">
        <v>0</v>
      </c>
      <c r="G347" s="12">
        <v>0</v>
      </c>
      <c r="H347" s="12">
        <v>0</v>
      </c>
      <c r="I347" s="12">
        <v>0.05</v>
      </c>
      <c r="J347" s="12">
        <v>0</v>
      </c>
      <c r="K347" s="20">
        <v>-0.06</v>
      </c>
      <c r="N347" s="12">
        <v>0</v>
      </c>
      <c r="P347" s="12">
        <v>0</v>
      </c>
      <c r="Q347" s="12">
        <v>-7.0000000000000007E-2</v>
      </c>
    </row>
    <row r="348" spans="4:17" x14ac:dyDescent="0.2">
      <c r="D348" s="12">
        <v>0</v>
      </c>
      <c r="E348" s="12">
        <v>0</v>
      </c>
      <c r="F348" s="12">
        <v>0</v>
      </c>
      <c r="G348" s="12">
        <v>0</v>
      </c>
      <c r="H348" s="12">
        <v>0</v>
      </c>
      <c r="I348" s="12">
        <v>0.05</v>
      </c>
      <c r="J348" s="12">
        <v>0</v>
      </c>
      <c r="K348" s="20">
        <v>-0.06</v>
      </c>
      <c r="N348" s="12">
        <v>0</v>
      </c>
      <c r="P348" s="12">
        <v>0</v>
      </c>
      <c r="Q348" s="12">
        <v>-7.0000000000000007E-2</v>
      </c>
    </row>
    <row r="349" spans="4:17" x14ac:dyDescent="0.2">
      <c r="D349" s="12">
        <v>0</v>
      </c>
      <c r="E349" s="12">
        <v>0</v>
      </c>
      <c r="F349" s="12">
        <v>0</v>
      </c>
      <c r="G349" s="12">
        <v>0</v>
      </c>
      <c r="H349" s="12">
        <v>0</v>
      </c>
      <c r="I349" s="12">
        <v>0.05</v>
      </c>
      <c r="J349" s="12">
        <v>0</v>
      </c>
      <c r="K349" s="20">
        <v>-0.06</v>
      </c>
      <c r="N349" s="12">
        <v>0</v>
      </c>
      <c r="P349" s="12">
        <v>0</v>
      </c>
      <c r="Q349" s="12">
        <v>-7.0000000000000007E-2</v>
      </c>
    </row>
    <row r="350" spans="4:17" x14ac:dyDescent="0.2">
      <c r="D350" s="12">
        <v>0</v>
      </c>
      <c r="E350" s="12">
        <v>0</v>
      </c>
      <c r="F350" s="12">
        <v>0</v>
      </c>
      <c r="G350" s="12">
        <v>0</v>
      </c>
      <c r="H350" s="12">
        <v>0</v>
      </c>
      <c r="I350" s="12">
        <v>0.05</v>
      </c>
      <c r="J350" s="12">
        <v>0</v>
      </c>
      <c r="K350" s="20">
        <v>-0.06</v>
      </c>
      <c r="N350" s="12">
        <v>0</v>
      </c>
      <c r="P350" s="12">
        <v>0</v>
      </c>
      <c r="Q350" s="12">
        <v>-7.0000000000000007E-2</v>
      </c>
    </row>
    <row r="351" spans="4:17" x14ac:dyDescent="0.2">
      <c r="D351" s="12">
        <v>0</v>
      </c>
      <c r="E351" s="12">
        <v>0</v>
      </c>
      <c r="F351" s="12">
        <v>0</v>
      </c>
      <c r="G351" s="12">
        <v>0</v>
      </c>
      <c r="H351" s="12">
        <v>0</v>
      </c>
      <c r="I351" s="12">
        <v>0.05</v>
      </c>
      <c r="J351" s="12">
        <v>0</v>
      </c>
      <c r="K351" s="20">
        <v>-0.06</v>
      </c>
      <c r="N351" s="12">
        <v>0</v>
      </c>
      <c r="P351" s="12">
        <v>0</v>
      </c>
      <c r="Q351" s="12">
        <v>-7.0000000000000007E-2</v>
      </c>
    </row>
    <row r="352" spans="4:17" x14ac:dyDescent="0.2">
      <c r="D352" s="12">
        <v>0</v>
      </c>
      <c r="E352" s="12">
        <v>0</v>
      </c>
      <c r="F352" s="12">
        <v>0</v>
      </c>
      <c r="G352" s="12">
        <v>0</v>
      </c>
      <c r="H352" s="12">
        <v>0</v>
      </c>
      <c r="I352" s="12">
        <v>0.05</v>
      </c>
      <c r="J352" s="12">
        <v>0</v>
      </c>
      <c r="K352" s="20">
        <v>-0.06</v>
      </c>
      <c r="N352" s="12">
        <v>0</v>
      </c>
      <c r="P352" s="12">
        <v>0</v>
      </c>
      <c r="Q352" s="12">
        <v>-7.0000000000000007E-2</v>
      </c>
    </row>
    <row r="353" spans="4:17" x14ac:dyDescent="0.2">
      <c r="D353" s="12">
        <v>0</v>
      </c>
      <c r="E353" s="12">
        <v>0</v>
      </c>
      <c r="F353" s="12">
        <v>0</v>
      </c>
      <c r="G353" s="12">
        <v>0</v>
      </c>
      <c r="H353" s="12">
        <v>0</v>
      </c>
      <c r="I353" s="12">
        <v>0.05</v>
      </c>
      <c r="J353" s="12">
        <v>0</v>
      </c>
      <c r="K353" s="20">
        <v>-0.06</v>
      </c>
      <c r="N353" s="12">
        <v>0</v>
      </c>
      <c r="P353" s="12">
        <v>0</v>
      </c>
      <c r="Q353" s="12">
        <v>-7.0000000000000007E-2</v>
      </c>
    </row>
    <row r="354" spans="4:17" x14ac:dyDescent="0.2">
      <c r="D354" s="12">
        <v>0</v>
      </c>
      <c r="E354" s="12">
        <v>0</v>
      </c>
      <c r="F354" s="12">
        <v>0</v>
      </c>
      <c r="G354" s="12">
        <v>0</v>
      </c>
      <c r="H354" s="12">
        <v>0</v>
      </c>
      <c r="I354" s="12">
        <v>-7.0000000000000007E-2</v>
      </c>
      <c r="J354" s="12">
        <v>0</v>
      </c>
      <c r="K354" s="20">
        <v>-0.06</v>
      </c>
      <c r="N354" s="12">
        <v>0</v>
      </c>
      <c r="P354" s="12">
        <v>0</v>
      </c>
      <c r="Q354" s="12">
        <v>-7.0000000000000007E-2</v>
      </c>
    </row>
    <row r="355" spans="4:17" x14ac:dyDescent="0.2">
      <c r="D355" s="12">
        <v>0</v>
      </c>
      <c r="E355" s="12">
        <v>0</v>
      </c>
      <c r="F355" s="12">
        <v>0</v>
      </c>
      <c r="G355" s="12">
        <v>0</v>
      </c>
      <c r="H355" s="12">
        <v>0</v>
      </c>
      <c r="I355" s="12">
        <v>-7.0000000000000007E-2</v>
      </c>
      <c r="J355" s="12">
        <v>0</v>
      </c>
      <c r="K355" s="20">
        <v>-0.06</v>
      </c>
      <c r="N355" s="12">
        <v>0</v>
      </c>
      <c r="P355" s="12">
        <v>0</v>
      </c>
      <c r="Q355" s="12">
        <v>-7.0000000000000007E-2</v>
      </c>
    </row>
    <row r="356" spans="4:17" x14ac:dyDescent="0.2">
      <c r="D356" s="12">
        <v>0</v>
      </c>
      <c r="E356" s="12">
        <v>0</v>
      </c>
      <c r="F356" s="12">
        <v>0</v>
      </c>
      <c r="G356" s="12">
        <v>0</v>
      </c>
      <c r="H356" s="12">
        <v>0</v>
      </c>
      <c r="I356" s="12">
        <v>-0.06</v>
      </c>
      <c r="J356" s="12">
        <v>0</v>
      </c>
    </row>
    <row r="357" spans="4:17" x14ac:dyDescent="0.2">
      <c r="D357" s="12">
        <v>0</v>
      </c>
      <c r="E357" s="12">
        <v>0</v>
      </c>
      <c r="F357" s="12">
        <v>0</v>
      </c>
      <c r="G357" s="12">
        <v>0</v>
      </c>
      <c r="H357" s="12">
        <v>0</v>
      </c>
      <c r="I357" s="12">
        <v>-4.4999999999999998E-2</v>
      </c>
      <c r="J357" s="12">
        <v>0</v>
      </c>
    </row>
    <row r="358" spans="4:17" x14ac:dyDescent="0.2">
      <c r="D358" s="12">
        <v>0</v>
      </c>
      <c r="E358" s="12">
        <v>0</v>
      </c>
      <c r="F358" s="12">
        <v>0</v>
      </c>
      <c r="G358" s="12">
        <v>0</v>
      </c>
      <c r="H358" s="12">
        <v>0</v>
      </c>
      <c r="I358" s="12">
        <v>0.01</v>
      </c>
      <c r="J358" s="12">
        <v>0</v>
      </c>
    </row>
    <row r="359" spans="4:17" x14ac:dyDescent="0.2">
      <c r="D359" s="12">
        <v>0</v>
      </c>
      <c r="E359" s="12">
        <v>0</v>
      </c>
      <c r="F359" s="12">
        <v>0</v>
      </c>
      <c r="G359" s="12">
        <v>0</v>
      </c>
      <c r="H359" s="12">
        <v>0</v>
      </c>
      <c r="I359" s="12">
        <v>0.1</v>
      </c>
      <c r="J359" s="12">
        <v>0</v>
      </c>
    </row>
    <row r="360" spans="4:17" x14ac:dyDescent="0.2">
      <c r="D360" s="12">
        <v>0</v>
      </c>
      <c r="E360" s="12">
        <v>0</v>
      </c>
      <c r="F360" s="12">
        <v>0</v>
      </c>
      <c r="G360" s="12">
        <v>0</v>
      </c>
      <c r="H360" s="12">
        <v>0</v>
      </c>
      <c r="I360" s="12">
        <v>0.1</v>
      </c>
      <c r="J360" s="12">
        <v>0</v>
      </c>
    </row>
    <row r="361" spans="4:17" x14ac:dyDescent="0.2">
      <c r="D361" s="12">
        <v>0</v>
      </c>
      <c r="E361" s="12">
        <v>0</v>
      </c>
      <c r="F361" s="12">
        <v>0</v>
      </c>
      <c r="G361" s="12">
        <v>0</v>
      </c>
      <c r="H361" s="12">
        <v>0</v>
      </c>
      <c r="I361" s="12">
        <v>0</v>
      </c>
      <c r="J361" s="12">
        <v>0</v>
      </c>
    </row>
    <row r="362" spans="4:17" x14ac:dyDescent="0.2">
      <c r="D362" s="12">
        <v>0</v>
      </c>
      <c r="E362" s="12">
        <v>0</v>
      </c>
      <c r="F362" s="12">
        <v>0</v>
      </c>
      <c r="G362" s="12">
        <v>0</v>
      </c>
      <c r="H362" s="12">
        <v>0</v>
      </c>
      <c r="I362" s="12">
        <v>0</v>
      </c>
      <c r="J362" s="12">
        <v>0</v>
      </c>
    </row>
    <row r="363" spans="4:17" x14ac:dyDescent="0.2">
      <c r="D363" s="12">
        <v>0</v>
      </c>
      <c r="E363" s="12">
        <v>0</v>
      </c>
      <c r="F363" s="12">
        <v>0</v>
      </c>
      <c r="G363" s="12">
        <v>0</v>
      </c>
      <c r="H363" s="12">
        <v>0</v>
      </c>
      <c r="I363" s="12">
        <v>0</v>
      </c>
      <c r="J363" s="12">
        <v>0</v>
      </c>
    </row>
    <row r="364" spans="4:17" x14ac:dyDescent="0.2">
      <c r="D364" s="12">
        <v>0</v>
      </c>
      <c r="E364" s="12">
        <v>0</v>
      </c>
      <c r="F364" s="12">
        <v>0</v>
      </c>
      <c r="G364" s="12">
        <v>0</v>
      </c>
      <c r="H364" s="12">
        <v>0</v>
      </c>
      <c r="I364" s="12">
        <v>0</v>
      </c>
      <c r="J364" s="12">
        <v>0</v>
      </c>
    </row>
    <row r="365" spans="4:17" x14ac:dyDescent="0.2">
      <c r="D365" s="12">
        <v>0</v>
      </c>
      <c r="E365" s="12">
        <v>0</v>
      </c>
      <c r="F365" s="12">
        <v>0</v>
      </c>
      <c r="G365" s="12">
        <v>0</v>
      </c>
      <c r="H365" s="12">
        <v>0</v>
      </c>
      <c r="I365" s="12">
        <v>0</v>
      </c>
      <c r="J365" s="12">
        <v>0</v>
      </c>
    </row>
    <row r="366" spans="4:17" x14ac:dyDescent="0.2">
      <c r="D366" s="12">
        <v>0</v>
      </c>
      <c r="E366" s="12">
        <v>0</v>
      </c>
      <c r="F366" s="12">
        <v>0</v>
      </c>
      <c r="G366" s="12">
        <v>0</v>
      </c>
      <c r="H366" s="12">
        <v>0</v>
      </c>
      <c r="I366" s="12">
        <v>0</v>
      </c>
      <c r="J366" s="12">
        <v>0</v>
      </c>
    </row>
    <row r="367" spans="4:17" x14ac:dyDescent="0.2">
      <c r="D367" s="12">
        <v>0</v>
      </c>
      <c r="E367" s="12">
        <v>0</v>
      </c>
      <c r="F367" s="12">
        <v>0</v>
      </c>
      <c r="G367" s="12">
        <v>0</v>
      </c>
      <c r="H367" s="12">
        <v>0</v>
      </c>
      <c r="I367" s="12">
        <v>0</v>
      </c>
      <c r="J367" s="12">
        <v>0</v>
      </c>
    </row>
    <row r="368" spans="4:17" x14ac:dyDescent="0.2">
      <c r="D368" s="12">
        <v>0</v>
      </c>
      <c r="E368" s="12">
        <v>0</v>
      </c>
      <c r="F368" s="12">
        <v>0</v>
      </c>
      <c r="G368" s="12">
        <v>0</v>
      </c>
      <c r="H368" s="12">
        <v>0</v>
      </c>
      <c r="I368" s="12">
        <v>0</v>
      </c>
      <c r="J368" s="12">
        <v>0</v>
      </c>
    </row>
    <row r="369" spans="4:10" x14ac:dyDescent="0.2">
      <c r="D369" s="12">
        <v>0</v>
      </c>
      <c r="E369" s="12">
        <v>0</v>
      </c>
      <c r="F369" s="12">
        <v>0</v>
      </c>
      <c r="G369" s="12">
        <v>0</v>
      </c>
      <c r="H369" s="12">
        <v>0</v>
      </c>
      <c r="I369" s="12">
        <v>0</v>
      </c>
      <c r="J369" s="12">
        <v>0</v>
      </c>
    </row>
    <row r="370" spans="4:10" x14ac:dyDescent="0.2">
      <c r="D370" s="12">
        <v>0</v>
      </c>
      <c r="E370" s="12">
        <v>0</v>
      </c>
      <c r="F370" s="12">
        <v>0</v>
      </c>
      <c r="G370" s="12">
        <v>0</v>
      </c>
      <c r="H370" s="12">
        <v>0</v>
      </c>
      <c r="I370" s="12">
        <v>0</v>
      </c>
      <c r="J370" s="12">
        <v>0</v>
      </c>
    </row>
  </sheetData>
  <phoneticPr fontId="0" type="noConversion"/>
  <pageMargins left="0.75" right="0.75" top="1" bottom="1" header="0.5" footer="0.5"/>
  <pageSetup paperSize="5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Button 1">
              <controlPr defaultSize="0" print="0" autoFill="0" autoPict="0" macro="[0]!LoadInBasisCurves">
                <anchor moveWithCells="1" sizeWithCells="1">
                  <from>
                    <xdr:col>0</xdr:col>
                    <xdr:colOff>247650</xdr:colOff>
                    <xdr:row>6</xdr:row>
                    <xdr:rowOff>0</xdr:rowOff>
                  </from>
                  <to>
                    <xdr:col>1</xdr:col>
                    <xdr:colOff>171450</xdr:colOff>
                    <xdr:row>9</xdr:row>
                    <xdr:rowOff>76200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AD370"/>
  <sheetViews>
    <sheetView workbookViewId="0">
      <pane xSplit="1" ySplit="15" topLeftCell="B16" activePane="bottomRight" state="frozen"/>
      <selection pane="topRight" activeCell="B1" sqref="B1"/>
      <selection pane="bottomLeft" activeCell="A16" sqref="A16"/>
      <selection pane="bottomRight" activeCell="H30" sqref="H30"/>
    </sheetView>
  </sheetViews>
  <sheetFormatPr defaultColWidth="12.42578125" defaultRowHeight="12" x14ac:dyDescent="0.2"/>
  <cols>
    <col min="1" max="1" width="12.42578125" style="12" customWidth="1"/>
    <col min="2" max="2" width="12.42578125" style="13" customWidth="1"/>
    <col min="3" max="3" width="13.140625" style="12" customWidth="1"/>
    <col min="4" max="4" width="9.140625" style="12" bestFit="1" customWidth="1"/>
    <col min="5" max="6" width="10.5703125" style="12" bestFit="1" customWidth="1"/>
    <col min="7" max="7" width="10.42578125" style="12" bestFit="1" customWidth="1"/>
    <col min="8" max="8" width="14.28515625" style="12" bestFit="1" customWidth="1"/>
    <col min="9" max="9" width="16.140625" style="12" bestFit="1" customWidth="1"/>
    <col min="10" max="10" width="11" style="12" bestFit="1" customWidth="1"/>
    <col min="11" max="11" width="17.5703125" style="20" bestFit="1" customWidth="1"/>
    <col min="12" max="12" width="16.5703125" style="12" bestFit="1" customWidth="1"/>
    <col min="13" max="13" width="15.28515625" style="12" bestFit="1" customWidth="1"/>
    <col min="14" max="14" width="11.85546875" style="12" bestFit="1" customWidth="1"/>
    <col min="15" max="15" width="14.42578125" style="12" bestFit="1" customWidth="1"/>
    <col min="16" max="16" width="13.140625" style="12" bestFit="1" customWidth="1"/>
    <col min="17" max="17" width="14" style="20" bestFit="1" customWidth="1"/>
    <col min="18" max="18" width="10.7109375" style="20" bestFit="1" customWidth="1"/>
    <col min="19" max="19" width="9.85546875" style="20" bestFit="1" customWidth="1"/>
    <col min="20" max="20" width="15.85546875" style="20" customWidth="1"/>
    <col min="21" max="21" width="15.140625" style="20" bestFit="1" customWidth="1"/>
    <col min="22" max="22" width="14.140625" style="20" bestFit="1" customWidth="1"/>
    <col min="23" max="23" width="14.85546875" style="20" bestFit="1" customWidth="1"/>
    <col min="24" max="24" width="17.85546875" style="20" bestFit="1" customWidth="1"/>
    <col min="25" max="25" width="12.5703125" style="20" bestFit="1" customWidth="1"/>
    <col min="26" max="26" width="11.42578125" style="20" bestFit="1" customWidth="1"/>
    <col min="27" max="28" width="12.42578125" style="20" customWidth="1"/>
    <col min="29" max="29" width="15.140625" style="20" customWidth="1"/>
    <col min="30" max="30" width="15.5703125" style="12" bestFit="1" customWidth="1"/>
    <col min="31" max="16384" width="12.42578125" style="12"/>
  </cols>
  <sheetData>
    <row r="1" spans="1:30" x14ac:dyDescent="0.2">
      <c r="A1" s="12" t="s">
        <v>32</v>
      </c>
      <c r="B1" s="13" t="s">
        <v>33</v>
      </c>
      <c r="C1" s="17" t="s">
        <v>34</v>
      </c>
    </row>
    <row r="2" spans="1:30" x14ac:dyDescent="0.2">
      <c r="A2" s="12" t="s">
        <v>35</v>
      </c>
      <c r="B2" s="13" t="s">
        <v>33</v>
      </c>
      <c r="C2" s="17" t="s">
        <v>36</v>
      </c>
    </row>
    <row r="3" spans="1:30" x14ac:dyDescent="0.2">
      <c r="A3" s="12" t="s">
        <v>37</v>
      </c>
      <c r="B3" s="13" t="s">
        <v>38</v>
      </c>
      <c r="C3" s="17" t="s">
        <v>39</v>
      </c>
    </row>
    <row r="4" spans="1:30" x14ac:dyDescent="0.2">
      <c r="C4" s="17"/>
    </row>
    <row r="5" spans="1:30" x14ac:dyDescent="0.2">
      <c r="A5" s="12" t="s">
        <v>40</v>
      </c>
      <c r="B5" s="29">
        <f>CurveFetch!E2</f>
        <v>37222</v>
      </c>
      <c r="C5" s="17" t="s">
        <v>41</v>
      </c>
    </row>
    <row r="6" spans="1:30" x14ac:dyDescent="0.2">
      <c r="C6" s="14"/>
    </row>
    <row r="7" spans="1:30" x14ac:dyDescent="0.2">
      <c r="C7" s="14"/>
    </row>
    <row r="10" spans="1:30" x14ac:dyDescent="0.2">
      <c r="C10" s="12">
        <v>1</v>
      </c>
      <c r="D10" s="12">
        <v>2</v>
      </c>
      <c r="E10" s="12">
        <v>3</v>
      </c>
      <c r="F10" s="12">
        <v>4</v>
      </c>
      <c r="G10" s="12">
        <v>5</v>
      </c>
      <c r="H10" s="12">
        <v>6</v>
      </c>
      <c r="I10" s="12">
        <v>7</v>
      </c>
      <c r="J10" s="12">
        <v>8</v>
      </c>
      <c r="K10" s="12">
        <v>9</v>
      </c>
      <c r="L10" s="12">
        <v>10</v>
      </c>
      <c r="M10" s="12">
        <v>11</v>
      </c>
      <c r="N10" s="12">
        <v>12</v>
      </c>
      <c r="O10" s="12">
        <v>13</v>
      </c>
      <c r="P10" s="12">
        <v>14</v>
      </c>
      <c r="Q10" s="12">
        <v>16</v>
      </c>
      <c r="R10" s="12">
        <v>17</v>
      </c>
      <c r="S10" s="12">
        <v>18</v>
      </c>
      <c r="T10" s="12">
        <v>19</v>
      </c>
      <c r="U10" s="12">
        <v>20</v>
      </c>
      <c r="V10" s="12">
        <v>21</v>
      </c>
      <c r="W10" s="12">
        <v>22</v>
      </c>
      <c r="X10" s="12">
        <v>23</v>
      </c>
      <c r="Y10" s="12">
        <v>24</v>
      </c>
      <c r="Z10" s="12">
        <v>25</v>
      </c>
      <c r="AA10" s="12">
        <v>26</v>
      </c>
      <c r="AB10" s="12">
        <v>27</v>
      </c>
      <c r="AC10" s="12">
        <v>28</v>
      </c>
      <c r="AD10" s="12">
        <v>29</v>
      </c>
    </row>
    <row r="11" spans="1:30" x14ac:dyDescent="0.2">
      <c r="B11" s="13" t="s">
        <v>2</v>
      </c>
      <c r="C11" s="15">
        <f>EffDt</f>
        <v>37222</v>
      </c>
      <c r="D11" s="15">
        <f t="shared" ref="D11:P11" si="0">EffDt</f>
        <v>37222</v>
      </c>
      <c r="E11" s="15">
        <f t="shared" si="0"/>
        <v>37222</v>
      </c>
      <c r="F11" s="15">
        <f t="shared" si="0"/>
        <v>37222</v>
      </c>
      <c r="G11" s="15">
        <f t="shared" si="0"/>
        <v>37222</v>
      </c>
      <c r="H11" s="15">
        <f t="shared" si="0"/>
        <v>37222</v>
      </c>
      <c r="I11" s="15">
        <f t="shared" si="0"/>
        <v>37222</v>
      </c>
      <c r="J11" s="21">
        <f t="shared" si="0"/>
        <v>37222</v>
      </c>
      <c r="K11" s="15">
        <f t="shared" si="0"/>
        <v>37222</v>
      </c>
      <c r="L11" s="15">
        <f t="shared" si="0"/>
        <v>37222</v>
      </c>
      <c r="M11" s="15">
        <f t="shared" si="0"/>
        <v>37222</v>
      </c>
      <c r="N11" s="15">
        <f t="shared" si="0"/>
        <v>37222</v>
      </c>
      <c r="O11" s="15">
        <f t="shared" si="0"/>
        <v>37222</v>
      </c>
      <c r="P11" s="15">
        <f t="shared" si="0"/>
        <v>37222</v>
      </c>
      <c r="Q11" s="15">
        <f t="shared" ref="Q11:AD11" si="1">EffDt</f>
        <v>37222</v>
      </c>
      <c r="R11" s="15">
        <f t="shared" si="1"/>
        <v>37222</v>
      </c>
      <c r="S11" s="15">
        <f t="shared" si="1"/>
        <v>37222</v>
      </c>
      <c r="T11" s="15">
        <f t="shared" si="1"/>
        <v>37222</v>
      </c>
      <c r="U11" s="15">
        <f t="shared" si="1"/>
        <v>37222</v>
      </c>
      <c r="V11" s="15">
        <f t="shared" si="1"/>
        <v>37222</v>
      </c>
      <c r="W11" s="15">
        <f t="shared" si="1"/>
        <v>37222</v>
      </c>
      <c r="X11" s="21">
        <f t="shared" si="1"/>
        <v>37222</v>
      </c>
      <c r="Y11" s="15">
        <f t="shared" si="1"/>
        <v>37222</v>
      </c>
      <c r="Z11" s="15">
        <f t="shared" si="1"/>
        <v>37222</v>
      </c>
      <c r="AA11" s="15">
        <f t="shared" si="1"/>
        <v>37222</v>
      </c>
      <c r="AB11" s="15">
        <f t="shared" si="1"/>
        <v>37222</v>
      </c>
      <c r="AC11" s="15">
        <f t="shared" si="1"/>
        <v>37222</v>
      </c>
      <c r="AD11" s="15">
        <f t="shared" si="1"/>
        <v>37222</v>
      </c>
    </row>
    <row r="12" spans="1:30" x14ac:dyDescent="0.2">
      <c r="B12" s="13" t="s">
        <v>3</v>
      </c>
      <c r="C12" s="13">
        <v>37226</v>
      </c>
      <c r="D12" s="13">
        <f t="shared" ref="D12:N12" si="2">C12</f>
        <v>37226</v>
      </c>
      <c r="E12" s="13">
        <f t="shared" si="2"/>
        <v>37226</v>
      </c>
      <c r="F12" s="13">
        <f t="shared" si="2"/>
        <v>37226</v>
      </c>
      <c r="G12" s="13">
        <f t="shared" si="2"/>
        <v>37226</v>
      </c>
      <c r="H12" s="13">
        <f t="shared" si="2"/>
        <v>37226</v>
      </c>
      <c r="I12" s="13">
        <f t="shared" si="2"/>
        <v>37226</v>
      </c>
      <c r="J12" s="13">
        <f t="shared" si="2"/>
        <v>37226</v>
      </c>
      <c r="K12" s="13">
        <f t="shared" si="2"/>
        <v>37226</v>
      </c>
      <c r="L12" s="13">
        <f t="shared" si="2"/>
        <v>37226</v>
      </c>
      <c r="M12" s="13">
        <f t="shared" si="2"/>
        <v>37226</v>
      </c>
      <c r="N12" s="13">
        <f t="shared" si="2"/>
        <v>37226</v>
      </c>
      <c r="O12" s="13">
        <f>N12</f>
        <v>37226</v>
      </c>
      <c r="P12" s="13">
        <f>O12</f>
        <v>37226</v>
      </c>
      <c r="Q12" s="13">
        <f t="shared" ref="Q12:AD12" si="3">P12</f>
        <v>37226</v>
      </c>
      <c r="R12" s="13">
        <f t="shared" si="3"/>
        <v>37226</v>
      </c>
      <c r="S12" s="13">
        <f t="shared" si="3"/>
        <v>37226</v>
      </c>
      <c r="T12" s="13">
        <f t="shared" si="3"/>
        <v>37226</v>
      </c>
      <c r="U12" s="13">
        <f t="shared" si="3"/>
        <v>37226</v>
      </c>
      <c r="V12" s="13">
        <f t="shared" si="3"/>
        <v>37226</v>
      </c>
      <c r="W12" s="13">
        <f t="shared" si="3"/>
        <v>37226</v>
      </c>
      <c r="X12" s="13">
        <f t="shared" si="3"/>
        <v>37226</v>
      </c>
      <c r="Y12" s="13">
        <f t="shared" si="3"/>
        <v>37226</v>
      </c>
      <c r="Z12" s="13">
        <f t="shared" si="3"/>
        <v>37226</v>
      </c>
      <c r="AA12" s="13">
        <f t="shared" si="3"/>
        <v>37226</v>
      </c>
      <c r="AB12" s="13">
        <f t="shared" si="3"/>
        <v>37226</v>
      </c>
      <c r="AC12" s="13">
        <f t="shared" si="3"/>
        <v>37226</v>
      </c>
      <c r="AD12" s="13">
        <f t="shared" si="3"/>
        <v>37226</v>
      </c>
    </row>
    <row r="13" spans="1:30" x14ac:dyDescent="0.2">
      <c r="B13" s="13" t="s">
        <v>4</v>
      </c>
      <c r="C13" s="13" t="s">
        <v>48</v>
      </c>
      <c r="D13" s="13" t="s">
        <v>44</v>
      </c>
      <c r="E13" s="13" t="s">
        <v>45</v>
      </c>
      <c r="F13" s="13" t="s">
        <v>46</v>
      </c>
      <c r="G13" s="13" t="s">
        <v>55</v>
      </c>
      <c r="H13" s="13" t="s">
        <v>103</v>
      </c>
      <c r="I13" s="13" t="s">
        <v>47</v>
      </c>
      <c r="J13" s="13" t="s">
        <v>90</v>
      </c>
      <c r="K13" s="13" t="s">
        <v>56</v>
      </c>
      <c r="L13" s="13" t="s">
        <v>54</v>
      </c>
      <c r="M13" s="13" t="s">
        <v>129</v>
      </c>
      <c r="N13" s="13" t="s">
        <v>0</v>
      </c>
      <c r="O13" s="13" t="s">
        <v>105</v>
      </c>
      <c r="P13" s="13" t="s">
        <v>107</v>
      </c>
      <c r="Q13" s="13" t="s">
        <v>159</v>
      </c>
      <c r="R13" s="13" t="s">
        <v>160</v>
      </c>
      <c r="S13" s="13" t="s">
        <v>172</v>
      </c>
      <c r="T13" s="13" t="s">
        <v>161</v>
      </c>
      <c r="U13" s="13" t="s">
        <v>162</v>
      </c>
      <c r="V13" s="13" t="s">
        <v>163</v>
      </c>
      <c r="W13" s="13" t="s">
        <v>164</v>
      </c>
      <c r="X13" s="13" t="s">
        <v>165</v>
      </c>
      <c r="Y13" s="13" t="s">
        <v>166</v>
      </c>
      <c r="Z13" s="13" t="s">
        <v>167</v>
      </c>
      <c r="AA13" s="13" t="s">
        <v>168</v>
      </c>
      <c r="AB13" s="13" t="s">
        <v>169</v>
      </c>
      <c r="AC13" s="13" t="s">
        <v>170</v>
      </c>
      <c r="AD13" s="13" t="s">
        <v>171</v>
      </c>
    </row>
    <row r="14" spans="1:30" x14ac:dyDescent="0.2">
      <c r="B14" s="13" t="s">
        <v>5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20" t="s">
        <v>6</v>
      </c>
      <c r="K14" s="12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R14" s="12" t="s">
        <v>6</v>
      </c>
      <c r="S14" s="12" t="s">
        <v>6</v>
      </c>
      <c r="T14" s="12" t="s">
        <v>6</v>
      </c>
      <c r="U14" s="12" t="s">
        <v>6</v>
      </c>
      <c r="V14" s="12" t="s">
        <v>6</v>
      </c>
      <c r="W14" s="12" t="s">
        <v>6</v>
      </c>
      <c r="X14" s="20" t="s">
        <v>6</v>
      </c>
      <c r="Y14" s="12" t="s">
        <v>6</v>
      </c>
      <c r="Z14" s="12" t="s">
        <v>6</v>
      </c>
      <c r="AA14" s="12" t="s">
        <v>6</v>
      </c>
      <c r="AB14" s="12" t="s">
        <v>6</v>
      </c>
      <c r="AC14" s="12" t="s">
        <v>6</v>
      </c>
      <c r="AD14" s="12" t="s">
        <v>6</v>
      </c>
    </row>
    <row r="15" spans="1:30" x14ac:dyDescent="0.2">
      <c r="B15" s="13" t="s">
        <v>7</v>
      </c>
      <c r="C15" s="12" t="s">
        <v>157</v>
      </c>
      <c r="D15" s="12" t="s">
        <v>157</v>
      </c>
      <c r="E15" s="12" t="s">
        <v>157</v>
      </c>
      <c r="F15" s="12" t="s">
        <v>157</v>
      </c>
      <c r="G15" s="12" t="s">
        <v>157</v>
      </c>
      <c r="H15" s="12" t="s">
        <v>157</v>
      </c>
      <c r="I15" s="12" t="s">
        <v>157</v>
      </c>
      <c r="J15" s="12" t="s">
        <v>157</v>
      </c>
      <c r="K15" s="12" t="s">
        <v>157</v>
      </c>
      <c r="L15" s="12" t="s">
        <v>157</v>
      </c>
      <c r="M15" s="12" t="s">
        <v>157</v>
      </c>
      <c r="N15" s="12" t="s">
        <v>157</v>
      </c>
      <c r="O15" s="12" t="s">
        <v>157</v>
      </c>
      <c r="P15" s="12" t="s">
        <v>157</v>
      </c>
      <c r="Q15" s="12" t="s">
        <v>158</v>
      </c>
      <c r="R15" s="12" t="s">
        <v>158</v>
      </c>
      <c r="S15" s="12" t="s">
        <v>158</v>
      </c>
      <c r="T15" s="12" t="s">
        <v>158</v>
      </c>
      <c r="U15" s="12" t="s">
        <v>158</v>
      </c>
      <c r="V15" s="12" t="s">
        <v>158</v>
      </c>
      <c r="W15" s="12" t="s">
        <v>158</v>
      </c>
      <c r="X15" s="12" t="s">
        <v>158</v>
      </c>
      <c r="Y15" s="12" t="s">
        <v>158</v>
      </c>
      <c r="Z15" s="12" t="s">
        <v>158</v>
      </c>
      <c r="AA15" s="12" t="s">
        <v>158</v>
      </c>
      <c r="AB15" s="12" t="s">
        <v>158</v>
      </c>
      <c r="AC15" s="12" t="s">
        <v>158</v>
      </c>
      <c r="AD15" s="12" t="s">
        <v>158</v>
      </c>
    </row>
    <row r="16" spans="1:30" x14ac:dyDescent="0.2">
      <c r="A16" s="12">
        <v>1</v>
      </c>
      <c r="B16" s="13">
        <v>37226</v>
      </c>
      <c r="C16" s="12">
        <v>-5.0000000000000001E-3</v>
      </c>
      <c r="D16" s="12">
        <v>0.04</v>
      </c>
      <c r="E16" s="12">
        <v>0.02</v>
      </c>
      <c r="F16" s="12">
        <v>0.05</v>
      </c>
      <c r="G16" s="12">
        <v>1.4999999999999999E-2</v>
      </c>
      <c r="I16" s="12">
        <v>0.03</v>
      </c>
      <c r="J16" s="12">
        <v>-5.5E-2</v>
      </c>
      <c r="K16" s="20">
        <v>0.04</v>
      </c>
      <c r="L16" s="12">
        <v>0</v>
      </c>
      <c r="M16" s="12">
        <v>0.02</v>
      </c>
      <c r="N16" s="12">
        <v>-5.0000000000000001E-3</v>
      </c>
      <c r="O16" s="12">
        <v>0.05</v>
      </c>
      <c r="P16" s="12">
        <v>0.03</v>
      </c>
      <c r="Q16" s="20">
        <v>-5.0000000000000001E-3</v>
      </c>
      <c r="R16" s="20">
        <v>0.01</v>
      </c>
      <c r="S16" s="20">
        <v>0.03</v>
      </c>
      <c r="T16" s="20">
        <v>0</v>
      </c>
      <c r="U16" s="20">
        <v>0.01</v>
      </c>
      <c r="V16" s="20">
        <v>0</v>
      </c>
      <c r="W16" s="20">
        <v>0.01</v>
      </c>
      <c r="X16" s="20">
        <v>-5.5E-2</v>
      </c>
      <c r="Y16" s="20">
        <v>0</v>
      </c>
      <c r="AA16" s="20">
        <v>1.4999999999999999E-2</v>
      </c>
      <c r="AB16" s="20">
        <v>-5.0000000000000001E-3</v>
      </c>
      <c r="AC16" s="20">
        <v>0</v>
      </c>
      <c r="AD16" s="12">
        <v>-1.4999999999999999E-2</v>
      </c>
    </row>
    <row r="17" spans="1:30" x14ac:dyDescent="0.2">
      <c r="A17" s="12">
        <v>2</v>
      </c>
      <c r="B17" s="13">
        <f t="shared" ref="B17:B48" si="4">EOMONTH(B16,0)+1</f>
        <v>37257</v>
      </c>
      <c r="C17" s="12">
        <v>-5.0000000000000001E-3</v>
      </c>
      <c r="D17" s="12">
        <v>0.01</v>
      </c>
      <c r="E17" s="12">
        <v>0.02</v>
      </c>
      <c r="F17" s="12">
        <v>-0.01</v>
      </c>
      <c r="G17" s="12">
        <v>1.4999999999999999E-2</v>
      </c>
      <c r="I17" s="12">
        <v>-0.01</v>
      </c>
      <c r="J17" s="12">
        <v>-0.02</v>
      </c>
      <c r="K17" s="20">
        <v>0.04</v>
      </c>
      <c r="L17" s="12">
        <v>-1.3193066349459E-3</v>
      </c>
      <c r="M17" s="12">
        <v>0.02</v>
      </c>
      <c r="N17" s="12">
        <v>-5.0000000000000001E-3</v>
      </c>
      <c r="O17" s="12">
        <v>0</v>
      </c>
      <c r="P17" s="12">
        <v>-2.75E-2</v>
      </c>
      <c r="Q17" s="20">
        <v>-5.0000000000000001E-3</v>
      </c>
      <c r="R17" s="20">
        <v>0.01</v>
      </c>
      <c r="S17" s="20">
        <v>0.03</v>
      </c>
      <c r="T17" s="20">
        <v>0</v>
      </c>
      <c r="U17" s="20">
        <v>0.01</v>
      </c>
      <c r="V17" s="20">
        <v>0</v>
      </c>
      <c r="W17" s="20">
        <v>0.01</v>
      </c>
      <c r="X17" s="20">
        <v>-0.02</v>
      </c>
      <c r="Y17" s="20">
        <v>0</v>
      </c>
      <c r="AA17" s="20">
        <v>1.4999999999999999E-2</v>
      </c>
      <c r="AB17" s="20">
        <v>-5.0000000000000001E-3</v>
      </c>
      <c r="AC17" s="20">
        <v>0</v>
      </c>
      <c r="AD17" s="12">
        <v>-1.4999999999999999E-2</v>
      </c>
    </row>
    <row r="18" spans="1:30" x14ac:dyDescent="0.2">
      <c r="A18" s="12">
        <v>3</v>
      </c>
      <c r="B18" s="13">
        <f t="shared" si="4"/>
        <v>37288</v>
      </c>
      <c r="C18" s="12">
        <v>-5.0000000000000001E-3</v>
      </c>
      <c r="D18" s="12">
        <v>0.01</v>
      </c>
      <c r="E18" s="12">
        <v>0.02</v>
      </c>
      <c r="F18" s="12">
        <v>-0.01</v>
      </c>
      <c r="G18" s="12">
        <v>1.4999999999999999E-2</v>
      </c>
      <c r="I18" s="12">
        <v>-0.01</v>
      </c>
      <c r="J18" s="12">
        <v>-0.02</v>
      </c>
      <c r="K18" s="20">
        <v>0.03</v>
      </c>
      <c r="L18" s="12">
        <v>-1.3192140366241E-3</v>
      </c>
      <c r="M18" s="12">
        <v>0.02</v>
      </c>
      <c r="N18" s="12">
        <v>-5.0000000000000001E-3</v>
      </c>
      <c r="O18" s="12">
        <v>0</v>
      </c>
      <c r="P18" s="12">
        <v>-2.75E-2</v>
      </c>
      <c r="Q18" s="20">
        <v>-5.0000000000000001E-3</v>
      </c>
      <c r="R18" s="20">
        <v>0.01</v>
      </c>
      <c r="S18" s="20">
        <v>0.03</v>
      </c>
      <c r="T18" s="20">
        <v>0</v>
      </c>
      <c r="U18" s="20">
        <v>0.01</v>
      </c>
      <c r="V18" s="20">
        <v>0</v>
      </c>
      <c r="W18" s="20">
        <v>0.01</v>
      </c>
      <c r="X18" s="20">
        <v>-0.02</v>
      </c>
      <c r="Y18" s="20">
        <v>0</v>
      </c>
      <c r="AA18" s="20">
        <v>1.4999999999999999E-2</v>
      </c>
      <c r="AB18" s="20">
        <v>-5.0000000000000001E-3</v>
      </c>
      <c r="AC18" s="20">
        <v>0</v>
      </c>
      <c r="AD18" s="12">
        <v>-1.4999999999999999E-2</v>
      </c>
    </row>
    <row r="19" spans="1:30" x14ac:dyDescent="0.2">
      <c r="A19" s="12">
        <v>4</v>
      </c>
      <c r="B19" s="13">
        <f t="shared" si="4"/>
        <v>37316</v>
      </c>
      <c r="C19" s="12">
        <v>-5.0000000000000001E-3</v>
      </c>
      <c r="D19" s="12">
        <v>0.01</v>
      </c>
      <c r="E19" s="12">
        <v>0.02</v>
      </c>
      <c r="F19" s="12">
        <v>-0.01</v>
      </c>
      <c r="G19" s="12">
        <v>1.4999999999999999E-2</v>
      </c>
      <c r="I19" s="12">
        <v>-0.01</v>
      </c>
      <c r="J19" s="12">
        <v>-0.02</v>
      </c>
      <c r="K19" s="20">
        <v>1.4999999999999999E-2</v>
      </c>
      <c r="L19" s="12">
        <v>-1.319128415038E-3</v>
      </c>
      <c r="M19" s="12">
        <v>0.02</v>
      </c>
      <c r="N19" s="12">
        <v>-5.0000000000000001E-3</v>
      </c>
      <c r="O19" s="12">
        <v>0</v>
      </c>
      <c r="P19" s="12">
        <v>-2.75E-2</v>
      </c>
      <c r="Q19" s="20">
        <v>-5.0000000000000001E-3</v>
      </c>
      <c r="R19" s="20">
        <v>0.01</v>
      </c>
      <c r="S19" s="20">
        <v>0.03</v>
      </c>
      <c r="T19" s="20">
        <v>0</v>
      </c>
      <c r="U19" s="20">
        <v>0.01</v>
      </c>
      <c r="V19" s="20">
        <v>0</v>
      </c>
      <c r="W19" s="20">
        <v>0.01</v>
      </c>
      <c r="X19" s="20">
        <v>-0.02</v>
      </c>
      <c r="Y19" s="20">
        <v>0</v>
      </c>
      <c r="AA19" s="20">
        <v>1.4999999999999999E-2</v>
      </c>
      <c r="AB19" s="20">
        <v>-5.0000000000000001E-3</v>
      </c>
      <c r="AC19" s="20">
        <v>0</v>
      </c>
      <c r="AD19" s="12">
        <v>-1.4999999999999999E-2</v>
      </c>
    </row>
    <row r="20" spans="1:30" x14ac:dyDescent="0.2">
      <c r="A20" s="12">
        <v>4</v>
      </c>
      <c r="B20" s="13">
        <f t="shared" si="4"/>
        <v>37347</v>
      </c>
      <c r="C20" s="12">
        <v>-2.5000000000000001E-3</v>
      </c>
      <c r="D20" s="12">
        <v>0.03</v>
      </c>
      <c r="E20" s="12">
        <v>0.02</v>
      </c>
      <c r="F20" s="12">
        <v>-0.01</v>
      </c>
      <c r="G20" s="12">
        <v>0.02</v>
      </c>
      <c r="I20" s="12">
        <v>0</v>
      </c>
      <c r="J20" s="12">
        <v>0</v>
      </c>
      <c r="K20" s="20">
        <v>0.01</v>
      </c>
      <c r="L20" s="12">
        <v>-1.3190114065682E-3</v>
      </c>
      <c r="M20" s="12">
        <v>0.01</v>
      </c>
      <c r="N20" s="12">
        <v>-1.4999999999999999E-2</v>
      </c>
      <c r="O20" s="12">
        <v>0</v>
      </c>
      <c r="P20" s="12">
        <v>-0.01</v>
      </c>
      <c r="Q20" s="20">
        <v>-2.5000000000000001E-3</v>
      </c>
      <c r="R20" s="20">
        <v>0.02</v>
      </c>
      <c r="S20" s="20">
        <v>0.02</v>
      </c>
      <c r="T20" s="20">
        <v>0.01</v>
      </c>
      <c r="U20" s="20">
        <v>0.01</v>
      </c>
      <c r="V20" s="20">
        <v>0</v>
      </c>
      <c r="W20" s="20">
        <v>0.01</v>
      </c>
      <c r="X20" s="20">
        <v>0</v>
      </c>
      <c r="Y20" s="20">
        <v>0</v>
      </c>
      <c r="AA20" s="20">
        <v>1.4999999999999999E-2</v>
      </c>
      <c r="AB20" s="20">
        <v>-1.4999999999999999E-2</v>
      </c>
      <c r="AC20" s="20">
        <v>0</v>
      </c>
      <c r="AD20" s="12">
        <v>0</v>
      </c>
    </row>
    <row r="21" spans="1:30" x14ac:dyDescent="0.2">
      <c r="A21" s="12">
        <v>4</v>
      </c>
      <c r="B21" s="13">
        <f t="shared" si="4"/>
        <v>37377</v>
      </c>
      <c r="C21" s="12">
        <v>-2.5000000000000001E-3</v>
      </c>
      <c r="D21" s="12">
        <v>0.03</v>
      </c>
      <c r="E21" s="12">
        <v>0.02</v>
      </c>
      <c r="F21" s="12">
        <v>-0.01</v>
      </c>
      <c r="G21" s="12">
        <v>0.02</v>
      </c>
      <c r="I21" s="12">
        <v>0</v>
      </c>
      <c r="J21" s="12">
        <v>0</v>
      </c>
      <c r="K21" s="20">
        <v>0.01</v>
      </c>
      <c r="L21" s="12">
        <v>-1.3190531714639001E-3</v>
      </c>
      <c r="M21" s="12">
        <v>0.01</v>
      </c>
      <c r="N21" s="12">
        <v>-1.4999999999999999E-2</v>
      </c>
      <c r="O21" s="12">
        <v>0</v>
      </c>
      <c r="P21" s="12">
        <v>-0.01</v>
      </c>
      <c r="Q21" s="20">
        <v>-2.5000000000000001E-3</v>
      </c>
      <c r="R21" s="20">
        <v>0.02</v>
      </c>
      <c r="S21" s="20">
        <v>0.02</v>
      </c>
      <c r="T21" s="20">
        <v>0.01</v>
      </c>
      <c r="U21" s="20">
        <v>0.01</v>
      </c>
      <c r="V21" s="20">
        <v>0</v>
      </c>
      <c r="W21" s="20">
        <v>0.01</v>
      </c>
      <c r="X21" s="20">
        <v>0</v>
      </c>
      <c r="Y21" s="20">
        <v>0</v>
      </c>
      <c r="AA21" s="20">
        <v>1.4999999999999999E-2</v>
      </c>
      <c r="AB21" s="20">
        <v>-1.4999999999999999E-2</v>
      </c>
      <c r="AC21" s="20">
        <v>0</v>
      </c>
      <c r="AD21" s="12">
        <v>0</v>
      </c>
    </row>
    <row r="22" spans="1:30" x14ac:dyDescent="0.2">
      <c r="A22" s="12">
        <v>4</v>
      </c>
      <c r="B22" s="13">
        <f t="shared" si="4"/>
        <v>37408</v>
      </c>
      <c r="C22" s="12">
        <v>-2.5000000000000001E-3</v>
      </c>
      <c r="D22" s="12">
        <v>0.03</v>
      </c>
      <c r="E22" s="12">
        <v>0.02</v>
      </c>
      <c r="F22" s="12">
        <v>-0.01</v>
      </c>
      <c r="G22" s="12">
        <v>0.02</v>
      </c>
      <c r="I22" s="12">
        <v>0</v>
      </c>
      <c r="J22" s="12">
        <v>0</v>
      </c>
      <c r="K22" s="20">
        <v>0.01</v>
      </c>
      <c r="L22" s="12">
        <v>-1.3191607127619001E-3</v>
      </c>
      <c r="M22" s="12">
        <v>0.01</v>
      </c>
      <c r="N22" s="12">
        <v>-1.4999999999999999E-2</v>
      </c>
      <c r="O22" s="12">
        <v>0</v>
      </c>
      <c r="P22" s="12">
        <v>-0.01</v>
      </c>
      <c r="Q22" s="20">
        <v>-2.5000000000000001E-3</v>
      </c>
      <c r="R22" s="20">
        <v>0.02</v>
      </c>
      <c r="S22" s="20">
        <v>0.02</v>
      </c>
      <c r="T22" s="20">
        <v>0.01</v>
      </c>
      <c r="U22" s="20">
        <v>0.01</v>
      </c>
      <c r="V22" s="20">
        <v>0</v>
      </c>
      <c r="W22" s="20">
        <v>0.01</v>
      </c>
      <c r="X22" s="20">
        <v>0</v>
      </c>
      <c r="Y22" s="20">
        <v>0</v>
      </c>
      <c r="AA22" s="20">
        <v>1.4999999999999999E-2</v>
      </c>
      <c r="AB22" s="20">
        <v>-1.4999999999999999E-2</v>
      </c>
      <c r="AC22" s="20">
        <v>0</v>
      </c>
      <c r="AD22" s="12">
        <v>0</v>
      </c>
    </row>
    <row r="23" spans="1:30" x14ac:dyDescent="0.2">
      <c r="A23" s="12">
        <v>4</v>
      </c>
      <c r="B23" s="13">
        <f t="shared" si="4"/>
        <v>37438</v>
      </c>
      <c r="C23" s="12">
        <v>-2.5000000000000001E-3</v>
      </c>
      <c r="D23" s="12">
        <v>0.03</v>
      </c>
      <c r="E23" s="12">
        <v>0.02</v>
      </c>
      <c r="F23" s="12">
        <v>-0.01</v>
      </c>
      <c r="G23" s="12">
        <v>0.02</v>
      </c>
      <c r="I23" s="12">
        <v>0</v>
      </c>
      <c r="J23" s="12">
        <v>0</v>
      </c>
      <c r="K23" s="20">
        <v>0.01</v>
      </c>
      <c r="L23" s="12">
        <v>-1.3192977576602001E-3</v>
      </c>
      <c r="M23" s="12">
        <v>0.01</v>
      </c>
      <c r="N23" s="12">
        <v>-1.4999999999999999E-2</v>
      </c>
      <c r="O23" s="12">
        <v>0</v>
      </c>
      <c r="P23" s="12">
        <v>-0.01</v>
      </c>
      <c r="Q23" s="20">
        <v>-2.5000000000000001E-3</v>
      </c>
      <c r="R23" s="20">
        <v>0.03</v>
      </c>
      <c r="S23" s="20">
        <v>0.03</v>
      </c>
      <c r="T23" s="20">
        <v>0.03</v>
      </c>
      <c r="U23" s="20">
        <v>0.01</v>
      </c>
      <c r="V23" s="20">
        <v>0</v>
      </c>
      <c r="W23" s="20">
        <v>0.01</v>
      </c>
      <c r="X23" s="20">
        <v>0</v>
      </c>
      <c r="Y23" s="20">
        <v>0</v>
      </c>
      <c r="AA23" s="20">
        <v>1.4999999999999999E-2</v>
      </c>
      <c r="AB23" s="20">
        <v>-1.4999999999999999E-2</v>
      </c>
      <c r="AC23" s="20">
        <v>0</v>
      </c>
      <c r="AD23" s="12">
        <v>5.0000000000000001E-3</v>
      </c>
    </row>
    <row r="24" spans="1:30" x14ac:dyDescent="0.2">
      <c r="A24" s="12">
        <v>5</v>
      </c>
      <c r="B24" s="13">
        <f t="shared" si="4"/>
        <v>37469</v>
      </c>
      <c r="C24" s="12">
        <v>-2.5000000000000001E-3</v>
      </c>
      <c r="D24" s="12">
        <v>0.03</v>
      </c>
      <c r="E24" s="12">
        <v>0.02</v>
      </c>
      <c r="F24" s="12">
        <v>-0.01</v>
      </c>
      <c r="G24" s="12">
        <v>0.02</v>
      </c>
      <c r="I24" s="12">
        <v>0</v>
      </c>
      <c r="J24" s="12">
        <v>0</v>
      </c>
      <c r="K24" s="20">
        <v>0.01</v>
      </c>
      <c r="L24" s="12">
        <v>-1.3194993103692999E-3</v>
      </c>
      <c r="M24" s="12">
        <v>0.01</v>
      </c>
      <c r="N24" s="12">
        <v>-1.4999999999999999E-2</v>
      </c>
      <c r="O24" s="12">
        <v>0</v>
      </c>
      <c r="P24" s="12">
        <v>-0.01</v>
      </c>
      <c r="Q24" s="20">
        <v>-2.5000000000000001E-3</v>
      </c>
      <c r="R24" s="20">
        <v>0.03</v>
      </c>
      <c r="S24" s="20">
        <v>0.03</v>
      </c>
      <c r="T24" s="20">
        <v>0.03</v>
      </c>
      <c r="U24" s="20">
        <v>0.01</v>
      </c>
      <c r="V24" s="20">
        <v>0</v>
      </c>
      <c r="W24" s="20">
        <v>0.01</v>
      </c>
      <c r="X24" s="20">
        <v>0</v>
      </c>
      <c r="Y24" s="20">
        <v>0</v>
      </c>
      <c r="AA24" s="20">
        <v>1.4999999999999999E-2</v>
      </c>
      <c r="AB24" s="20">
        <v>-1.4999999999999999E-2</v>
      </c>
      <c r="AC24" s="20">
        <v>0</v>
      </c>
      <c r="AD24" s="12">
        <v>5.0000000000000001E-3</v>
      </c>
    </row>
    <row r="25" spans="1:30" x14ac:dyDescent="0.2">
      <c r="A25" s="12">
        <v>5</v>
      </c>
      <c r="B25" s="13">
        <f t="shared" si="4"/>
        <v>37500</v>
      </c>
      <c r="C25" s="12">
        <v>-2.5000000000000001E-3</v>
      </c>
      <c r="D25" s="12">
        <v>0.03</v>
      </c>
      <c r="E25" s="12">
        <v>0.02</v>
      </c>
      <c r="F25" s="12">
        <v>-0.01</v>
      </c>
      <c r="G25" s="12">
        <v>0</v>
      </c>
      <c r="I25" s="12">
        <v>0</v>
      </c>
      <c r="J25" s="12">
        <v>0</v>
      </c>
      <c r="K25" s="20">
        <v>0.01</v>
      </c>
      <c r="L25" s="12">
        <v>-1.3197585637848999E-3</v>
      </c>
      <c r="M25" s="12">
        <v>1.2500000000000001E-2</v>
      </c>
      <c r="N25" s="12">
        <v>-1.4999999999999999E-2</v>
      </c>
      <c r="O25" s="12">
        <v>0</v>
      </c>
      <c r="P25" s="12">
        <v>-0.01</v>
      </c>
      <c r="Q25" s="20">
        <v>-2.5000000000000001E-3</v>
      </c>
      <c r="R25" s="20">
        <v>0.03</v>
      </c>
      <c r="S25" s="20">
        <v>0.03</v>
      </c>
      <c r="T25" s="20">
        <v>0.03</v>
      </c>
      <c r="U25" s="20">
        <v>0.01</v>
      </c>
      <c r="V25" s="20">
        <v>0</v>
      </c>
      <c r="W25" s="20">
        <v>0.01</v>
      </c>
      <c r="X25" s="20">
        <v>0</v>
      </c>
      <c r="Y25" s="20">
        <v>0</v>
      </c>
      <c r="AA25" s="20">
        <v>1.4999999999999999E-2</v>
      </c>
      <c r="AB25" s="20">
        <v>-1.4999999999999999E-2</v>
      </c>
      <c r="AC25" s="20">
        <v>0</v>
      </c>
      <c r="AD25" s="12">
        <v>5.0000000000000001E-3</v>
      </c>
    </row>
    <row r="26" spans="1:30" x14ac:dyDescent="0.2">
      <c r="A26" s="12">
        <v>5</v>
      </c>
      <c r="B26" s="13">
        <f t="shared" si="4"/>
        <v>37530</v>
      </c>
      <c r="C26" s="16">
        <v>0</v>
      </c>
      <c r="D26" s="12">
        <v>0.03</v>
      </c>
      <c r="E26" s="12">
        <v>0.02</v>
      </c>
      <c r="F26" s="12">
        <v>-0.01</v>
      </c>
      <c r="G26" s="12">
        <v>0.02</v>
      </c>
      <c r="I26" s="12">
        <v>0</v>
      </c>
      <c r="J26" s="12">
        <v>0</v>
      </c>
      <c r="K26" s="20">
        <v>0.01</v>
      </c>
      <c r="L26" s="12">
        <v>-1.3200071415834999E-3</v>
      </c>
      <c r="M26" s="12">
        <v>0.03</v>
      </c>
      <c r="N26" s="12">
        <v>-1.4999999999999999E-2</v>
      </c>
      <c r="O26" s="12">
        <v>0</v>
      </c>
      <c r="P26" s="12">
        <v>-0.01</v>
      </c>
      <c r="Q26" s="20">
        <v>0</v>
      </c>
      <c r="R26" s="20">
        <v>0.02</v>
      </c>
      <c r="S26" s="20">
        <v>0.02</v>
      </c>
      <c r="T26" s="20">
        <v>0.01</v>
      </c>
      <c r="U26" s="20">
        <v>0.01</v>
      </c>
      <c r="V26" s="20">
        <v>0</v>
      </c>
      <c r="W26" s="20">
        <v>0.01</v>
      </c>
      <c r="X26" s="20">
        <v>0</v>
      </c>
      <c r="Y26" s="20">
        <v>0</v>
      </c>
      <c r="AA26" s="20">
        <v>1.4999999999999999E-2</v>
      </c>
      <c r="AB26" s="20">
        <v>-1.4999999999999999E-2</v>
      </c>
      <c r="AC26" s="20">
        <v>0</v>
      </c>
      <c r="AD26" s="12">
        <v>0</v>
      </c>
    </row>
    <row r="27" spans="1:30" x14ac:dyDescent="0.2">
      <c r="A27" s="12">
        <v>5</v>
      </c>
      <c r="B27" s="13">
        <f t="shared" si="4"/>
        <v>37561</v>
      </c>
      <c r="C27" s="12">
        <v>0</v>
      </c>
      <c r="D27" s="12">
        <v>0.04</v>
      </c>
      <c r="E27" s="12">
        <v>0.04</v>
      </c>
      <c r="F27" s="12">
        <v>0.02</v>
      </c>
      <c r="G27" s="12">
        <v>2.75E-2</v>
      </c>
      <c r="I27" s="12">
        <v>0</v>
      </c>
      <c r="J27" s="12">
        <v>0</v>
      </c>
      <c r="K27" s="20">
        <v>4.4999999999999998E-2</v>
      </c>
      <c r="L27" s="12">
        <v>-1.3202588563939999E-3</v>
      </c>
      <c r="M27" s="12">
        <v>0.03</v>
      </c>
      <c r="N27" s="12">
        <v>-5.0000000000000001E-3</v>
      </c>
      <c r="O27" s="12">
        <v>0.02</v>
      </c>
      <c r="P27" s="12">
        <v>0</v>
      </c>
      <c r="Q27" s="20">
        <v>0</v>
      </c>
      <c r="R27" s="20">
        <v>3.5000000000000003E-2</v>
      </c>
      <c r="S27" s="20">
        <v>0.03</v>
      </c>
      <c r="T27" s="20">
        <v>0.02</v>
      </c>
      <c r="U27" s="20">
        <v>0.02</v>
      </c>
      <c r="V27" s="20">
        <v>0</v>
      </c>
      <c r="W27" s="20">
        <v>0.01</v>
      </c>
      <c r="X27" s="20">
        <v>0</v>
      </c>
      <c r="Y27" s="20">
        <v>0</v>
      </c>
      <c r="AA27" s="20">
        <v>1.4999999999999999E-2</v>
      </c>
      <c r="AB27" s="20">
        <v>-5.0000000000000001E-3</v>
      </c>
      <c r="AC27" s="20">
        <v>0</v>
      </c>
      <c r="AD27" s="12">
        <v>0.01</v>
      </c>
    </row>
    <row r="28" spans="1:30" x14ac:dyDescent="0.2">
      <c r="A28" s="12">
        <v>5</v>
      </c>
      <c r="B28" s="13">
        <f t="shared" si="4"/>
        <v>37591</v>
      </c>
      <c r="C28" s="12">
        <v>0</v>
      </c>
      <c r="D28" s="12">
        <v>0.04</v>
      </c>
      <c r="E28" s="12">
        <v>0.04</v>
      </c>
      <c r="F28" s="12">
        <v>0.02</v>
      </c>
      <c r="G28" s="12">
        <v>2.75E-2</v>
      </c>
      <c r="I28" s="12">
        <v>0</v>
      </c>
      <c r="J28" s="12">
        <v>0</v>
      </c>
      <c r="K28" s="20">
        <v>4.4999999999999998E-2</v>
      </c>
      <c r="L28" s="12">
        <v>-1.3205373135744001E-3</v>
      </c>
      <c r="M28" s="12">
        <v>0.03</v>
      </c>
      <c r="N28" s="12">
        <v>-5.0000000000000001E-3</v>
      </c>
      <c r="O28" s="12">
        <v>0.02</v>
      </c>
      <c r="P28" s="12">
        <v>0</v>
      </c>
      <c r="Q28" s="20">
        <v>0</v>
      </c>
      <c r="R28" s="20">
        <v>0.06</v>
      </c>
      <c r="S28" s="20">
        <v>0.03</v>
      </c>
      <c r="T28" s="20">
        <v>0.02</v>
      </c>
      <c r="U28" s="20">
        <v>0.02</v>
      </c>
      <c r="V28" s="20">
        <v>0</v>
      </c>
      <c r="W28" s="20">
        <v>0.01</v>
      </c>
      <c r="X28" s="20">
        <v>0</v>
      </c>
      <c r="Y28" s="20">
        <v>0</v>
      </c>
      <c r="AA28" s="20">
        <v>1.4999999999999999E-2</v>
      </c>
      <c r="AB28" s="20">
        <v>-5.0000000000000001E-3</v>
      </c>
      <c r="AC28" s="20">
        <v>0</v>
      </c>
      <c r="AD28" s="12">
        <v>0.01</v>
      </c>
    </row>
    <row r="29" spans="1:30" x14ac:dyDescent="0.2">
      <c r="A29" s="12">
        <v>5</v>
      </c>
      <c r="B29" s="13">
        <f t="shared" si="4"/>
        <v>37622</v>
      </c>
      <c r="C29" s="12">
        <v>0</v>
      </c>
      <c r="D29" s="12">
        <v>0.04</v>
      </c>
      <c r="E29" s="12">
        <v>0.04</v>
      </c>
      <c r="F29" s="12">
        <v>0.02</v>
      </c>
      <c r="G29" s="12">
        <v>2.75E-2</v>
      </c>
      <c r="I29" s="12">
        <v>0</v>
      </c>
      <c r="J29" s="12">
        <v>0</v>
      </c>
      <c r="K29" s="20">
        <v>4.4999999999999998E-2</v>
      </c>
      <c r="L29" s="12">
        <v>5.2834778768354003E-3</v>
      </c>
      <c r="M29" s="12">
        <v>0.03</v>
      </c>
      <c r="N29" s="12">
        <v>-5.0000000000000001E-3</v>
      </c>
      <c r="O29" s="12">
        <v>0.02</v>
      </c>
      <c r="P29" s="12">
        <v>0</v>
      </c>
      <c r="Q29" s="20">
        <v>0</v>
      </c>
      <c r="R29" s="20">
        <v>3.5000000000000003E-2</v>
      </c>
      <c r="S29" s="20">
        <v>0.03</v>
      </c>
      <c r="T29" s="20">
        <v>0.02</v>
      </c>
      <c r="U29" s="20">
        <v>0.02</v>
      </c>
      <c r="V29" s="20">
        <v>0</v>
      </c>
      <c r="W29" s="20">
        <v>0.01</v>
      </c>
      <c r="X29" s="20">
        <v>0</v>
      </c>
      <c r="Y29" s="20">
        <v>0</v>
      </c>
      <c r="AA29" s="20">
        <v>1.4999999999999999E-2</v>
      </c>
      <c r="AB29" s="20">
        <v>-5.0000000000000001E-3</v>
      </c>
      <c r="AC29" s="20">
        <v>0</v>
      </c>
      <c r="AD29" s="12">
        <v>0.01</v>
      </c>
    </row>
    <row r="30" spans="1:30" x14ac:dyDescent="0.2">
      <c r="A30" s="12">
        <v>5</v>
      </c>
      <c r="B30" s="13">
        <f t="shared" si="4"/>
        <v>37653</v>
      </c>
      <c r="C30" s="12">
        <v>0</v>
      </c>
      <c r="D30" s="12">
        <v>0.04</v>
      </c>
      <c r="E30" s="12">
        <v>0.04</v>
      </c>
      <c r="F30" s="12">
        <v>0.02</v>
      </c>
      <c r="G30" s="12">
        <v>2.75E-2</v>
      </c>
      <c r="I30" s="12">
        <v>0</v>
      </c>
      <c r="J30" s="12">
        <v>0</v>
      </c>
      <c r="K30" s="20">
        <v>4.4999999999999998E-2</v>
      </c>
      <c r="L30" s="12">
        <v>5.2850501897361004E-3</v>
      </c>
      <c r="M30" s="12">
        <v>0.03</v>
      </c>
      <c r="N30" s="12">
        <v>-5.0000000000000001E-3</v>
      </c>
      <c r="O30" s="12">
        <v>0.02</v>
      </c>
      <c r="P30" s="12">
        <v>0</v>
      </c>
      <c r="Q30" s="20">
        <v>0</v>
      </c>
      <c r="R30" s="20">
        <v>3.5000000000000003E-2</v>
      </c>
      <c r="S30" s="20">
        <v>0.03</v>
      </c>
      <c r="T30" s="20">
        <v>0.02</v>
      </c>
      <c r="U30" s="20">
        <v>0.02</v>
      </c>
      <c r="V30" s="20">
        <v>0</v>
      </c>
      <c r="W30" s="20">
        <v>0.01</v>
      </c>
      <c r="X30" s="20">
        <v>0</v>
      </c>
      <c r="Y30" s="20">
        <v>0</v>
      </c>
      <c r="AA30" s="20">
        <v>1.4999999999999999E-2</v>
      </c>
      <c r="AB30" s="20">
        <v>-5.0000000000000001E-3</v>
      </c>
      <c r="AC30" s="20">
        <v>0</v>
      </c>
      <c r="AD30" s="12">
        <v>0.01</v>
      </c>
    </row>
    <row r="31" spans="1:30" x14ac:dyDescent="0.2">
      <c r="B31" s="13">
        <f t="shared" si="4"/>
        <v>37681</v>
      </c>
      <c r="C31" s="12">
        <v>0</v>
      </c>
      <c r="D31" s="12">
        <v>0.04</v>
      </c>
      <c r="E31" s="12">
        <v>0.04</v>
      </c>
      <c r="F31" s="12">
        <v>0.02</v>
      </c>
      <c r="G31" s="12">
        <v>2.75E-2</v>
      </c>
      <c r="I31" s="12">
        <v>0</v>
      </c>
      <c r="J31" s="12">
        <v>0</v>
      </c>
      <c r="K31" s="20">
        <v>4.4999999999999998E-2</v>
      </c>
      <c r="L31" s="12">
        <v>5.2866118251851E-3</v>
      </c>
      <c r="M31" s="12">
        <v>0.03</v>
      </c>
      <c r="N31" s="12">
        <v>-5.0000000000000001E-3</v>
      </c>
      <c r="O31" s="12">
        <v>0.02</v>
      </c>
      <c r="P31" s="12">
        <v>0</v>
      </c>
      <c r="Q31" s="20">
        <v>0</v>
      </c>
      <c r="R31" s="20">
        <v>3.5000000000000003E-2</v>
      </c>
      <c r="S31" s="20">
        <v>0.03</v>
      </c>
      <c r="T31" s="20">
        <v>0.02</v>
      </c>
      <c r="U31" s="20">
        <v>0.02</v>
      </c>
      <c r="V31" s="20">
        <v>0</v>
      </c>
      <c r="W31" s="20">
        <v>0.01</v>
      </c>
      <c r="X31" s="20">
        <v>0</v>
      </c>
      <c r="Y31" s="20">
        <v>0</v>
      </c>
      <c r="AA31" s="20">
        <v>1.4999999999999999E-2</v>
      </c>
      <c r="AB31" s="20">
        <v>-5.0000000000000001E-3</v>
      </c>
      <c r="AC31" s="20">
        <v>0</v>
      </c>
      <c r="AD31" s="12">
        <v>0.01</v>
      </c>
    </row>
    <row r="32" spans="1:30" x14ac:dyDescent="0.2">
      <c r="B32" s="13">
        <f t="shared" si="4"/>
        <v>37712</v>
      </c>
      <c r="C32" s="12">
        <v>0</v>
      </c>
      <c r="D32" s="12">
        <v>0.02</v>
      </c>
      <c r="E32" s="12">
        <v>0.03</v>
      </c>
      <c r="F32" s="12">
        <v>0.02</v>
      </c>
      <c r="G32" s="12">
        <v>0.02</v>
      </c>
      <c r="I32" s="12">
        <v>2.5000000000000001E-3</v>
      </c>
      <c r="J32" s="12">
        <v>0</v>
      </c>
      <c r="K32" s="20">
        <v>1.4999999999999999E-2</v>
      </c>
      <c r="L32" s="12">
        <v>1.6525957988395999E-3</v>
      </c>
      <c r="M32" s="12">
        <v>0.01</v>
      </c>
      <c r="N32" s="12">
        <v>-1.4999999999999999E-2</v>
      </c>
      <c r="O32" s="12">
        <v>0.02</v>
      </c>
      <c r="P32" s="12">
        <v>5.0000000000000001E-3</v>
      </c>
      <c r="Q32" s="20">
        <v>0</v>
      </c>
      <c r="R32" s="20">
        <v>2.5000000000000001E-2</v>
      </c>
      <c r="S32" s="20">
        <v>0.02</v>
      </c>
      <c r="T32" s="20">
        <v>0.02</v>
      </c>
      <c r="U32" s="20">
        <v>1.4999999999999999E-2</v>
      </c>
      <c r="V32" s="20">
        <v>0</v>
      </c>
      <c r="W32" s="20">
        <v>0.01</v>
      </c>
      <c r="X32" s="20">
        <v>0</v>
      </c>
      <c r="Y32" s="20">
        <v>0</v>
      </c>
      <c r="AA32" s="20">
        <v>1.4999999999999999E-2</v>
      </c>
      <c r="AB32" s="20">
        <v>-1.4999999999999999E-2</v>
      </c>
      <c r="AC32" s="20">
        <v>0</v>
      </c>
      <c r="AD32" s="12">
        <v>0.01</v>
      </c>
    </row>
    <row r="33" spans="2:30" x14ac:dyDescent="0.2">
      <c r="B33" s="13">
        <f t="shared" si="4"/>
        <v>37742</v>
      </c>
      <c r="C33" s="12">
        <v>0</v>
      </c>
      <c r="D33" s="12">
        <v>0.02</v>
      </c>
      <c r="E33" s="12">
        <v>0.03</v>
      </c>
      <c r="F33" s="12">
        <v>0.02</v>
      </c>
      <c r="G33" s="12">
        <v>0.02</v>
      </c>
      <c r="I33" s="12">
        <v>2.5000000000000001E-3</v>
      </c>
      <c r="J33" s="12">
        <v>0</v>
      </c>
      <c r="K33" s="20">
        <v>1.4999999999999999E-2</v>
      </c>
      <c r="L33" s="12">
        <v>1.6530461130402001E-3</v>
      </c>
      <c r="M33" s="12">
        <v>0.01</v>
      </c>
      <c r="N33" s="12">
        <v>-1.4999999999999999E-2</v>
      </c>
      <c r="O33" s="12">
        <v>0.02</v>
      </c>
      <c r="P33" s="12">
        <v>5.0000000000000001E-3</v>
      </c>
      <c r="Q33" s="20">
        <v>0</v>
      </c>
      <c r="R33" s="20">
        <v>2.5000000000000001E-2</v>
      </c>
      <c r="S33" s="20">
        <v>0.02</v>
      </c>
      <c r="T33" s="20">
        <v>0.02</v>
      </c>
      <c r="U33" s="20">
        <v>1.4999999999999999E-2</v>
      </c>
      <c r="V33" s="20">
        <v>0</v>
      </c>
      <c r="W33" s="20">
        <v>0.01</v>
      </c>
      <c r="X33" s="20">
        <v>0</v>
      </c>
      <c r="Y33" s="20">
        <v>0</v>
      </c>
      <c r="AA33" s="20">
        <v>1.4999999999999999E-2</v>
      </c>
      <c r="AB33" s="20">
        <v>-1.4999999999999999E-2</v>
      </c>
      <c r="AC33" s="20">
        <v>0</v>
      </c>
      <c r="AD33" s="12">
        <v>0.01</v>
      </c>
    </row>
    <row r="34" spans="2:30" x14ac:dyDescent="0.2">
      <c r="B34" s="13">
        <f t="shared" si="4"/>
        <v>37773</v>
      </c>
      <c r="C34" s="12">
        <v>0</v>
      </c>
      <c r="D34" s="12">
        <v>0.02</v>
      </c>
      <c r="E34" s="12">
        <v>0.03</v>
      </c>
      <c r="F34" s="12">
        <v>0.02</v>
      </c>
      <c r="G34" s="12">
        <v>0.02</v>
      </c>
      <c r="I34" s="12">
        <v>2.5000000000000001E-3</v>
      </c>
      <c r="J34" s="12">
        <v>0</v>
      </c>
      <c r="K34" s="20">
        <v>1.4999999999999999E-2</v>
      </c>
      <c r="L34" s="12">
        <v>1.6535420599755001E-3</v>
      </c>
      <c r="M34" s="12">
        <v>0.01</v>
      </c>
      <c r="N34" s="12">
        <v>-1.4999999999999999E-2</v>
      </c>
      <c r="O34" s="12">
        <v>0.02</v>
      </c>
      <c r="P34" s="12">
        <v>5.0000000000000001E-3</v>
      </c>
      <c r="Q34" s="20">
        <v>0</v>
      </c>
      <c r="R34" s="20">
        <v>2.5000000000000001E-2</v>
      </c>
      <c r="S34" s="20">
        <v>0.02</v>
      </c>
      <c r="T34" s="20">
        <v>0.02</v>
      </c>
      <c r="U34" s="20">
        <v>1.4999999999999999E-2</v>
      </c>
      <c r="V34" s="20">
        <v>0</v>
      </c>
      <c r="W34" s="20">
        <v>0.01</v>
      </c>
      <c r="X34" s="20">
        <v>0</v>
      </c>
      <c r="Y34" s="20">
        <v>0</v>
      </c>
      <c r="AA34" s="20">
        <v>1.4999999999999999E-2</v>
      </c>
      <c r="AB34" s="20">
        <v>-1.4999999999999999E-2</v>
      </c>
      <c r="AC34" s="20">
        <v>0</v>
      </c>
      <c r="AD34" s="12">
        <v>0.01</v>
      </c>
    </row>
    <row r="35" spans="2:30" x14ac:dyDescent="0.2">
      <c r="B35" s="13">
        <f t="shared" si="4"/>
        <v>37803</v>
      </c>
      <c r="C35" s="12">
        <v>0</v>
      </c>
      <c r="D35" s="12">
        <v>0.02</v>
      </c>
      <c r="E35" s="12">
        <v>0.03</v>
      </c>
      <c r="F35" s="12">
        <v>0.02</v>
      </c>
      <c r="G35" s="12">
        <v>0.02</v>
      </c>
      <c r="I35" s="12">
        <v>2.5000000000000001E-3</v>
      </c>
      <c r="J35" s="12">
        <v>0</v>
      </c>
      <c r="K35" s="20">
        <v>1.4999999999999999E-2</v>
      </c>
      <c r="L35" s="12">
        <v>1.6539860253381E-3</v>
      </c>
      <c r="M35" s="12">
        <v>0.01</v>
      </c>
      <c r="N35" s="12">
        <v>-1.4999999999999999E-2</v>
      </c>
      <c r="O35" s="12">
        <v>0.02</v>
      </c>
      <c r="P35" s="12">
        <v>5.0000000000000001E-3</v>
      </c>
      <c r="Q35" s="20">
        <v>0</v>
      </c>
      <c r="R35" s="20">
        <v>2.5000000000000001E-2</v>
      </c>
      <c r="S35" s="20">
        <v>0.02</v>
      </c>
      <c r="T35" s="20">
        <v>0.02</v>
      </c>
      <c r="U35" s="20">
        <v>1.4999999999999999E-2</v>
      </c>
      <c r="V35" s="20">
        <v>0</v>
      </c>
      <c r="W35" s="20">
        <v>0.01</v>
      </c>
      <c r="X35" s="20">
        <v>0</v>
      </c>
      <c r="Y35" s="20">
        <v>0</v>
      </c>
      <c r="AA35" s="20">
        <v>1.4999999999999999E-2</v>
      </c>
      <c r="AB35" s="20">
        <v>-1.4999999999999999E-2</v>
      </c>
      <c r="AC35" s="20">
        <v>0</v>
      </c>
      <c r="AD35" s="12">
        <v>0.01</v>
      </c>
    </row>
    <row r="36" spans="2:30" x14ac:dyDescent="0.2">
      <c r="B36" s="13">
        <f t="shared" si="4"/>
        <v>37834</v>
      </c>
      <c r="C36" s="12">
        <v>0</v>
      </c>
      <c r="D36" s="12">
        <v>0.02</v>
      </c>
      <c r="E36" s="12">
        <v>0.03</v>
      </c>
      <c r="F36" s="12">
        <v>0.02</v>
      </c>
      <c r="G36" s="12">
        <v>0.02</v>
      </c>
      <c r="I36" s="12">
        <v>2.5000000000000001E-3</v>
      </c>
      <c r="J36" s="12">
        <v>0</v>
      </c>
      <c r="K36" s="20">
        <v>1.4999999999999999E-2</v>
      </c>
      <c r="L36" s="12">
        <v>1.6543695136918E-3</v>
      </c>
      <c r="M36" s="12">
        <v>0.01</v>
      </c>
      <c r="N36" s="12">
        <v>-1.4999999999999999E-2</v>
      </c>
      <c r="O36" s="12">
        <v>0.02</v>
      </c>
      <c r="P36" s="12">
        <v>5.0000000000000001E-3</v>
      </c>
      <c r="Q36" s="20">
        <v>0</v>
      </c>
      <c r="R36" s="20">
        <v>2.5000000000000001E-2</v>
      </c>
      <c r="S36" s="20">
        <v>0.02</v>
      </c>
      <c r="T36" s="20">
        <v>0.02</v>
      </c>
      <c r="U36" s="20">
        <v>1.4999999999999999E-2</v>
      </c>
      <c r="V36" s="20">
        <v>0</v>
      </c>
      <c r="W36" s="20">
        <v>0.01</v>
      </c>
      <c r="X36" s="20">
        <v>0</v>
      </c>
      <c r="Y36" s="20">
        <v>0</v>
      </c>
      <c r="AA36" s="20">
        <v>1.4999999999999999E-2</v>
      </c>
      <c r="AB36" s="20">
        <v>-1.4999999999999999E-2</v>
      </c>
      <c r="AC36" s="20">
        <v>0</v>
      </c>
      <c r="AD36" s="12">
        <v>0.01</v>
      </c>
    </row>
    <row r="37" spans="2:30" x14ac:dyDescent="0.2">
      <c r="B37" s="13">
        <f t="shared" si="4"/>
        <v>37865</v>
      </c>
      <c r="C37" s="12">
        <v>0</v>
      </c>
      <c r="D37" s="12">
        <v>0.02</v>
      </c>
      <c r="E37" s="12">
        <v>0.03</v>
      </c>
      <c r="F37" s="12">
        <v>0.02</v>
      </c>
      <c r="G37" s="12">
        <v>0.02</v>
      </c>
      <c r="I37" s="12">
        <v>2.5000000000000001E-3</v>
      </c>
      <c r="J37" s="12">
        <v>0</v>
      </c>
      <c r="K37" s="20">
        <v>1.4999999999999999E-2</v>
      </c>
      <c r="L37" s="12">
        <v>1.6547669314360999E-3</v>
      </c>
      <c r="M37" s="12">
        <v>1.2500000000000001E-2</v>
      </c>
      <c r="N37" s="12">
        <v>-1.4999999999999999E-2</v>
      </c>
      <c r="O37" s="12">
        <v>0.02</v>
      </c>
      <c r="P37" s="12">
        <v>5.0000000000000001E-3</v>
      </c>
      <c r="Q37" s="20">
        <v>0</v>
      </c>
      <c r="R37" s="20">
        <v>2.5000000000000001E-2</v>
      </c>
      <c r="S37" s="20">
        <v>0.02</v>
      </c>
      <c r="T37" s="20">
        <v>0.02</v>
      </c>
      <c r="U37" s="20">
        <v>1.4999999999999999E-2</v>
      </c>
      <c r="V37" s="20">
        <v>0</v>
      </c>
      <c r="W37" s="20">
        <v>0.01</v>
      </c>
      <c r="X37" s="20">
        <v>0</v>
      </c>
      <c r="Y37" s="20">
        <v>0</v>
      </c>
      <c r="AA37" s="20">
        <v>1.4999999999999999E-2</v>
      </c>
      <c r="AB37" s="20">
        <v>-1.4999999999999999E-2</v>
      </c>
      <c r="AC37" s="20">
        <v>0</v>
      </c>
      <c r="AD37" s="12">
        <v>0.01</v>
      </c>
    </row>
    <row r="38" spans="2:30" x14ac:dyDescent="0.2">
      <c r="B38" s="13">
        <f t="shared" si="4"/>
        <v>37895</v>
      </c>
      <c r="C38" s="12">
        <v>0</v>
      </c>
      <c r="D38" s="12">
        <v>0.02</v>
      </c>
      <c r="E38" s="12">
        <v>0.03</v>
      </c>
      <c r="F38" s="12">
        <v>0.02</v>
      </c>
      <c r="G38" s="12">
        <v>0.02</v>
      </c>
      <c r="I38" s="12">
        <v>2.5000000000000001E-3</v>
      </c>
      <c r="J38" s="12">
        <v>0</v>
      </c>
      <c r="K38" s="20">
        <v>1.4999999999999999E-2</v>
      </c>
      <c r="L38" s="12">
        <v>1.6550661625469999E-3</v>
      </c>
      <c r="M38" s="12">
        <v>0.03</v>
      </c>
      <c r="N38" s="12">
        <v>-1.4999999999999999E-2</v>
      </c>
      <c r="O38" s="12">
        <v>0.02</v>
      </c>
      <c r="P38" s="12">
        <v>5.0000000000000001E-3</v>
      </c>
      <c r="Q38" s="20">
        <v>0</v>
      </c>
      <c r="R38" s="20">
        <v>2.5000000000000001E-2</v>
      </c>
      <c r="S38" s="20">
        <v>0.02</v>
      </c>
      <c r="T38" s="20">
        <v>0.02</v>
      </c>
      <c r="U38" s="20">
        <v>1.4999999999999999E-2</v>
      </c>
      <c r="V38" s="20">
        <v>0</v>
      </c>
      <c r="W38" s="20">
        <v>0.01</v>
      </c>
      <c r="X38" s="20">
        <v>0</v>
      </c>
      <c r="Y38" s="20">
        <v>0</v>
      </c>
      <c r="AA38" s="20">
        <v>1.4999999999999999E-2</v>
      </c>
      <c r="AB38" s="20">
        <v>-1.4999999999999999E-2</v>
      </c>
      <c r="AC38" s="20">
        <v>0</v>
      </c>
      <c r="AD38" s="12">
        <v>0.01</v>
      </c>
    </row>
    <row r="39" spans="2:30" x14ac:dyDescent="0.2">
      <c r="B39" s="13">
        <f t="shared" si="4"/>
        <v>37926</v>
      </c>
      <c r="C39" s="12">
        <v>0</v>
      </c>
      <c r="D39" s="12">
        <v>0.03</v>
      </c>
      <c r="E39" s="12">
        <v>0.04</v>
      </c>
      <c r="F39" s="12">
        <v>0.03</v>
      </c>
      <c r="G39" s="12">
        <v>0.03</v>
      </c>
      <c r="I39" s="12">
        <v>5.0000000000000001E-3</v>
      </c>
      <c r="J39" s="12">
        <v>0</v>
      </c>
      <c r="K39" s="20">
        <v>0.05</v>
      </c>
      <c r="L39" s="12">
        <v>5.2968026150805002E-3</v>
      </c>
      <c r="M39" s="12">
        <v>0.03</v>
      </c>
      <c r="N39" s="12">
        <v>-5.0000000000000001E-3</v>
      </c>
      <c r="O39" s="12">
        <v>0.03</v>
      </c>
      <c r="P39" s="12">
        <v>5.0000000000000001E-3</v>
      </c>
      <c r="Q39" s="20">
        <v>0</v>
      </c>
      <c r="R39" s="20">
        <v>2.5000000000000001E-2</v>
      </c>
      <c r="S39" s="20">
        <v>0.02</v>
      </c>
      <c r="T39" s="20">
        <v>0.02</v>
      </c>
      <c r="U39" s="20">
        <v>1.4999999999999999E-2</v>
      </c>
      <c r="V39" s="20">
        <v>0</v>
      </c>
      <c r="W39" s="20">
        <v>0.01</v>
      </c>
      <c r="X39" s="20">
        <v>0</v>
      </c>
      <c r="Y39" s="20">
        <v>0</v>
      </c>
      <c r="AA39" s="20">
        <v>1.4999999999999999E-2</v>
      </c>
      <c r="AB39" s="20">
        <v>-5.0000000000000001E-3</v>
      </c>
      <c r="AC39" s="20">
        <v>0</v>
      </c>
      <c r="AD39" s="12">
        <v>0.01</v>
      </c>
    </row>
    <row r="40" spans="2:30" x14ac:dyDescent="0.2">
      <c r="B40" s="13">
        <f t="shared" si="4"/>
        <v>37956</v>
      </c>
      <c r="C40" s="12">
        <v>0</v>
      </c>
      <c r="D40" s="12">
        <v>0.03</v>
      </c>
      <c r="E40" s="12">
        <v>0.04</v>
      </c>
      <c r="F40" s="12">
        <v>0.03</v>
      </c>
      <c r="G40" s="12">
        <v>0.03</v>
      </c>
      <c r="I40" s="12">
        <v>5.0000000000000001E-3</v>
      </c>
      <c r="J40" s="12">
        <v>0</v>
      </c>
      <c r="K40" s="20">
        <v>0.05</v>
      </c>
      <c r="L40" s="12">
        <v>5.2977155195732999E-3</v>
      </c>
      <c r="M40" s="12">
        <v>0.03</v>
      </c>
      <c r="N40" s="12">
        <v>-5.0000000000000001E-3</v>
      </c>
      <c r="O40" s="12">
        <v>0.03</v>
      </c>
      <c r="P40" s="12">
        <v>5.0000000000000001E-3</v>
      </c>
      <c r="Q40" s="20">
        <v>0</v>
      </c>
      <c r="R40" s="20">
        <v>2.5000000000000001E-2</v>
      </c>
      <c r="S40" s="20">
        <v>0.02</v>
      </c>
      <c r="T40" s="20">
        <v>0.02</v>
      </c>
      <c r="U40" s="20">
        <v>1.4999999999999999E-2</v>
      </c>
      <c r="V40" s="20">
        <v>0</v>
      </c>
      <c r="W40" s="20">
        <v>0.01</v>
      </c>
      <c r="X40" s="20">
        <v>0</v>
      </c>
      <c r="Y40" s="20">
        <v>0</v>
      </c>
      <c r="AA40" s="20">
        <v>1.4999999999999999E-2</v>
      </c>
      <c r="AB40" s="20">
        <v>-5.0000000000000001E-3</v>
      </c>
      <c r="AC40" s="20">
        <v>0</v>
      </c>
      <c r="AD40" s="12">
        <v>0.01</v>
      </c>
    </row>
    <row r="41" spans="2:30" x14ac:dyDescent="0.2">
      <c r="B41" s="13">
        <f t="shared" si="4"/>
        <v>37987</v>
      </c>
      <c r="C41" s="12">
        <v>0</v>
      </c>
      <c r="D41" s="12">
        <v>0.03</v>
      </c>
      <c r="E41" s="12">
        <v>0.04</v>
      </c>
      <c r="F41" s="12">
        <v>0.03</v>
      </c>
      <c r="G41" s="12">
        <v>0.03</v>
      </c>
      <c r="I41" s="12">
        <v>5.0000000000000001E-3</v>
      </c>
      <c r="J41" s="12">
        <v>0</v>
      </c>
      <c r="K41" s="20">
        <v>0.05</v>
      </c>
      <c r="L41" s="12">
        <v>5.3004252827330003E-3</v>
      </c>
      <c r="M41" s="12">
        <v>0.03</v>
      </c>
      <c r="N41" s="12">
        <v>-5.0000000000000001E-3</v>
      </c>
      <c r="O41" s="12">
        <v>0.03</v>
      </c>
      <c r="P41" s="12">
        <v>5.0000000000000001E-3</v>
      </c>
      <c r="Q41" s="20">
        <v>0</v>
      </c>
      <c r="R41" s="20">
        <v>2.5000000000000001E-2</v>
      </c>
      <c r="S41" s="20">
        <v>0.02</v>
      </c>
      <c r="T41" s="20">
        <v>0.02</v>
      </c>
      <c r="U41" s="20">
        <v>1.4999999999999999E-2</v>
      </c>
      <c r="V41" s="20">
        <v>0</v>
      </c>
      <c r="W41" s="20">
        <v>0.01</v>
      </c>
      <c r="X41" s="20">
        <v>0</v>
      </c>
      <c r="Y41" s="20">
        <v>0</v>
      </c>
      <c r="AA41" s="20">
        <v>1.4999999999999999E-2</v>
      </c>
      <c r="AB41" s="20">
        <v>-5.0000000000000001E-3</v>
      </c>
      <c r="AC41" s="20">
        <v>0</v>
      </c>
      <c r="AD41" s="12">
        <v>0.01</v>
      </c>
    </row>
    <row r="42" spans="2:30" x14ac:dyDescent="0.2">
      <c r="B42" s="13">
        <f t="shared" si="4"/>
        <v>38018</v>
      </c>
      <c r="C42" s="12">
        <v>0</v>
      </c>
      <c r="D42" s="12">
        <v>0.03</v>
      </c>
      <c r="E42" s="12">
        <v>0.04</v>
      </c>
      <c r="F42" s="12">
        <v>0.03</v>
      </c>
      <c r="G42" s="12">
        <v>0.03</v>
      </c>
      <c r="I42" s="12">
        <v>5.0000000000000001E-3</v>
      </c>
      <c r="J42" s="12">
        <v>0</v>
      </c>
      <c r="K42" s="20">
        <v>0.05</v>
      </c>
      <c r="L42" s="12">
        <v>5.3030762441216E-3</v>
      </c>
      <c r="M42" s="12">
        <v>0.03</v>
      </c>
      <c r="N42" s="12">
        <v>-5.0000000000000001E-3</v>
      </c>
      <c r="O42" s="12">
        <v>0.03</v>
      </c>
      <c r="P42" s="12">
        <v>5.0000000000000001E-3</v>
      </c>
      <c r="Q42" s="20">
        <v>0</v>
      </c>
      <c r="R42" s="20">
        <v>2.5000000000000001E-2</v>
      </c>
      <c r="S42" s="20">
        <v>0.02</v>
      </c>
      <c r="T42" s="20">
        <v>0.02</v>
      </c>
      <c r="U42" s="20">
        <v>1.4999999999999999E-2</v>
      </c>
      <c r="V42" s="20">
        <v>0</v>
      </c>
      <c r="W42" s="20">
        <v>0.01</v>
      </c>
      <c r="X42" s="20">
        <v>0</v>
      </c>
      <c r="Y42" s="20">
        <v>0</v>
      </c>
      <c r="AA42" s="20">
        <v>1.4999999999999999E-2</v>
      </c>
      <c r="AB42" s="20">
        <v>-5.0000000000000001E-3</v>
      </c>
      <c r="AC42" s="20">
        <v>0</v>
      </c>
      <c r="AD42" s="12">
        <v>0.01</v>
      </c>
    </row>
    <row r="43" spans="2:30" x14ac:dyDescent="0.2">
      <c r="B43" s="13">
        <f t="shared" si="4"/>
        <v>38047</v>
      </c>
      <c r="C43" s="12">
        <v>0</v>
      </c>
      <c r="D43" s="12">
        <v>0.03</v>
      </c>
      <c r="E43" s="12">
        <v>0.04</v>
      </c>
      <c r="F43" s="12">
        <v>0.03</v>
      </c>
      <c r="G43" s="12">
        <v>0.03</v>
      </c>
      <c r="I43" s="12">
        <v>5.0000000000000001E-3</v>
      </c>
      <c r="J43" s="12">
        <v>0</v>
      </c>
      <c r="K43" s="20">
        <v>0.05</v>
      </c>
      <c r="L43" s="12">
        <v>5.3056791621136998E-3</v>
      </c>
      <c r="M43" s="12">
        <v>0.03</v>
      </c>
      <c r="N43" s="12">
        <v>-5.0000000000000001E-3</v>
      </c>
      <c r="O43" s="12">
        <v>0.03</v>
      </c>
      <c r="P43" s="12">
        <v>5.0000000000000001E-3</v>
      </c>
      <c r="Q43" s="20">
        <v>0</v>
      </c>
      <c r="R43" s="20">
        <v>2.5000000000000001E-2</v>
      </c>
      <c r="S43" s="20">
        <v>0.02</v>
      </c>
      <c r="T43" s="20">
        <v>0.02</v>
      </c>
      <c r="U43" s="20">
        <v>1.4999999999999999E-2</v>
      </c>
      <c r="V43" s="20">
        <v>0</v>
      </c>
      <c r="W43" s="20">
        <v>0.01</v>
      </c>
      <c r="X43" s="20">
        <v>0</v>
      </c>
      <c r="Y43" s="20">
        <v>0</v>
      </c>
      <c r="AA43" s="20">
        <v>1.4999999999999999E-2</v>
      </c>
      <c r="AB43" s="20">
        <v>-5.0000000000000001E-3</v>
      </c>
      <c r="AC43" s="20">
        <v>0</v>
      </c>
      <c r="AD43" s="12">
        <v>0.01</v>
      </c>
    </row>
    <row r="44" spans="2:30" x14ac:dyDescent="0.2">
      <c r="B44" s="13">
        <f t="shared" si="4"/>
        <v>38078</v>
      </c>
      <c r="C44" s="12">
        <v>0</v>
      </c>
      <c r="D44" s="12">
        <v>0.03</v>
      </c>
      <c r="E44" s="12">
        <v>0.03</v>
      </c>
      <c r="F44" s="12">
        <v>0.03</v>
      </c>
      <c r="G44" s="12">
        <v>0.02</v>
      </c>
      <c r="I44" s="12">
        <v>2.5000000000000001E-3</v>
      </c>
      <c r="J44" s="12">
        <v>0</v>
      </c>
      <c r="K44" s="20">
        <v>1.4999999999999999E-2</v>
      </c>
      <c r="L44" s="12">
        <v>1.6587636681474E-3</v>
      </c>
      <c r="M44" s="12">
        <v>0.01</v>
      </c>
      <c r="N44" s="12">
        <v>-1.4999999999999999E-2</v>
      </c>
      <c r="O44" s="12">
        <v>0.03</v>
      </c>
      <c r="P44" s="12">
        <v>5.0000000000000001E-3</v>
      </c>
      <c r="Q44" s="20">
        <v>0</v>
      </c>
      <c r="R44" s="20">
        <v>2.5000000000000001E-2</v>
      </c>
      <c r="S44" s="20">
        <v>0.02</v>
      </c>
      <c r="T44" s="20">
        <v>0.02</v>
      </c>
      <c r="U44" s="20">
        <v>1.4999999999999999E-2</v>
      </c>
      <c r="V44" s="20">
        <v>0</v>
      </c>
      <c r="W44" s="20">
        <v>0.01</v>
      </c>
      <c r="X44" s="20">
        <v>0</v>
      </c>
      <c r="Y44" s="20">
        <v>0</v>
      </c>
      <c r="AA44" s="20">
        <v>1.4999999999999999E-2</v>
      </c>
      <c r="AB44" s="20">
        <v>-1.4999999999999999E-2</v>
      </c>
      <c r="AC44" s="20">
        <v>0</v>
      </c>
      <c r="AD44" s="12">
        <v>0.01</v>
      </c>
    </row>
    <row r="45" spans="2:30" x14ac:dyDescent="0.2">
      <c r="B45" s="13">
        <f t="shared" si="4"/>
        <v>38108</v>
      </c>
      <c r="C45" s="12">
        <v>0</v>
      </c>
      <c r="D45" s="12">
        <v>0.03</v>
      </c>
      <c r="E45" s="12">
        <v>0.03</v>
      </c>
      <c r="F45" s="12">
        <v>0.03</v>
      </c>
      <c r="G45" s="12">
        <v>0.02</v>
      </c>
      <c r="I45" s="12">
        <v>2.5000000000000001E-3</v>
      </c>
      <c r="J45" s="12">
        <v>0</v>
      </c>
      <c r="K45" s="20">
        <v>1.4999999999999999E-2</v>
      </c>
      <c r="L45" s="12">
        <v>1.6593239061176001E-3</v>
      </c>
      <c r="M45" s="12">
        <v>0.01</v>
      </c>
      <c r="N45" s="12">
        <v>-1.4999999999999999E-2</v>
      </c>
      <c r="O45" s="12">
        <v>0.03</v>
      </c>
      <c r="P45" s="12">
        <v>5.0000000000000001E-3</v>
      </c>
      <c r="Q45" s="20">
        <v>0</v>
      </c>
      <c r="R45" s="20">
        <v>2.5000000000000001E-2</v>
      </c>
      <c r="S45" s="20">
        <v>0.02</v>
      </c>
      <c r="T45" s="20">
        <v>0.02</v>
      </c>
      <c r="U45" s="20">
        <v>1.4999999999999999E-2</v>
      </c>
      <c r="V45" s="20">
        <v>0</v>
      </c>
      <c r="W45" s="20">
        <v>0.01</v>
      </c>
      <c r="X45" s="20">
        <v>0</v>
      </c>
      <c r="Y45" s="20">
        <v>0</v>
      </c>
      <c r="AA45" s="20">
        <v>1.4999999999999999E-2</v>
      </c>
      <c r="AB45" s="20">
        <v>-1.4999999999999999E-2</v>
      </c>
      <c r="AC45" s="20">
        <v>0</v>
      </c>
      <c r="AD45" s="12">
        <v>0.01</v>
      </c>
    </row>
    <row r="46" spans="2:30" x14ac:dyDescent="0.2">
      <c r="B46" s="13">
        <f t="shared" si="4"/>
        <v>38139</v>
      </c>
      <c r="C46" s="12">
        <v>0</v>
      </c>
      <c r="D46" s="12">
        <v>0.03</v>
      </c>
      <c r="E46" s="12">
        <v>0.03</v>
      </c>
      <c r="F46" s="12">
        <v>0.03</v>
      </c>
      <c r="G46" s="12">
        <v>0.02</v>
      </c>
      <c r="I46" s="12">
        <v>2.5000000000000001E-3</v>
      </c>
      <c r="J46" s="12">
        <v>0</v>
      </c>
      <c r="K46" s="20">
        <v>1.4999999999999999E-2</v>
      </c>
      <c r="L46" s="12">
        <v>1.6599192935731E-3</v>
      </c>
      <c r="M46" s="12">
        <v>0.01</v>
      </c>
      <c r="N46" s="12">
        <v>-1.4999999999999999E-2</v>
      </c>
      <c r="O46" s="12">
        <v>0.03</v>
      </c>
      <c r="P46" s="12">
        <v>5.0000000000000001E-3</v>
      </c>
      <c r="Q46" s="20">
        <v>0</v>
      </c>
      <c r="R46" s="20">
        <v>2.5000000000000001E-2</v>
      </c>
      <c r="S46" s="20">
        <v>0.02</v>
      </c>
      <c r="T46" s="20">
        <v>0.02</v>
      </c>
      <c r="U46" s="20">
        <v>1.4999999999999999E-2</v>
      </c>
      <c r="V46" s="20">
        <v>0</v>
      </c>
      <c r="W46" s="20">
        <v>0.01</v>
      </c>
      <c r="X46" s="20">
        <v>0</v>
      </c>
      <c r="Y46" s="20">
        <v>0</v>
      </c>
      <c r="AA46" s="20">
        <v>1.4999999999999999E-2</v>
      </c>
      <c r="AB46" s="20">
        <v>-1.4999999999999999E-2</v>
      </c>
      <c r="AC46" s="20">
        <v>0</v>
      </c>
      <c r="AD46" s="12">
        <v>0.01</v>
      </c>
    </row>
    <row r="47" spans="2:30" x14ac:dyDescent="0.2">
      <c r="B47" s="13">
        <f t="shared" si="4"/>
        <v>38169</v>
      </c>
      <c r="C47" s="12">
        <v>0</v>
      </c>
      <c r="D47" s="12">
        <v>0.03</v>
      </c>
      <c r="E47" s="12">
        <v>0.03</v>
      </c>
      <c r="F47" s="12">
        <v>0.03</v>
      </c>
      <c r="G47" s="12">
        <v>0.02</v>
      </c>
      <c r="I47" s="12">
        <v>2.5000000000000001E-3</v>
      </c>
      <c r="J47" s="12">
        <v>0</v>
      </c>
      <c r="K47" s="20">
        <v>1.4999999999999999E-2</v>
      </c>
      <c r="L47" s="12">
        <v>1.660404274525E-3</v>
      </c>
      <c r="M47" s="12">
        <v>0.01</v>
      </c>
      <c r="N47" s="12">
        <v>-1.4999999999999999E-2</v>
      </c>
      <c r="O47" s="12">
        <v>0.03</v>
      </c>
      <c r="P47" s="12">
        <v>5.0000000000000001E-3</v>
      </c>
      <c r="Q47" s="20">
        <v>0</v>
      </c>
      <c r="R47" s="20">
        <v>2.5000000000000001E-2</v>
      </c>
      <c r="S47" s="20">
        <v>0.02</v>
      </c>
      <c r="T47" s="20">
        <v>0.02</v>
      </c>
      <c r="U47" s="20">
        <v>1.4999999999999999E-2</v>
      </c>
      <c r="V47" s="20">
        <v>0</v>
      </c>
      <c r="W47" s="20">
        <v>0.01</v>
      </c>
      <c r="X47" s="20">
        <v>0</v>
      </c>
      <c r="Y47" s="20">
        <v>0</v>
      </c>
      <c r="AA47" s="20">
        <v>1.4999999999999999E-2</v>
      </c>
      <c r="AB47" s="20">
        <v>-1.4999999999999999E-2</v>
      </c>
      <c r="AC47" s="20">
        <v>0</v>
      </c>
      <c r="AD47" s="12">
        <v>0.01</v>
      </c>
    </row>
    <row r="48" spans="2:30" x14ac:dyDescent="0.2">
      <c r="B48" s="13">
        <f t="shared" si="4"/>
        <v>38200</v>
      </c>
      <c r="C48" s="12">
        <v>0</v>
      </c>
      <c r="D48" s="12">
        <v>0.03</v>
      </c>
      <c r="E48" s="12">
        <v>0.03</v>
      </c>
      <c r="F48" s="12">
        <v>0.03</v>
      </c>
      <c r="G48" s="12">
        <v>0.02</v>
      </c>
      <c r="I48" s="12">
        <v>2.5000000000000001E-3</v>
      </c>
      <c r="J48" s="12">
        <v>0</v>
      </c>
      <c r="K48" s="20">
        <v>1.4999999999999999E-2</v>
      </c>
      <c r="L48" s="12">
        <v>1.6607934024578E-3</v>
      </c>
      <c r="M48" s="12">
        <v>0.01</v>
      </c>
      <c r="N48" s="12">
        <v>-1.4999999999999999E-2</v>
      </c>
      <c r="O48" s="12">
        <v>0.03</v>
      </c>
      <c r="P48" s="12">
        <v>5.0000000000000001E-3</v>
      </c>
      <c r="Q48" s="20">
        <v>0</v>
      </c>
      <c r="R48" s="20">
        <v>2.5000000000000001E-2</v>
      </c>
      <c r="S48" s="20">
        <v>0.02</v>
      </c>
      <c r="T48" s="20">
        <v>0.02</v>
      </c>
      <c r="U48" s="20">
        <v>1.4999999999999999E-2</v>
      </c>
      <c r="V48" s="20">
        <v>0</v>
      </c>
      <c r="W48" s="20">
        <v>0.01</v>
      </c>
      <c r="X48" s="20">
        <v>0</v>
      </c>
      <c r="Y48" s="20">
        <v>0</v>
      </c>
      <c r="AA48" s="20">
        <v>1.4999999999999999E-2</v>
      </c>
      <c r="AB48" s="20">
        <v>-1.4999999999999999E-2</v>
      </c>
      <c r="AC48" s="20">
        <v>0</v>
      </c>
      <c r="AD48" s="12">
        <v>0.01</v>
      </c>
    </row>
    <row r="49" spans="2:30" x14ac:dyDescent="0.2">
      <c r="B49" s="13">
        <f t="shared" ref="B49:B80" si="5">EOMONTH(B48,0)+1</f>
        <v>38231</v>
      </c>
      <c r="C49" s="12">
        <v>0</v>
      </c>
      <c r="D49" s="12">
        <v>0.03</v>
      </c>
      <c r="E49" s="12">
        <v>0.03</v>
      </c>
      <c r="F49" s="12">
        <v>0.03</v>
      </c>
      <c r="G49" s="12">
        <v>0.02</v>
      </c>
      <c r="I49" s="12">
        <v>2.5000000000000001E-3</v>
      </c>
      <c r="J49" s="12">
        <v>0</v>
      </c>
      <c r="K49" s="20">
        <v>1.4999999999999999E-2</v>
      </c>
      <c r="L49" s="12">
        <v>1.6611843459168E-3</v>
      </c>
      <c r="M49" s="12">
        <v>1.2500000000000001E-2</v>
      </c>
      <c r="N49" s="12">
        <v>-1.4999999999999999E-2</v>
      </c>
      <c r="O49" s="12">
        <v>0.03</v>
      </c>
      <c r="P49" s="12">
        <v>5.0000000000000001E-3</v>
      </c>
      <c r="Q49" s="20">
        <v>0</v>
      </c>
      <c r="R49" s="20">
        <v>2.5000000000000001E-2</v>
      </c>
      <c r="S49" s="20">
        <v>0.02</v>
      </c>
      <c r="T49" s="20">
        <v>0.02</v>
      </c>
      <c r="U49" s="20">
        <v>1.4999999999999999E-2</v>
      </c>
      <c r="V49" s="20">
        <v>0</v>
      </c>
      <c r="W49" s="20">
        <v>0.01</v>
      </c>
      <c r="X49" s="20">
        <v>0</v>
      </c>
      <c r="Y49" s="20">
        <v>0</v>
      </c>
      <c r="AA49" s="20">
        <v>1.4999999999999999E-2</v>
      </c>
      <c r="AB49" s="20">
        <v>-1.4999999999999999E-2</v>
      </c>
      <c r="AC49" s="20">
        <v>0</v>
      </c>
      <c r="AD49" s="12">
        <v>0.01</v>
      </c>
    </row>
    <row r="50" spans="2:30" x14ac:dyDescent="0.2">
      <c r="B50" s="13">
        <f t="shared" si="5"/>
        <v>38261</v>
      </c>
      <c r="C50" s="12">
        <v>0</v>
      </c>
      <c r="D50" s="12">
        <v>0.03</v>
      </c>
      <c r="E50" s="12">
        <v>0.03</v>
      </c>
      <c r="F50" s="12">
        <v>0.03</v>
      </c>
      <c r="G50" s="12">
        <v>0.02</v>
      </c>
      <c r="I50" s="12">
        <v>2.5000000000000001E-3</v>
      </c>
      <c r="J50" s="12">
        <v>0</v>
      </c>
      <c r="K50" s="20">
        <v>1.4999999999999999E-2</v>
      </c>
      <c r="L50" s="12">
        <v>1.6614269300941E-3</v>
      </c>
      <c r="M50" s="12">
        <v>0.03</v>
      </c>
      <c r="N50" s="12">
        <v>-1.4999999999999999E-2</v>
      </c>
      <c r="O50" s="12">
        <v>0.03</v>
      </c>
      <c r="P50" s="12">
        <v>5.0000000000000001E-3</v>
      </c>
      <c r="Q50" s="20">
        <v>0</v>
      </c>
      <c r="R50" s="20">
        <v>2.5000000000000001E-2</v>
      </c>
      <c r="S50" s="20">
        <v>0.02</v>
      </c>
      <c r="T50" s="20">
        <v>0.02</v>
      </c>
      <c r="U50" s="20">
        <v>1.4999999999999999E-2</v>
      </c>
      <c r="V50" s="20">
        <v>0</v>
      </c>
      <c r="W50" s="20">
        <v>0.01</v>
      </c>
      <c r="X50" s="20">
        <v>0</v>
      </c>
      <c r="Y50" s="20">
        <v>0</v>
      </c>
      <c r="AA50" s="20">
        <v>1.4999999999999999E-2</v>
      </c>
      <c r="AB50" s="20">
        <v>-1.4999999999999999E-2</v>
      </c>
      <c r="AC50" s="20">
        <v>0</v>
      </c>
      <c r="AD50" s="12">
        <v>0.01</v>
      </c>
    </row>
    <row r="51" spans="2:30" x14ac:dyDescent="0.2">
      <c r="B51" s="13">
        <f t="shared" si="5"/>
        <v>38292</v>
      </c>
      <c r="C51" s="12">
        <v>0</v>
      </c>
      <c r="D51" s="12">
        <v>0.03</v>
      </c>
      <c r="E51" s="12">
        <v>0.04</v>
      </c>
      <c r="F51" s="12">
        <v>0.03</v>
      </c>
      <c r="G51" s="12">
        <v>3.5000000000000003E-2</v>
      </c>
      <c r="I51" s="12">
        <v>5.0000000000000001E-3</v>
      </c>
      <c r="J51" s="12">
        <v>0</v>
      </c>
      <c r="K51" s="20">
        <v>0.05</v>
      </c>
      <c r="L51" s="12">
        <v>5.3169121471926999E-3</v>
      </c>
      <c r="M51" s="12">
        <v>0.03</v>
      </c>
      <c r="N51" s="12">
        <v>-5.0000000000000001E-3</v>
      </c>
      <c r="O51" s="12">
        <v>0.03</v>
      </c>
      <c r="P51" s="12">
        <v>5.0000000000000001E-3</v>
      </c>
      <c r="Q51" s="20">
        <v>0</v>
      </c>
      <c r="R51" s="20">
        <v>2.5000000000000001E-2</v>
      </c>
      <c r="S51" s="20">
        <v>0.02</v>
      </c>
      <c r="T51" s="20">
        <v>0.02</v>
      </c>
      <c r="U51" s="20">
        <v>1.4999999999999999E-2</v>
      </c>
      <c r="V51" s="20">
        <v>0</v>
      </c>
      <c r="W51" s="20">
        <v>0.01</v>
      </c>
      <c r="X51" s="20">
        <v>0</v>
      </c>
      <c r="Y51" s="20">
        <v>0</v>
      </c>
      <c r="AA51" s="20">
        <v>1.4999999999999999E-2</v>
      </c>
      <c r="AB51" s="20">
        <v>-5.0000000000000001E-3</v>
      </c>
      <c r="AC51" s="20">
        <v>0</v>
      </c>
      <c r="AD51" s="12">
        <v>0.01</v>
      </c>
    </row>
    <row r="52" spans="2:30" x14ac:dyDescent="0.2">
      <c r="B52" s="13">
        <f t="shared" si="5"/>
        <v>38322</v>
      </c>
      <c r="C52" s="12">
        <v>0</v>
      </c>
      <c r="D52" s="12">
        <v>0.03</v>
      </c>
      <c r="E52" s="12">
        <v>0.04</v>
      </c>
      <c r="F52" s="12">
        <v>0.03</v>
      </c>
      <c r="G52" s="12">
        <v>3.5000000000000003E-2</v>
      </c>
      <c r="I52" s="12">
        <v>5.0000000000000001E-3</v>
      </c>
      <c r="J52" s="12">
        <v>0</v>
      </c>
      <c r="K52" s="20">
        <v>0.05</v>
      </c>
      <c r="L52" s="12">
        <v>5.3176569170701E-3</v>
      </c>
      <c r="M52" s="12">
        <v>0.03</v>
      </c>
      <c r="N52" s="12">
        <v>-5.0000000000000001E-3</v>
      </c>
      <c r="O52" s="12">
        <v>0.03</v>
      </c>
      <c r="P52" s="12">
        <v>5.0000000000000001E-3</v>
      </c>
      <c r="Q52" s="20">
        <v>0</v>
      </c>
      <c r="R52" s="20">
        <v>2.5000000000000001E-2</v>
      </c>
      <c r="S52" s="20">
        <v>0.02</v>
      </c>
      <c r="T52" s="20">
        <v>0.02</v>
      </c>
      <c r="U52" s="20">
        <v>1.4999999999999999E-2</v>
      </c>
      <c r="V52" s="20">
        <v>0</v>
      </c>
      <c r="W52" s="20">
        <v>0.01</v>
      </c>
      <c r="X52" s="20">
        <v>0</v>
      </c>
      <c r="Y52" s="20">
        <v>0</v>
      </c>
      <c r="AA52" s="20">
        <v>1.4999999999999999E-2</v>
      </c>
      <c r="AB52" s="20">
        <v>-5.0000000000000001E-3</v>
      </c>
      <c r="AC52" s="20">
        <v>0</v>
      </c>
      <c r="AD52" s="12">
        <v>0.01</v>
      </c>
    </row>
    <row r="53" spans="2:30" x14ac:dyDescent="0.2">
      <c r="B53" s="13">
        <f t="shared" si="5"/>
        <v>38353</v>
      </c>
      <c r="C53" s="12">
        <v>0</v>
      </c>
      <c r="D53" s="12">
        <v>0.03</v>
      </c>
      <c r="E53" s="12">
        <v>0.04</v>
      </c>
      <c r="F53" s="12">
        <v>0.03</v>
      </c>
      <c r="G53" s="12">
        <v>3.5000000000000003E-2</v>
      </c>
      <c r="I53" s="12">
        <v>5.0000000000000001E-3</v>
      </c>
      <c r="J53" s="12">
        <v>0</v>
      </c>
      <c r="K53" s="20">
        <v>0.05</v>
      </c>
      <c r="L53" s="12">
        <v>5.3205116535499997E-3</v>
      </c>
      <c r="M53" s="12">
        <v>0.03</v>
      </c>
      <c r="N53" s="12">
        <v>-5.0000000000000001E-3</v>
      </c>
      <c r="O53" s="12">
        <v>0.03</v>
      </c>
      <c r="P53" s="12">
        <v>5.0000000000000001E-3</v>
      </c>
      <c r="Q53" s="20">
        <v>0</v>
      </c>
      <c r="R53" s="20">
        <v>2.5000000000000001E-2</v>
      </c>
      <c r="S53" s="20">
        <v>0.02</v>
      </c>
      <c r="T53" s="20">
        <v>0.02</v>
      </c>
      <c r="U53" s="20">
        <v>1.4999999999999999E-2</v>
      </c>
      <c r="V53" s="20">
        <v>0</v>
      </c>
      <c r="W53" s="20">
        <v>0.01</v>
      </c>
      <c r="X53" s="20">
        <v>0</v>
      </c>
      <c r="Y53" s="20">
        <v>0</v>
      </c>
      <c r="AA53" s="20">
        <v>1.4999999999999999E-2</v>
      </c>
      <c r="AB53" s="20">
        <v>-5.0000000000000001E-3</v>
      </c>
      <c r="AC53" s="20">
        <v>0</v>
      </c>
      <c r="AD53" s="12">
        <v>0.01</v>
      </c>
    </row>
    <row r="54" spans="2:30" x14ac:dyDescent="0.2">
      <c r="B54" s="13">
        <f t="shared" si="5"/>
        <v>38384</v>
      </c>
      <c r="C54" s="12">
        <v>0</v>
      </c>
      <c r="D54" s="12">
        <v>0.03</v>
      </c>
      <c r="E54" s="12">
        <v>0.04</v>
      </c>
      <c r="F54" s="12">
        <v>0.03</v>
      </c>
      <c r="G54" s="12">
        <v>3.5000000000000003E-2</v>
      </c>
      <c r="I54" s="12">
        <v>5.0000000000000001E-3</v>
      </c>
      <c r="J54" s="12">
        <v>0</v>
      </c>
      <c r="K54" s="20">
        <v>0.05</v>
      </c>
      <c r="L54" s="12">
        <v>5.3232019845918001E-3</v>
      </c>
      <c r="M54" s="12">
        <v>0.03</v>
      </c>
      <c r="N54" s="12">
        <v>-5.0000000000000001E-3</v>
      </c>
      <c r="O54" s="12">
        <v>0.03</v>
      </c>
      <c r="P54" s="12">
        <v>5.0000000000000001E-3</v>
      </c>
      <c r="Q54" s="20">
        <v>0</v>
      </c>
      <c r="R54" s="20">
        <v>2.5000000000000001E-2</v>
      </c>
      <c r="S54" s="20">
        <v>0.02</v>
      </c>
      <c r="T54" s="20">
        <v>0.02</v>
      </c>
      <c r="U54" s="20">
        <v>1.4999999999999999E-2</v>
      </c>
      <c r="V54" s="20">
        <v>0</v>
      </c>
      <c r="W54" s="20">
        <v>0.01</v>
      </c>
      <c r="X54" s="20">
        <v>0</v>
      </c>
      <c r="Y54" s="20">
        <v>0</v>
      </c>
      <c r="AA54" s="20">
        <v>1.4999999999999999E-2</v>
      </c>
      <c r="AB54" s="20">
        <v>-5.0000000000000001E-3</v>
      </c>
      <c r="AC54" s="20">
        <v>0</v>
      </c>
      <c r="AD54" s="12">
        <v>0.01</v>
      </c>
    </row>
    <row r="55" spans="2:30" x14ac:dyDescent="0.2">
      <c r="B55" s="13">
        <f t="shared" si="5"/>
        <v>38412</v>
      </c>
      <c r="C55" s="12">
        <v>0</v>
      </c>
      <c r="D55" s="12">
        <v>0.03</v>
      </c>
      <c r="E55" s="12">
        <v>0.04</v>
      </c>
      <c r="F55" s="12">
        <v>0.03</v>
      </c>
      <c r="G55" s="12">
        <v>3.5000000000000003E-2</v>
      </c>
      <c r="I55" s="12">
        <v>5.0000000000000001E-3</v>
      </c>
      <c r="J55" s="12">
        <v>0</v>
      </c>
      <c r="K55" s="20">
        <v>0.05</v>
      </c>
      <c r="L55" s="12">
        <v>5.3257023713826996E-3</v>
      </c>
      <c r="M55" s="12">
        <v>0.03</v>
      </c>
      <c r="N55" s="12">
        <v>-5.0000000000000001E-3</v>
      </c>
      <c r="O55" s="12">
        <v>0.03</v>
      </c>
      <c r="P55" s="12">
        <v>5.0000000000000001E-3</v>
      </c>
      <c r="Q55" s="20">
        <v>0</v>
      </c>
      <c r="R55" s="20">
        <v>2.5000000000000001E-2</v>
      </c>
      <c r="S55" s="20">
        <v>0.02</v>
      </c>
      <c r="T55" s="20">
        <v>0.02</v>
      </c>
      <c r="U55" s="20">
        <v>1.4999999999999999E-2</v>
      </c>
      <c r="V55" s="20">
        <v>0</v>
      </c>
      <c r="W55" s="20">
        <v>0.01</v>
      </c>
      <c r="X55" s="20">
        <v>0</v>
      </c>
      <c r="Y55" s="20">
        <v>0</v>
      </c>
      <c r="AA55" s="20">
        <v>1.4999999999999999E-2</v>
      </c>
      <c r="AB55" s="20">
        <v>-5.0000000000000001E-3</v>
      </c>
      <c r="AC55" s="20">
        <v>0</v>
      </c>
      <c r="AD55" s="12">
        <v>0.01</v>
      </c>
    </row>
    <row r="56" spans="2:30" x14ac:dyDescent="0.2">
      <c r="B56" s="13">
        <f t="shared" si="5"/>
        <v>38443</v>
      </c>
      <c r="C56" s="12">
        <v>0</v>
      </c>
      <c r="D56" s="12">
        <v>0.03</v>
      </c>
      <c r="E56" s="12">
        <v>0.03</v>
      </c>
      <c r="F56" s="12">
        <v>0.03</v>
      </c>
      <c r="G56" s="12">
        <v>0.02</v>
      </c>
      <c r="I56" s="12">
        <v>2.5000000000000001E-3</v>
      </c>
      <c r="J56" s="12">
        <v>0</v>
      </c>
      <c r="K56" s="20">
        <v>1.4999999999999999E-2</v>
      </c>
      <c r="L56" s="12">
        <v>1.6650008350890999E-3</v>
      </c>
      <c r="M56" s="12">
        <v>0.01</v>
      </c>
      <c r="N56" s="12">
        <v>-1.4999999999999999E-2</v>
      </c>
      <c r="O56" s="12">
        <v>0.03</v>
      </c>
      <c r="P56" s="12">
        <v>5.0000000000000001E-3</v>
      </c>
      <c r="Q56" s="20">
        <v>0</v>
      </c>
      <c r="R56" s="20">
        <v>2.5000000000000001E-2</v>
      </c>
      <c r="S56" s="20">
        <v>0.02</v>
      </c>
      <c r="T56" s="20">
        <v>0.02</v>
      </c>
      <c r="U56" s="20">
        <v>1.4999999999999999E-2</v>
      </c>
      <c r="V56" s="20">
        <v>0</v>
      </c>
      <c r="W56" s="20">
        <v>0.01</v>
      </c>
      <c r="X56" s="20">
        <v>0</v>
      </c>
      <c r="Y56" s="20">
        <v>0</v>
      </c>
      <c r="AA56" s="20">
        <v>1.4999999999999999E-2</v>
      </c>
      <c r="AB56" s="20">
        <v>-1.4999999999999999E-2</v>
      </c>
      <c r="AC56" s="20">
        <v>0</v>
      </c>
      <c r="AD56" s="12">
        <v>0.01</v>
      </c>
    </row>
    <row r="57" spans="2:30" x14ac:dyDescent="0.2">
      <c r="B57" s="13">
        <f t="shared" si="5"/>
        <v>38473</v>
      </c>
      <c r="C57" s="12">
        <v>0</v>
      </c>
      <c r="D57" s="12">
        <v>0.03</v>
      </c>
      <c r="E57" s="12">
        <v>0.03</v>
      </c>
      <c r="F57" s="12">
        <v>0.03</v>
      </c>
      <c r="G57" s="12">
        <v>0.02</v>
      </c>
      <c r="I57" s="12">
        <v>2.5000000000000001E-3</v>
      </c>
      <c r="J57" s="12">
        <v>0</v>
      </c>
      <c r="K57" s="20">
        <v>1.4999999999999999E-2</v>
      </c>
      <c r="L57" s="12">
        <v>1.6655596947191E-3</v>
      </c>
      <c r="M57" s="12">
        <v>0.01</v>
      </c>
      <c r="N57" s="12">
        <v>-1.4999999999999999E-2</v>
      </c>
      <c r="O57" s="12">
        <v>0.03</v>
      </c>
      <c r="P57" s="12">
        <v>5.0000000000000001E-3</v>
      </c>
      <c r="Q57" s="20">
        <v>0</v>
      </c>
      <c r="R57" s="20">
        <v>2.5000000000000001E-2</v>
      </c>
      <c r="S57" s="20">
        <v>0.02</v>
      </c>
      <c r="T57" s="20">
        <v>0.02</v>
      </c>
      <c r="U57" s="20">
        <v>1.4999999999999999E-2</v>
      </c>
      <c r="V57" s="20">
        <v>0</v>
      </c>
      <c r="W57" s="20">
        <v>0.01</v>
      </c>
      <c r="X57" s="20">
        <v>0</v>
      </c>
      <c r="Y57" s="20">
        <v>0</v>
      </c>
      <c r="AA57" s="20">
        <v>1.4999999999999999E-2</v>
      </c>
      <c r="AB57" s="20">
        <v>-1.4999999999999999E-2</v>
      </c>
      <c r="AC57" s="20">
        <v>0</v>
      </c>
      <c r="AD57" s="12">
        <v>0.01</v>
      </c>
    </row>
    <row r="58" spans="2:30" x14ac:dyDescent="0.2">
      <c r="B58" s="13">
        <f t="shared" si="5"/>
        <v>38504</v>
      </c>
      <c r="C58" s="12">
        <v>0</v>
      </c>
      <c r="D58" s="12">
        <v>0.03</v>
      </c>
      <c r="E58" s="12">
        <v>0.03</v>
      </c>
      <c r="F58" s="12">
        <v>0.03</v>
      </c>
      <c r="G58" s="12">
        <v>0.02</v>
      </c>
      <c r="I58" s="12">
        <v>2.5000000000000001E-3</v>
      </c>
      <c r="J58" s="12">
        <v>0</v>
      </c>
      <c r="K58" s="20">
        <v>1.4999999999999999E-2</v>
      </c>
      <c r="L58" s="12">
        <v>1.6661460545363E-3</v>
      </c>
      <c r="M58" s="12">
        <v>0.01</v>
      </c>
      <c r="N58" s="12">
        <v>-1.4999999999999999E-2</v>
      </c>
      <c r="O58" s="12">
        <v>0.03</v>
      </c>
      <c r="P58" s="12">
        <v>5.0000000000000001E-3</v>
      </c>
      <c r="Q58" s="20">
        <v>0</v>
      </c>
      <c r="R58" s="20">
        <v>2.5000000000000001E-2</v>
      </c>
      <c r="S58" s="20">
        <v>0.02</v>
      </c>
      <c r="T58" s="20">
        <v>0.02</v>
      </c>
      <c r="U58" s="20">
        <v>1.4999999999999999E-2</v>
      </c>
      <c r="V58" s="20">
        <v>0</v>
      </c>
      <c r="W58" s="20">
        <v>0.01</v>
      </c>
      <c r="X58" s="20">
        <v>0</v>
      </c>
      <c r="Y58" s="20">
        <v>0</v>
      </c>
      <c r="AA58" s="20">
        <v>1.4999999999999999E-2</v>
      </c>
      <c r="AB58" s="20">
        <v>-1.4999999999999999E-2</v>
      </c>
      <c r="AC58" s="20">
        <v>0</v>
      </c>
      <c r="AD58" s="12">
        <v>0.01</v>
      </c>
    </row>
    <row r="59" spans="2:30" x14ac:dyDescent="0.2">
      <c r="B59" s="13">
        <f t="shared" si="5"/>
        <v>38534</v>
      </c>
      <c r="C59" s="12">
        <v>0</v>
      </c>
      <c r="D59" s="12">
        <v>0.03</v>
      </c>
      <c r="E59" s="12">
        <v>0.03</v>
      </c>
      <c r="F59" s="12">
        <v>0.03</v>
      </c>
      <c r="G59" s="12">
        <v>0.02</v>
      </c>
      <c r="I59" s="12">
        <v>2.5000000000000001E-3</v>
      </c>
      <c r="J59" s="12">
        <v>0</v>
      </c>
      <c r="K59" s="20">
        <v>1.4999999999999999E-2</v>
      </c>
      <c r="L59" s="12">
        <v>1.6666157747815E-3</v>
      </c>
      <c r="M59" s="12">
        <v>0.01</v>
      </c>
      <c r="N59" s="12">
        <v>-1.4999999999999999E-2</v>
      </c>
      <c r="O59" s="12">
        <v>0.03</v>
      </c>
      <c r="P59" s="12">
        <v>5.0000000000000001E-3</v>
      </c>
      <c r="Q59" s="20">
        <v>0</v>
      </c>
      <c r="R59" s="20">
        <v>2.5000000000000001E-2</v>
      </c>
      <c r="S59" s="20">
        <v>0.02</v>
      </c>
      <c r="T59" s="20">
        <v>0.02</v>
      </c>
      <c r="U59" s="20">
        <v>1.4999999999999999E-2</v>
      </c>
      <c r="V59" s="20">
        <v>0</v>
      </c>
      <c r="W59" s="20">
        <v>0.01</v>
      </c>
      <c r="X59" s="20">
        <v>0</v>
      </c>
      <c r="Y59" s="20">
        <v>0</v>
      </c>
      <c r="AA59" s="20">
        <v>1.4999999999999999E-2</v>
      </c>
      <c r="AB59" s="20">
        <v>-1.4999999999999999E-2</v>
      </c>
      <c r="AC59" s="20">
        <v>0</v>
      </c>
      <c r="AD59" s="12">
        <v>0.01</v>
      </c>
    </row>
    <row r="60" spans="2:30" x14ac:dyDescent="0.2">
      <c r="B60" s="13">
        <f t="shared" si="5"/>
        <v>38565</v>
      </c>
      <c r="C60" s="12">
        <v>0</v>
      </c>
      <c r="D60" s="12">
        <v>0.03</v>
      </c>
      <c r="E60" s="12">
        <v>0.03</v>
      </c>
      <c r="F60" s="12">
        <v>0.03</v>
      </c>
      <c r="G60" s="12">
        <v>0.02</v>
      </c>
      <c r="I60" s="12">
        <v>2.5000000000000001E-3</v>
      </c>
      <c r="J60" s="12">
        <v>0</v>
      </c>
      <c r="K60" s="20">
        <v>1.4999999999999999E-2</v>
      </c>
      <c r="L60" s="12">
        <v>1.6670001888766E-3</v>
      </c>
      <c r="M60" s="12">
        <v>0.01</v>
      </c>
      <c r="N60" s="12">
        <v>-1.4999999999999999E-2</v>
      </c>
      <c r="O60" s="12">
        <v>0.03</v>
      </c>
      <c r="P60" s="12">
        <v>5.0000000000000001E-3</v>
      </c>
      <c r="Q60" s="20">
        <v>0</v>
      </c>
      <c r="R60" s="20">
        <v>2.5000000000000001E-2</v>
      </c>
      <c r="S60" s="20">
        <v>0.02</v>
      </c>
      <c r="T60" s="20">
        <v>0.02</v>
      </c>
      <c r="U60" s="20">
        <v>1.4999999999999999E-2</v>
      </c>
      <c r="V60" s="20">
        <v>0</v>
      </c>
      <c r="W60" s="20">
        <v>0.01</v>
      </c>
      <c r="X60" s="20">
        <v>0</v>
      </c>
      <c r="Y60" s="20">
        <v>0</v>
      </c>
      <c r="AA60" s="20">
        <v>1.4999999999999999E-2</v>
      </c>
      <c r="AB60" s="20">
        <v>-1.4999999999999999E-2</v>
      </c>
      <c r="AC60" s="20">
        <v>0</v>
      </c>
      <c r="AD60" s="12">
        <v>0.01</v>
      </c>
    </row>
    <row r="61" spans="2:30" x14ac:dyDescent="0.2">
      <c r="B61" s="13">
        <f t="shared" si="5"/>
        <v>38596</v>
      </c>
      <c r="C61" s="12">
        <v>0</v>
      </c>
      <c r="D61" s="12">
        <v>0.03</v>
      </c>
      <c r="E61" s="12">
        <v>0.03</v>
      </c>
      <c r="F61" s="12">
        <v>0.03</v>
      </c>
      <c r="G61" s="12">
        <v>0.02</v>
      </c>
      <c r="I61" s="12">
        <v>2.5000000000000001E-3</v>
      </c>
      <c r="J61" s="12">
        <v>0</v>
      </c>
      <c r="K61" s="20">
        <v>1.4999999999999999E-2</v>
      </c>
      <c r="L61" s="12">
        <v>1.6673835637269999E-3</v>
      </c>
      <c r="M61" s="12">
        <v>1.2500000000000001E-2</v>
      </c>
      <c r="N61" s="12">
        <v>-1.4999999999999999E-2</v>
      </c>
      <c r="O61" s="12">
        <v>0.03</v>
      </c>
      <c r="P61" s="12">
        <v>5.0000000000000001E-3</v>
      </c>
      <c r="Q61" s="20">
        <v>0</v>
      </c>
      <c r="R61" s="20">
        <v>2.5000000000000001E-2</v>
      </c>
      <c r="S61" s="20">
        <v>0.02</v>
      </c>
      <c r="T61" s="20">
        <v>0.02</v>
      </c>
      <c r="U61" s="20">
        <v>1.4999999999999999E-2</v>
      </c>
      <c r="V61" s="20">
        <v>0</v>
      </c>
      <c r="W61" s="20">
        <v>0.01</v>
      </c>
      <c r="X61" s="20">
        <v>0</v>
      </c>
      <c r="Y61" s="20">
        <v>0</v>
      </c>
      <c r="AA61" s="20">
        <v>1.4999999999999999E-2</v>
      </c>
      <c r="AB61" s="20">
        <v>-1.4999999999999999E-2</v>
      </c>
      <c r="AC61" s="20">
        <v>0</v>
      </c>
      <c r="AD61" s="12">
        <v>0.01</v>
      </c>
    </row>
    <row r="62" spans="2:30" x14ac:dyDescent="0.2">
      <c r="B62" s="13">
        <f t="shared" si="5"/>
        <v>38626</v>
      </c>
      <c r="C62" s="12">
        <v>0</v>
      </c>
      <c r="D62" s="12">
        <v>0.03</v>
      </c>
      <c r="E62" s="12">
        <v>0.03</v>
      </c>
      <c r="F62" s="12">
        <v>0.03</v>
      </c>
      <c r="G62" s="12">
        <v>0.02</v>
      </c>
      <c r="I62" s="12">
        <v>2.5000000000000001E-3</v>
      </c>
      <c r="J62" s="12">
        <v>0</v>
      </c>
      <c r="K62" s="20">
        <v>1.4999999999999999E-2</v>
      </c>
      <c r="L62" s="12">
        <v>1.6676872837127E-3</v>
      </c>
      <c r="M62" s="12">
        <v>0.03</v>
      </c>
      <c r="N62" s="12">
        <v>-1.4999999999999999E-2</v>
      </c>
      <c r="O62" s="12">
        <v>0.03</v>
      </c>
      <c r="P62" s="12">
        <v>5.0000000000000001E-3</v>
      </c>
      <c r="Q62" s="20">
        <v>0</v>
      </c>
      <c r="R62" s="20">
        <v>2.5000000000000001E-2</v>
      </c>
      <c r="S62" s="20">
        <v>0.02</v>
      </c>
      <c r="T62" s="20">
        <v>0.02</v>
      </c>
      <c r="U62" s="20">
        <v>1.4999999999999999E-2</v>
      </c>
      <c r="V62" s="20">
        <v>0</v>
      </c>
      <c r="W62" s="20">
        <v>0.01</v>
      </c>
      <c r="X62" s="20">
        <v>0</v>
      </c>
      <c r="Y62" s="20">
        <v>0</v>
      </c>
      <c r="AA62" s="20">
        <v>1.4999999999999999E-2</v>
      </c>
      <c r="AB62" s="20">
        <v>-1.4999999999999999E-2</v>
      </c>
      <c r="AC62" s="20">
        <v>0</v>
      </c>
      <c r="AD62" s="12">
        <v>0.01</v>
      </c>
    </row>
    <row r="63" spans="2:30" x14ac:dyDescent="0.2">
      <c r="B63" s="13">
        <f t="shared" si="5"/>
        <v>38657</v>
      </c>
      <c r="C63" s="12">
        <v>0</v>
      </c>
      <c r="D63" s="12">
        <v>3.2000000000000001E-2</v>
      </c>
      <c r="E63" s="12">
        <v>0.03</v>
      </c>
      <c r="F63" s="12">
        <v>3.2000000000000001E-2</v>
      </c>
      <c r="G63" s="12">
        <v>3.5000000000000003E-2</v>
      </c>
      <c r="I63" s="12">
        <v>5.0000000000000001E-3</v>
      </c>
      <c r="J63" s="12">
        <v>0</v>
      </c>
      <c r="K63" s="20">
        <v>0.05</v>
      </c>
      <c r="L63" s="12">
        <v>5.3371377191488E-3</v>
      </c>
      <c r="M63" s="12">
        <v>0.03</v>
      </c>
      <c r="N63" s="12">
        <v>-5.0000000000000001E-3</v>
      </c>
      <c r="O63" s="12">
        <v>3.2000000000000001E-2</v>
      </c>
      <c r="P63" s="12">
        <v>5.0000000000000001E-3</v>
      </c>
      <c r="Q63" s="20">
        <v>0</v>
      </c>
      <c r="R63" s="20">
        <v>2.5000000000000001E-2</v>
      </c>
      <c r="S63" s="20">
        <v>0.02</v>
      </c>
      <c r="T63" s="20">
        <v>0.02</v>
      </c>
      <c r="U63" s="20">
        <v>1.4999999999999999E-2</v>
      </c>
      <c r="V63" s="20">
        <v>0</v>
      </c>
      <c r="W63" s="20">
        <v>0.01</v>
      </c>
      <c r="X63" s="20">
        <v>0</v>
      </c>
      <c r="Y63" s="20">
        <v>0</v>
      </c>
      <c r="AA63" s="20">
        <v>1.4999999999999999E-2</v>
      </c>
      <c r="AB63" s="20">
        <v>-5.0000000000000001E-3</v>
      </c>
      <c r="AC63" s="20">
        <v>0</v>
      </c>
      <c r="AD63" s="12">
        <v>0.01</v>
      </c>
    </row>
    <row r="64" spans="2:30" x14ac:dyDescent="0.2">
      <c r="B64" s="13">
        <f t="shared" si="5"/>
        <v>38687</v>
      </c>
      <c r="C64" s="12">
        <v>0</v>
      </c>
      <c r="D64" s="12">
        <v>3.2000000000000001E-2</v>
      </c>
      <c r="E64" s="12">
        <v>0.03</v>
      </c>
      <c r="F64" s="12">
        <v>3.2000000000000001E-2</v>
      </c>
      <c r="G64" s="12">
        <v>3.5000000000000003E-2</v>
      </c>
      <c r="I64" s="12">
        <v>5.0000000000000001E-3</v>
      </c>
      <c r="J64" s="12">
        <v>0</v>
      </c>
      <c r="K64" s="20">
        <v>0.05</v>
      </c>
      <c r="L64" s="12">
        <v>5.3376277676227997E-3</v>
      </c>
      <c r="M64" s="12">
        <v>0.03</v>
      </c>
      <c r="N64" s="12">
        <v>-5.0000000000000001E-3</v>
      </c>
      <c r="O64" s="12">
        <v>3.2000000000000001E-2</v>
      </c>
      <c r="P64" s="12">
        <v>5.0000000000000001E-3</v>
      </c>
      <c r="Q64" s="20">
        <v>0</v>
      </c>
      <c r="R64" s="20">
        <v>2.5000000000000001E-2</v>
      </c>
      <c r="S64" s="20">
        <v>0.02</v>
      </c>
      <c r="T64" s="20">
        <v>0.02</v>
      </c>
      <c r="U64" s="20">
        <v>1.4999999999999999E-2</v>
      </c>
      <c r="V64" s="20">
        <v>0</v>
      </c>
      <c r="W64" s="20">
        <v>0.01</v>
      </c>
      <c r="X64" s="20">
        <v>0</v>
      </c>
      <c r="Y64" s="20">
        <v>0</v>
      </c>
      <c r="AA64" s="20">
        <v>1.4999999999999999E-2</v>
      </c>
      <c r="AB64" s="20">
        <v>-5.0000000000000001E-3</v>
      </c>
      <c r="AC64" s="20">
        <v>0</v>
      </c>
      <c r="AD64" s="12">
        <v>0.01</v>
      </c>
    </row>
    <row r="65" spans="2:30" x14ac:dyDescent="0.2">
      <c r="B65" s="13">
        <f t="shared" si="5"/>
        <v>38718</v>
      </c>
      <c r="C65" s="12">
        <v>0</v>
      </c>
      <c r="D65" s="12">
        <v>3.2000000000000001E-2</v>
      </c>
      <c r="E65" s="12">
        <v>0.03</v>
      </c>
      <c r="F65" s="12">
        <v>3.2000000000000001E-2</v>
      </c>
      <c r="G65" s="12">
        <v>3.5000000000000003E-2</v>
      </c>
      <c r="I65" s="12">
        <v>5.0000000000000001E-3</v>
      </c>
      <c r="J65" s="12">
        <v>0</v>
      </c>
      <c r="K65" s="20">
        <v>0.05</v>
      </c>
      <c r="L65" s="12">
        <v>5.3373931675592999E-3</v>
      </c>
      <c r="M65" s="12">
        <v>0.03</v>
      </c>
      <c r="N65" s="12">
        <v>-5.0000000000000001E-3</v>
      </c>
      <c r="O65" s="12">
        <v>3.2000000000000001E-2</v>
      </c>
      <c r="P65" s="12">
        <v>5.0000000000000001E-3</v>
      </c>
      <c r="Q65" s="20">
        <v>0</v>
      </c>
      <c r="R65" s="20">
        <v>2.5000000000000001E-2</v>
      </c>
      <c r="S65" s="20">
        <v>0.02</v>
      </c>
      <c r="T65" s="20">
        <v>0.02</v>
      </c>
      <c r="U65" s="20">
        <v>1.4999999999999999E-2</v>
      </c>
      <c r="V65" s="20">
        <v>0</v>
      </c>
      <c r="W65" s="20">
        <v>0.01</v>
      </c>
      <c r="X65" s="20">
        <v>0</v>
      </c>
      <c r="Y65" s="20">
        <v>0</v>
      </c>
      <c r="AA65" s="20">
        <v>1.4999999999999999E-2</v>
      </c>
      <c r="AB65" s="20">
        <v>-5.0000000000000001E-3</v>
      </c>
      <c r="AC65" s="20">
        <v>0</v>
      </c>
      <c r="AD65" s="12">
        <v>0.01</v>
      </c>
    </row>
    <row r="66" spans="2:30" x14ac:dyDescent="0.2">
      <c r="B66" s="13">
        <f t="shared" si="5"/>
        <v>38749</v>
      </c>
      <c r="C66" s="12">
        <v>0</v>
      </c>
      <c r="D66" s="12">
        <v>3.2000000000000001E-2</v>
      </c>
      <c r="E66" s="12">
        <v>0.03</v>
      </c>
      <c r="F66" s="12">
        <v>3.2000000000000001E-2</v>
      </c>
      <c r="G66" s="12">
        <v>3.5000000000000003E-2</v>
      </c>
      <c r="I66" s="12">
        <v>5.0000000000000001E-3</v>
      </c>
      <c r="J66" s="12">
        <v>0</v>
      </c>
      <c r="K66" s="20">
        <v>0.05</v>
      </c>
      <c r="L66" s="12">
        <v>5.3357816344098002E-3</v>
      </c>
      <c r="M66" s="12">
        <v>0.03</v>
      </c>
      <c r="N66" s="12">
        <v>-5.0000000000000001E-3</v>
      </c>
      <c r="O66" s="12">
        <v>3.2000000000000001E-2</v>
      </c>
      <c r="P66" s="12">
        <v>5.0000000000000001E-3</v>
      </c>
      <c r="Q66" s="20">
        <v>0</v>
      </c>
      <c r="R66" s="20">
        <v>2.5000000000000001E-2</v>
      </c>
      <c r="S66" s="20">
        <v>0.02</v>
      </c>
      <c r="T66" s="20">
        <v>0.02</v>
      </c>
      <c r="U66" s="20">
        <v>1.4999999999999999E-2</v>
      </c>
      <c r="V66" s="20">
        <v>0</v>
      </c>
      <c r="W66" s="20">
        <v>0.01</v>
      </c>
      <c r="X66" s="20">
        <v>0</v>
      </c>
      <c r="Y66" s="20">
        <v>0</v>
      </c>
      <c r="AA66" s="20">
        <v>1.4999999999999999E-2</v>
      </c>
      <c r="AB66" s="20">
        <v>-5.0000000000000001E-3</v>
      </c>
      <c r="AC66" s="20">
        <v>0</v>
      </c>
      <c r="AD66" s="12">
        <v>0.01</v>
      </c>
    </row>
    <row r="67" spans="2:30" x14ac:dyDescent="0.2">
      <c r="B67" s="13">
        <f t="shared" si="5"/>
        <v>38777</v>
      </c>
      <c r="C67" s="12">
        <v>0</v>
      </c>
      <c r="D67" s="12">
        <v>3.2000000000000001E-2</v>
      </c>
      <c r="E67" s="12">
        <v>0.03</v>
      </c>
      <c r="F67" s="12">
        <v>3.2000000000000001E-2</v>
      </c>
      <c r="G67" s="12">
        <v>3.5000000000000003E-2</v>
      </c>
      <c r="I67" s="12">
        <v>5.0000000000000001E-3</v>
      </c>
      <c r="J67" s="12">
        <v>0</v>
      </c>
      <c r="K67" s="20">
        <v>0.05</v>
      </c>
      <c r="L67" s="12">
        <v>5.3342279341352002E-3</v>
      </c>
      <c r="M67" s="12">
        <v>0.03</v>
      </c>
      <c r="N67" s="12">
        <v>-5.0000000000000001E-3</v>
      </c>
      <c r="O67" s="12">
        <v>3.2000000000000001E-2</v>
      </c>
      <c r="P67" s="12">
        <v>5.0000000000000001E-3</v>
      </c>
      <c r="Q67" s="20">
        <v>0</v>
      </c>
      <c r="R67" s="20">
        <v>2.5000000000000001E-2</v>
      </c>
      <c r="S67" s="20">
        <v>0.02</v>
      </c>
      <c r="T67" s="20">
        <v>0.02</v>
      </c>
      <c r="U67" s="20">
        <v>1.4999999999999999E-2</v>
      </c>
      <c r="V67" s="20">
        <v>0</v>
      </c>
      <c r="W67" s="20">
        <v>0.01</v>
      </c>
      <c r="X67" s="20">
        <v>0</v>
      </c>
      <c r="Y67" s="20">
        <v>0</v>
      </c>
      <c r="AA67" s="20">
        <v>1.4999999999999999E-2</v>
      </c>
      <c r="AB67" s="20">
        <v>-5.0000000000000001E-3</v>
      </c>
      <c r="AC67" s="20">
        <v>0</v>
      </c>
      <c r="AD67" s="12">
        <v>0.01</v>
      </c>
    </row>
    <row r="68" spans="2:30" x14ac:dyDescent="0.2">
      <c r="B68" s="13">
        <f t="shared" si="5"/>
        <v>38808</v>
      </c>
      <c r="C68" s="12">
        <v>0</v>
      </c>
      <c r="D68" s="12">
        <v>3.2000000000000001E-2</v>
      </c>
      <c r="E68" s="12">
        <v>0.03</v>
      </c>
      <c r="F68" s="12">
        <v>3.2000000000000001E-2</v>
      </c>
      <c r="G68" s="12">
        <v>0.02</v>
      </c>
      <c r="I68" s="12">
        <v>2.5000000000000001E-3</v>
      </c>
      <c r="J68" s="12">
        <v>0</v>
      </c>
      <c r="K68" s="20">
        <v>1.4999999999999999E-2</v>
      </c>
      <c r="L68" s="12">
        <v>1.6663747748232999E-3</v>
      </c>
      <c r="M68" s="12">
        <v>0.01</v>
      </c>
      <c r="N68" s="12">
        <v>-1.4999999999999999E-2</v>
      </c>
      <c r="O68" s="12">
        <v>3.2000000000000001E-2</v>
      </c>
      <c r="P68" s="12">
        <v>5.0000000000000001E-3</v>
      </c>
      <c r="Q68" s="20">
        <v>0</v>
      </c>
      <c r="R68" s="20">
        <v>2.5000000000000001E-2</v>
      </c>
      <c r="S68" s="20">
        <v>0.02</v>
      </c>
      <c r="T68" s="20">
        <v>0.02</v>
      </c>
      <c r="U68" s="20">
        <v>1.4999999999999999E-2</v>
      </c>
      <c r="V68" s="20">
        <v>0</v>
      </c>
      <c r="W68" s="20">
        <v>0.01</v>
      </c>
      <c r="X68" s="20">
        <v>0</v>
      </c>
      <c r="Y68" s="20">
        <v>0</v>
      </c>
      <c r="AA68" s="20">
        <v>1.4999999999999999E-2</v>
      </c>
      <c r="AB68" s="20">
        <v>-1.4999999999999999E-2</v>
      </c>
      <c r="AC68" s="20">
        <v>0</v>
      </c>
      <c r="AD68" s="12">
        <v>0.01</v>
      </c>
    </row>
    <row r="69" spans="2:30" x14ac:dyDescent="0.2">
      <c r="B69" s="13">
        <f t="shared" si="5"/>
        <v>38838</v>
      </c>
      <c r="C69" s="12">
        <v>0</v>
      </c>
      <c r="D69" s="12">
        <v>3.2000000000000001E-2</v>
      </c>
      <c r="E69" s="12">
        <v>0.03</v>
      </c>
      <c r="F69" s="12">
        <v>3.2000000000000001E-2</v>
      </c>
      <c r="G69" s="12">
        <v>0.02</v>
      </c>
      <c r="I69" s="12">
        <v>2.5000000000000001E-3</v>
      </c>
      <c r="J69" s="12">
        <v>0</v>
      </c>
      <c r="K69" s="20">
        <v>1.4999999999999999E-2</v>
      </c>
      <c r="L69" s="12">
        <v>1.6657878815636001E-3</v>
      </c>
      <c r="M69" s="12">
        <v>0.01</v>
      </c>
      <c r="N69" s="12">
        <v>-1.4999999999999999E-2</v>
      </c>
      <c r="O69" s="12">
        <v>3.2000000000000001E-2</v>
      </c>
      <c r="P69" s="12">
        <v>5.0000000000000001E-3</v>
      </c>
      <c r="Q69" s="20">
        <v>0</v>
      </c>
      <c r="R69" s="20">
        <v>2.5000000000000001E-2</v>
      </c>
      <c r="S69" s="20">
        <v>0.02</v>
      </c>
      <c r="T69" s="20">
        <v>0.02</v>
      </c>
      <c r="U69" s="20">
        <v>1.4999999999999999E-2</v>
      </c>
      <c r="V69" s="20">
        <v>0</v>
      </c>
      <c r="W69" s="20">
        <v>0.01</v>
      </c>
      <c r="X69" s="20">
        <v>0</v>
      </c>
      <c r="Y69" s="20">
        <v>0</v>
      </c>
      <c r="AA69" s="20">
        <v>1.4999999999999999E-2</v>
      </c>
      <c r="AB69" s="20">
        <v>-1.4999999999999999E-2</v>
      </c>
      <c r="AC69" s="20">
        <v>0</v>
      </c>
      <c r="AD69" s="12">
        <v>0.01</v>
      </c>
    </row>
    <row r="70" spans="2:30" x14ac:dyDescent="0.2">
      <c r="B70" s="13">
        <f t="shared" si="5"/>
        <v>38869</v>
      </c>
      <c r="C70" s="12">
        <v>0</v>
      </c>
      <c r="D70" s="12">
        <v>3.2000000000000001E-2</v>
      </c>
      <c r="E70" s="12">
        <v>0.03</v>
      </c>
      <c r="F70" s="12">
        <v>3.2000000000000001E-2</v>
      </c>
      <c r="G70" s="12">
        <v>0.02</v>
      </c>
      <c r="I70" s="12">
        <v>2.5000000000000001E-3</v>
      </c>
      <c r="J70" s="12">
        <v>0</v>
      </c>
      <c r="K70" s="20">
        <v>1.4999999999999999E-2</v>
      </c>
      <c r="L70" s="12">
        <v>1.6651464766961001E-3</v>
      </c>
      <c r="M70" s="12">
        <v>0.01</v>
      </c>
      <c r="N70" s="12">
        <v>-1.4999999999999999E-2</v>
      </c>
      <c r="O70" s="12">
        <v>3.2000000000000001E-2</v>
      </c>
      <c r="P70" s="12">
        <v>5.0000000000000001E-3</v>
      </c>
      <c r="Q70" s="20">
        <v>0</v>
      </c>
      <c r="R70" s="20">
        <v>2.5000000000000001E-2</v>
      </c>
      <c r="S70" s="20">
        <v>0.02</v>
      </c>
      <c r="T70" s="20">
        <v>0.02</v>
      </c>
      <c r="U70" s="20">
        <v>1.4999999999999999E-2</v>
      </c>
      <c r="V70" s="20">
        <v>0</v>
      </c>
      <c r="W70" s="20">
        <v>0.01</v>
      </c>
      <c r="X70" s="20">
        <v>0</v>
      </c>
      <c r="Y70" s="20">
        <v>0</v>
      </c>
      <c r="AA70" s="20">
        <v>1.4999999999999999E-2</v>
      </c>
      <c r="AB70" s="20">
        <v>-1.4999999999999999E-2</v>
      </c>
      <c r="AC70" s="20">
        <v>0</v>
      </c>
      <c r="AD70" s="12">
        <v>0.01</v>
      </c>
    </row>
    <row r="71" spans="2:30" x14ac:dyDescent="0.2">
      <c r="B71" s="13">
        <f t="shared" si="5"/>
        <v>38899</v>
      </c>
      <c r="C71" s="12">
        <v>0</v>
      </c>
      <c r="D71" s="12">
        <v>3.2000000000000001E-2</v>
      </c>
      <c r="E71" s="12">
        <v>0.03</v>
      </c>
      <c r="F71" s="12">
        <v>3.2000000000000001E-2</v>
      </c>
      <c r="G71" s="12">
        <v>0.02</v>
      </c>
      <c r="I71" s="12">
        <v>2.5000000000000001E-3</v>
      </c>
      <c r="J71" s="12">
        <v>0</v>
      </c>
      <c r="K71" s="20">
        <v>1.4999999999999999E-2</v>
      </c>
      <c r="L71" s="12">
        <v>1.6644919942287999E-3</v>
      </c>
      <c r="M71" s="12">
        <v>0.01</v>
      </c>
      <c r="N71" s="12">
        <v>-1.4999999999999999E-2</v>
      </c>
      <c r="O71" s="12">
        <v>3.2000000000000001E-2</v>
      </c>
      <c r="P71" s="12">
        <v>5.0000000000000001E-3</v>
      </c>
      <c r="Q71" s="20">
        <v>0</v>
      </c>
      <c r="R71" s="20">
        <v>2.5000000000000001E-2</v>
      </c>
      <c r="S71" s="20">
        <v>0.02</v>
      </c>
      <c r="T71" s="20">
        <v>0.02</v>
      </c>
      <c r="U71" s="20">
        <v>1.4999999999999999E-2</v>
      </c>
      <c r="V71" s="20">
        <v>0</v>
      </c>
      <c r="W71" s="20">
        <v>0.01</v>
      </c>
      <c r="X71" s="20">
        <v>0</v>
      </c>
      <c r="Y71" s="20">
        <v>0</v>
      </c>
      <c r="AA71" s="20">
        <v>1.4999999999999999E-2</v>
      </c>
      <c r="AB71" s="20">
        <v>-1.4999999999999999E-2</v>
      </c>
      <c r="AC71" s="20">
        <v>0</v>
      </c>
      <c r="AD71" s="12">
        <v>0.01</v>
      </c>
    </row>
    <row r="72" spans="2:30" x14ac:dyDescent="0.2">
      <c r="B72" s="13">
        <f t="shared" si="5"/>
        <v>38930</v>
      </c>
      <c r="C72" s="12">
        <v>0</v>
      </c>
      <c r="D72" s="12">
        <v>3.2000000000000001E-2</v>
      </c>
      <c r="E72" s="12">
        <v>0.03</v>
      </c>
      <c r="F72" s="12">
        <v>3.2000000000000001E-2</v>
      </c>
      <c r="G72" s="12">
        <v>0.02</v>
      </c>
      <c r="I72" s="12">
        <v>2.5000000000000001E-3</v>
      </c>
      <c r="J72" s="12">
        <v>0</v>
      </c>
      <c r="K72" s="20">
        <v>1.4999999999999999E-2</v>
      </c>
      <c r="L72" s="12">
        <v>1.6637808595539999E-3</v>
      </c>
      <c r="M72" s="12">
        <v>0.01</v>
      </c>
      <c r="N72" s="12">
        <v>-1.4999999999999999E-2</v>
      </c>
      <c r="O72" s="12">
        <v>3.2000000000000001E-2</v>
      </c>
      <c r="P72" s="12">
        <v>5.0000000000000001E-3</v>
      </c>
      <c r="Q72" s="20">
        <v>0</v>
      </c>
      <c r="R72" s="20">
        <v>2.5000000000000001E-2</v>
      </c>
      <c r="S72" s="20">
        <v>0.02</v>
      </c>
      <c r="T72" s="20">
        <v>0.02</v>
      </c>
      <c r="U72" s="20">
        <v>1.4999999999999999E-2</v>
      </c>
      <c r="V72" s="20">
        <v>0</v>
      </c>
      <c r="W72" s="20">
        <v>0.01</v>
      </c>
      <c r="X72" s="20">
        <v>0</v>
      </c>
      <c r="Y72" s="20">
        <v>0</v>
      </c>
      <c r="AA72" s="20">
        <v>1.4999999999999999E-2</v>
      </c>
      <c r="AB72" s="20">
        <v>-1.4999999999999999E-2</v>
      </c>
      <c r="AC72" s="20">
        <v>0</v>
      </c>
      <c r="AD72" s="12">
        <v>0.01</v>
      </c>
    </row>
    <row r="73" spans="2:30" x14ac:dyDescent="0.2">
      <c r="B73" s="13">
        <f t="shared" si="5"/>
        <v>38961</v>
      </c>
      <c r="C73" s="12">
        <v>0</v>
      </c>
      <c r="D73" s="12">
        <v>3.2000000000000001E-2</v>
      </c>
      <c r="E73" s="12">
        <v>0.03</v>
      </c>
      <c r="F73" s="12">
        <v>3.2000000000000001E-2</v>
      </c>
      <c r="G73" s="12">
        <v>0.02</v>
      </c>
      <c r="I73" s="12">
        <v>2.5000000000000001E-3</v>
      </c>
      <c r="J73" s="12">
        <v>0</v>
      </c>
      <c r="K73" s="20">
        <v>1.4999999999999999E-2</v>
      </c>
      <c r="L73" s="12">
        <v>1.6630343783524001E-3</v>
      </c>
      <c r="M73" s="12">
        <v>1.2500000000000001E-2</v>
      </c>
      <c r="N73" s="12">
        <v>-1.4999999999999999E-2</v>
      </c>
      <c r="O73" s="12">
        <v>3.2000000000000001E-2</v>
      </c>
      <c r="P73" s="12">
        <v>5.0000000000000001E-3</v>
      </c>
      <c r="Q73" s="20">
        <v>0</v>
      </c>
      <c r="R73" s="20">
        <v>2.5000000000000001E-2</v>
      </c>
      <c r="S73" s="20">
        <v>0.02</v>
      </c>
      <c r="T73" s="20">
        <v>0.02</v>
      </c>
      <c r="U73" s="20">
        <v>1.4999999999999999E-2</v>
      </c>
      <c r="V73" s="20">
        <v>0</v>
      </c>
      <c r="W73" s="20">
        <v>0.01</v>
      </c>
      <c r="X73" s="20">
        <v>0</v>
      </c>
      <c r="Y73" s="20">
        <v>0</v>
      </c>
      <c r="AA73" s="20">
        <v>1.4999999999999999E-2</v>
      </c>
      <c r="AB73" s="20">
        <v>-1.4999999999999999E-2</v>
      </c>
      <c r="AC73" s="20">
        <v>0</v>
      </c>
      <c r="AD73" s="12">
        <v>0.01</v>
      </c>
    </row>
    <row r="74" spans="2:30" x14ac:dyDescent="0.2">
      <c r="B74" s="13">
        <f t="shared" si="5"/>
        <v>38991</v>
      </c>
      <c r="C74" s="12">
        <v>0</v>
      </c>
      <c r="D74" s="12">
        <v>3.2000000000000001E-2</v>
      </c>
      <c r="E74" s="12">
        <v>0.03</v>
      </c>
      <c r="F74" s="12">
        <v>3.2000000000000001E-2</v>
      </c>
      <c r="G74" s="12">
        <v>0.02</v>
      </c>
      <c r="I74" s="12">
        <v>2.5000000000000001E-3</v>
      </c>
      <c r="J74" s="12">
        <v>0</v>
      </c>
      <c r="K74" s="20">
        <v>1.4999999999999999E-2</v>
      </c>
      <c r="L74" s="12">
        <v>1.6622783824191999E-3</v>
      </c>
      <c r="M74" s="12">
        <v>0.03</v>
      </c>
      <c r="N74" s="12">
        <v>-1.4999999999999999E-2</v>
      </c>
      <c r="O74" s="12">
        <v>3.2000000000000001E-2</v>
      </c>
      <c r="P74" s="12">
        <v>5.0000000000000001E-3</v>
      </c>
      <c r="Q74" s="20">
        <v>0</v>
      </c>
      <c r="R74" s="20">
        <v>2.5000000000000001E-2</v>
      </c>
      <c r="S74" s="20">
        <v>0.02</v>
      </c>
      <c r="T74" s="20">
        <v>0.02</v>
      </c>
      <c r="U74" s="20">
        <v>1.4999999999999999E-2</v>
      </c>
      <c r="V74" s="20">
        <v>0</v>
      </c>
      <c r="W74" s="20">
        <v>0.01</v>
      </c>
      <c r="X74" s="20">
        <v>0</v>
      </c>
      <c r="Y74" s="20">
        <v>0</v>
      </c>
      <c r="AA74" s="20">
        <v>1.4999999999999999E-2</v>
      </c>
      <c r="AB74" s="20">
        <v>-1.4999999999999999E-2</v>
      </c>
      <c r="AC74" s="20">
        <v>0</v>
      </c>
      <c r="AD74" s="12">
        <v>0.01</v>
      </c>
    </row>
    <row r="75" spans="2:30" x14ac:dyDescent="0.2">
      <c r="B75" s="13">
        <f t="shared" si="5"/>
        <v>39022</v>
      </c>
      <c r="C75" s="12">
        <v>0</v>
      </c>
      <c r="D75" s="12">
        <v>3.4000000000000002E-2</v>
      </c>
      <c r="E75" s="12">
        <v>0.03</v>
      </c>
      <c r="F75" s="12">
        <v>3.4000000000000002E-2</v>
      </c>
      <c r="G75" s="12">
        <v>3.5000000000000003E-2</v>
      </c>
      <c r="I75" s="12">
        <v>5.0000000000000001E-3</v>
      </c>
      <c r="J75" s="12">
        <v>0</v>
      </c>
      <c r="K75" s="20">
        <v>0.05</v>
      </c>
      <c r="L75" s="12">
        <v>5.3166801151430998E-3</v>
      </c>
      <c r="M75" s="12">
        <v>0.03</v>
      </c>
      <c r="N75" s="12">
        <v>-5.0000000000000001E-3</v>
      </c>
      <c r="O75" s="12">
        <v>3.4000000000000002E-2</v>
      </c>
      <c r="P75" s="12">
        <v>5.0000000000000001E-3</v>
      </c>
      <c r="Q75" s="20">
        <v>0</v>
      </c>
      <c r="R75" s="20">
        <v>2.5000000000000001E-2</v>
      </c>
      <c r="S75" s="20">
        <v>0.02</v>
      </c>
      <c r="T75" s="20">
        <v>0.02</v>
      </c>
      <c r="U75" s="20">
        <v>1.4999999999999999E-2</v>
      </c>
      <c r="V75" s="20">
        <v>0</v>
      </c>
      <c r="W75" s="20">
        <v>0.01</v>
      </c>
      <c r="X75" s="20">
        <v>0</v>
      </c>
      <c r="Y75" s="20">
        <v>0</v>
      </c>
      <c r="AA75" s="20">
        <v>1.4999999999999999E-2</v>
      </c>
      <c r="AB75" s="20">
        <v>-5.0000000000000001E-3</v>
      </c>
      <c r="AC75" s="20">
        <v>0</v>
      </c>
      <c r="AD75" s="12">
        <v>0.01</v>
      </c>
    </row>
    <row r="76" spans="2:30" x14ac:dyDescent="0.2">
      <c r="B76" s="13">
        <f t="shared" si="5"/>
        <v>39052</v>
      </c>
      <c r="C76" s="12">
        <v>0</v>
      </c>
      <c r="D76" s="12">
        <v>3.4000000000000002E-2</v>
      </c>
      <c r="E76" s="12">
        <v>0.03</v>
      </c>
      <c r="F76" s="12">
        <v>3.4000000000000002E-2</v>
      </c>
      <c r="G76" s="12">
        <v>3.5000000000000003E-2</v>
      </c>
      <c r="I76" s="12">
        <v>5.0000000000000001E-3</v>
      </c>
      <c r="J76" s="12">
        <v>0</v>
      </c>
      <c r="K76" s="20">
        <v>0.05</v>
      </c>
      <c r="L76" s="12">
        <v>5.3145923140437996E-3</v>
      </c>
      <c r="M76" s="12">
        <v>0.03</v>
      </c>
      <c r="N76" s="12">
        <v>-5.0000000000000001E-3</v>
      </c>
      <c r="O76" s="12">
        <v>3.4000000000000002E-2</v>
      </c>
      <c r="P76" s="12">
        <v>5.0000000000000001E-3</v>
      </c>
      <c r="Q76" s="20">
        <v>0</v>
      </c>
      <c r="R76" s="20">
        <v>2.5000000000000001E-2</v>
      </c>
      <c r="S76" s="20">
        <v>0.02</v>
      </c>
      <c r="T76" s="20">
        <v>0.02</v>
      </c>
      <c r="U76" s="20">
        <v>1.4999999999999999E-2</v>
      </c>
      <c r="V76" s="20">
        <v>0</v>
      </c>
      <c r="W76" s="20">
        <v>0.01</v>
      </c>
      <c r="X76" s="20">
        <v>0</v>
      </c>
      <c r="Y76" s="20">
        <v>0</v>
      </c>
      <c r="AA76" s="20">
        <v>1.4999999999999999E-2</v>
      </c>
      <c r="AB76" s="20">
        <v>-5.0000000000000001E-3</v>
      </c>
      <c r="AC76" s="20">
        <v>0</v>
      </c>
      <c r="AD76" s="12">
        <v>0.01</v>
      </c>
    </row>
    <row r="77" spans="2:30" x14ac:dyDescent="0.2">
      <c r="B77" s="13">
        <f t="shared" si="5"/>
        <v>39083</v>
      </c>
      <c r="C77" s="12">
        <v>2.5000000000000001E-3</v>
      </c>
      <c r="D77" s="12">
        <v>3.4000000000000002E-2</v>
      </c>
      <c r="E77" s="12">
        <v>0.03</v>
      </c>
      <c r="F77" s="12">
        <v>3.4000000000000002E-2</v>
      </c>
      <c r="G77" s="12">
        <v>3.5000000000000003E-2</v>
      </c>
      <c r="I77" s="12">
        <v>5.0000000000000001E-3</v>
      </c>
      <c r="J77" s="12">
        <v>0</v>
      </c>
      <c r="K77" s="20">
        <v>0.05</v>
      </c>
      <c r="L77" s="12">
        <v>5.3156148133537001E-3</v>
      </c>
      <c r="M77" s="12">
        <v>0.03</v>
      </c>
      <c r="N77" s="12">
        <v>-5.0000000000000001E-3</v>
      </c>
      <c r="O77" s="12">
        <v>3.4000000000000002E-2</v>
      </c>
      <c r="P77" s="12">
        <v>5.0000000000000001E-3</v>
      </c>
      <c r="Q77" s="20">
        <v>2.5000000000000001E-3</v>
      </c>
      <c r="R77" s="20">
        <v>2.5000000000000001E-2</v>
      </c>
      <c r="S77" s="20">
        <v>0.02</v>
      </c>
      <c r="T77" s="20">
        <v>0.02</v>
      </c>
      <c r="U77" s="20">
        <v>1.4999999999999999E-2</v>
      </c>
      <c r="V77" s="20">
        <v>0</v>
      </c>
      <c r="W77" s="20">
        <v>0.01</v>
      </c>
      <c r="X77" s="20">
        <v>0</v>
      </c>
      <c r="Y77" s="20">
        <v>0</v>
      </c>
      <c r="AA77" s="20">
        <v>1.4999999999999999E-2</v>
      </c>
      <c r="AB77" s="20">
        <v>-5.0000000000000001E-3</v>
      </c>
      <c r="AC77" s="20">
        <v>0</v>
      </c>
      <c r="AD77" s="12">
        <v>0.01</v>
      </c>
    </row>
    <row r="78" spans="2:30" x14ac:dyDescent="0.2">
      <c r="B78" s="13">
        <f t="shared" si="5"/>
        <v>39114</v>
      </c>
      <c r="C78" s="12">
        <v>2.5000000000000001E-3</v>
      </c>
      <c r="D78" s="12">
        <v>3.4000000000000002E-2</v>
      </c>
      <c r="E78" s="12">
        <v>0.03</v>
      </c>
      <c r="F78" s="12">
        <v>3.4000000000000002E-2</v>
      </c>
      <c r="G78" s="12">
        <v>3.5000000000000003E-2</v>
      </c>
      <c r="I78" s="12">
        <v>5.0000000000000001E-3</v>
      </c>
      <c r="J78" s="12">
        <v>0</v>
      </c>
      <c r="K78" s="20">
        <v>0.05</v>
      </c>
      <c r="L78" s="12">
        <v>5.3166508075541E-3</v>
      </c>
      <c r="M78" s="12">
        <v>0.03</v>
      </c>
      <c r="N78" s="12">
        <v>-5.0000000000000001E-3</v>
      </c>
      <c r="O78" s="12">
        <v>3.4000000000000002E-2</v>
      </c>
      <c r="P78" s="12">
        <v>5.0000000000000001E-3</v>
      </c>
      <c r="Q78" s="20">
        <v>2.5000000000000001E-3</v>
      </c>
      <c r="R78" s="20">
        <v>2.5000000000000001E-2</v>
      </c>
      <c r="S78" s="20">
        <v>0.02</v>
      </c>
      <c r="T78" s="20">
        <v>0.02</v>
      </c>
      <c r="U78" s="20">
        <v>1.4999999999999999E-2</v>
      </c>
      <c r="V78" s="20">
        <v>0</v>
      </c>
      <c r="W78" s="20">
        <v>0.01</v>
      </c>
      <c r="X78" s="20">
        <v>0</v>
      </c>
      <c r="Y78" s="20">
        <v>0</v>
      </c>
      <c r="AA78" s="20">
        <v>1.4999999999999999E-2</v>
      </c>
      <c r="AB78" s="20">
        <v>-5.0000000000000001E-3</v>
      </c>
      <c r="AC78" s="20">
        <v>0</v>
      </c>
      <c r="AD78" s="12">
        <v>0.01</v>
      </c>
    </row>
    <row r="79" spans="2:30" x14ac:dyDescent="0.2">
      <c r="B79" s="13">
        <f t="shared" si="5"/>
        <v>39142</v>
      </c>
      <c r="C79" s="12">
        <v>2.5000000000000001E-3</v>
      </c>
      <c r="D79" s="12">
        <v>3.4000000000000002E-2</v>
      </c>
      <c r="E79" s="12">
        <v>0.03</v>
      </c>
      <c r="F79" s="12">
        <v>3.4000000000000002E-2</v>
      </c>
      <c r="G79" s="12">
        <v>3.5000000000000003E-2</v>
      </c>
      <c r="I79" s="12">
        <v>5.0000000000000001E-3</v>
      </c>
      <c r="J79" s="12">
        <v>0</v>
      </c>
      <c r="K79" s="20">
        <v>0.05</v>
      </c>
      <c r="L79" s="12">
        <v>5.3175981473175E-3</v>
      </c>
      <c r="M79" s="12">
        <v>0.03</v>
      </c>
      <c r="N79" s="12">
        <v>-5.0000000000000001E-3</v>
      </c>
      <c r="O79" s="12">
        <v>3.4000000000000002E-2</v>
      </c>
      <c r="P79" s="12">
        <v>5.0000000000000001E-3</v>
      </c>
      <c r="Q79" s="20">
        <v>2.5000000000000001E-3</v>
      </c>
      <c r="R79" s="20">
        <v>2.5000000000000001E-2</v>
      </c>
      <c r="S79" s="20">
        <v>0.02</v>
      </c>
      <c r="T79" s="20">
        <v>0.02</v>
      </c>
      <c r="U79" s="20">
        <v>1.4999999999999999E-2</v>
      </c>
      <c r="V79" s="20">
        <v>0</v>
      </c>
      <c r="W79" s="20">
        <v>0.01</v>
      </c>
      <c r="X79" s="20">
        <v>0</v>
      </c>
      <c r="Y79" s="20">
        <v>0</v>
      </c>
      <c r="AA79" s="20">
        <v>1.4999999999999999E-2</v>
      </c>
      <c r="AB79" s="20">
        <v>-5.0000000000000001E-3</v>
      </c>
      <c r="AC79" s="20">
        <v>0</v>
      </c>
      <c r="AD79" s="12">
        <v>0.01</v>
      </c>
    </row>
    <row r="80" spans="2:30" x14ac:dyDescent="0.2">
      <c r="B80" s="13">
        <f t="shared" si="5"/>
        <v>39173</v>
      </c>
      <c r="C80" s="12">
        <v>2.5000000000000001E-3</v>
      </c>
      <c r="D80" s="12">
        <v>3.4000000000000002E-2</v>
      </c>
      <c r="E80" s="12">
        <v>0.03</v>
      </c>
      <c r="F80" s="12">
        <v>3.4000000000000002E-2</v>
      </c>
      <c r="G80" s="12">
        <v>0.02</v>
      </c>
      <c r="I80" s="12">
        <v>2.5000000000000001E-3</v>
      </c>
      <c r="J80" s="12">
        <v>0</v>
      </c>
      <c r="K80" s="20">
        <v>1.4999999999999999E-2</v>
      </c>
      <c r="L80" s="12">
        <v>1.6620811995165E-3</v>
      </c>
      <c r="M80" s="12">
        <v>0.01</v>
      </c>
      <c r="N80" s="12">
        <v>-1.4999999999999999E-2</v>
      </c>
      <c r="O80" s="12">
        <v>3.4000000000000002E-2</v>
      </c>
      <c r="P80" s="12">
        <v>5.0000000000000001E-3</v>
      </c>
      <c r="Q80" s="20">
        <v>2.5000000000000001E-3</v>
      </c>
      <c r="R80" s="20">
        <v>2.5000000000000001E-2</v>
      </c>
      <c r="S80" s="20">
        <v>0.02</v>
      </c>
      <c r="T80" s="20">
        <v>0.02</v>
      </c>
      <c r="U80" s="20">
        <v>1.4999999999999999E-2</v>
      </c>
      <c r="V80" s="20">
        <v>0</v>
      </c>
      <c r="W80" s="20">
        <v>0.01</v>
      </c>
      <c r="X80" s="20">
        <v>0</v>
      </c>
      <c r="Y80" s="20">
        <v>0</v>
      </c>
      <c r="AA80" s="20">
        <v>1.4999999999999999E-2</v>
      </c>
      <c r="AB80" s="20">
        <v>-1.4999999999999999E-2</v>
      </c>
      <c r="AC80" s="20">
        <v>0</v>
      </c>
      <c r="AD80" s="12">
        <v>0.01</v>
      </c>
    </row>
    <row r="81" spans="2:30" x14ac:dyDescent="0.2">
      <c r="B81" s="13">
        <f t="shared" ref="B81:B107" si="6">EOMONTH(B80,0)+1</f>
        <v>39203</v>
      </c>
      <c r="C81" s="12">
        <v>2.5000000000000001E-3</v>
      </c>
      <c r="D81" s="12">
        <v>3.4000000000000002E-2</v>
      </c>
      <c r="E81" s="12">
        <v>0.03</v>
      </c>
      <c r="F81" s="12">
        <v>3.4000000000000002E-2</v>
      </c>
      <c r="G81" s="12">
        <v>0.02</v>
      </c>
      <c r="I81" s="12">
        <v>2.5000000000000001E-3</v>
      </c>
      <c r="J81" s="12">
        <v>0</v>
      </c>
      <c r="K81" s="20">
        <v>1.4999999999999999E-2</v>
      </c>
      <c r="L81" s="12">
        <v>1.662406294897E-3</v>
      </c>
      <c r="M81" s="12">
        <v>0.01</v>
      </c>
      <c r="N81" s="12">
        <v>-1.4999999999999999E-2</v>
      </c>
      <c r="O81" s="12">
        <v>3.4000000000000002E-2</v>
      </c>
      <c r="P81" s="12">
        <v>5.0000000000000001E-3</v>
      </c>
      <c r="Q81" s="20">
        <v>2.5000000000000001E-3</v>
      </c>
      <c r="R81" s="20">
        <v>2.5000000000000001E-2</v>
      </c>
      <c r="S81" s="20">
        <v>0.02</v>
      </c>
      <c r="T81" s="20">
        <v>0.02</v>
      </c>
      <c r="U81" s="20">
        <v>1.4999999999999999E-2</v>
      </c>
      <c r="V81" s="20">
        <v>0</v>
      </c>
      <c r="W81" s="20">
        <v>0.01</v>
      </c>
      <c r="X81" s="20">
        <v>0</v>
      </c>
      <c r="Y81" s="20">
        <v>0</v>
      </c>
      <c r="AA81" s="20">
        <v>1.4999999999999999E-2</v>
      </c>
      <c r="AB81" s="20">
        <v>-1.4999999999999999E-2</v>
      </c>
      <c r="AC81" s="20">
        <v>0</v>
      </c>
      <c r="AD81" s="12">
        <v>0.01</v>
      </c>
    </row>
    <row r="82" spans="2:30" x14ac:dyDescent="0.2">
      <c r="B82" s="13">
        <f t="shared" si="6"/>
        <v>39234</v>
      </c>
      <c r="C82" s="12">
        <v>2.5000000000000001E-3</v>
      </c>
      <c r="D82" s="12">
        <v>3.4000000000000002E-2</v>
      </c>
      <c r="E82" s="12">
        <v>0.03</v>
      </c>
      <c r="F82" s="12">
        <v>3.4000000000000002E-2</v>
      </c>
      <c r="G82" s="12">
        <v>0.02</v>
      </c>
      <c r="I82" s="12">
        <v>2.5000000000000001E-3</v>
      </c>
      <c r="J82" s="12">
        <v>0</v>
      </c>
      <c r="K82" s="20">
        <v>1.4999999999999999E-2</v>
      </c>
      <c r="L82" s="12">
        <v>1.6627463817264999E-3</v>
      </c>
      <c r="M82" s="12">
        <v>0.01</v>
      </c>
      <c r="N82" s="12">
        <v>-1.4999999999999999E-2</v>
      </c>
      <c r="O82" s="12">
        <v>3.4000000000000002E-2</v>
      </c>
      <c r="P82" s="12">
        <v>5.0000000000000001E-3</v>
      </c>
      <c r="Q82" s="20">
        <v>2.5000000000000001E-3</v>
      </c>
      <c r="R82" s="20">
        <v>2.5000000000000001E-2</v>
      </c>
      <c r="S82" s="20">
        <v>0.02</v>
      </c>
      <c r="T82" s="20">
        <v>0.02</v>
      </c>
      <c r="U82" s="20">
        <v>1.4999999999999999E-2</v>
      </c>
      <c r="V82" s="20">
        <v>0</v>
      </c>
      <c r="W82" s="20">
        <v>0.01</v>
      </c>
      <c r="X82" s="20">
        <v>0</v>
      </c>
      <c r="Y82" s="20">
        <v>0</v>
      </c>
      <c r="AA82" s="20">
        <v>1.4999999999999999E-2</v>
      </c>
      <c r="AB82" s="20">
        <v>-1.4999999999999999E-2</v>
      </c>
      <c r="AC82" s="20">
        <v>0</v>
      </c>
      <c r="AD82" s="12">
        <v>0.01</v>
      </c>
    </row>
    <row r="83" spans="2:30" x14ac:dyDescent="0.2">
      <c r="B83" s="13">
        <f t="shared" si="6"/>
        <v>39264</v>
      </c>
      <c r="C83" s="12">
        <v>2.5000000000000001E-3</v>
      </c>
      <c r="D83" s="12">
        <v>3.4000000000000002E-2</v>
      </c>
      <c r="E83" s="12">
        <v>0.03</v>
      </c>
      <c r="F83" s="12">
        <v>3.4000000000000002E-2</v>
      </c>
      <c r="G83" s="12">
        <v>0.02</v>
      </c>
      <c r="I83" s="12">
        <v>2.5000000000000001E-3</v>
      </c>
      <c r="J83" s="12">
        <v>0</v>
      </c>
      <c r="K83" s="20">
        <v>1.4999999999999999E-2</v>
      </c>
      <c r="L83" s="12">
        <v>1.6630795204065E-3</v>
      </c>
      <c r="M83" s="12">
        <v>0.01</v>
      </c>
      <c r="N83" s="12">
        <v>-1.4999999999999999E-2</v>
      </c>
      <c r="O83" s="12">
        <v>3.4000000000000002E-2</v>
      </c>
      <c r="P83" s="12">
        <v>5.0000000000000001E-3</v>
      </c>
      <c r="Q83" s="20">
        <v>2.5000000000000001E-3</v>
      </c>
      <c r="R83" s="20">
        <v>2.5000000000000001E-2</v>
      </c>
      <c r="S83" s="20">
        <v>0.02</v>
      </c>
      <c r="T83" s="20">
        <v>0.02</v>
      </c>
      <c r="U83" s="20">
        <v>1.4999999999999999E-2</v>
      </c>
      <c r="V83" s="20">
        <v>0</v>
      </c>
      <c r="W83" s="20">
        <v>0.01</v>
      </c>
      <c r="X83" s="20">
        <v>0</v>
      </c>
      <c r="Y83" s="20">
        <v>0</v>
      </c>
      <c r="AA83" s="20">
        <v>1.4999999999999999E-2</v>
      </c>
      <c r="AB83" s="20">
        <v>-1.4999999999999999E-2</v>
      </c>
      <c r="AC83" s="20">
        <v>0</v>
      </c>
      <c r="AD83" s="12">
        <v>0.01</v>
      </c>
    </row>
    <row r="84" spans="2:30" x14ac:dyDescent="0.2">
      <c r="B84" s="13">
        <f t="shared" si="6"/>
        <v>39295</v>
      </c>
      <c r="C84" s="12">
        <v>2.5000000000000001E-3</v>
      </c>
      <c r="D84" s="12">
        <v>3.4000000000000002E-2</v>
      </c>
      <c r="E84" s="12">
        <v>0.03</v>
      </c>
      <c r="F84" s="12">
        <v>3.4000000000000002E-2</v>
      </c>
      <c r="G84" s="12">
        <v>0.02</v>
      </c>
      <c r="I84" s="12">
        <v>2.5000000000000001E-3</v>
      </c>
      <c r="J84" s="12">
        <v>0</v>
      </c>
      <c r="K84" s="20">
        <v>1.4999999999999999E-2</v>
      </c>
      <c r="L84" s="12">
        <v>1.6634279217661E-3</v>
      </c>
      <c r="M84" s="12">
        <v>0.01</v>
      </c>
      <c r="N84" s="12">
        <v>-1.4999999999999999E-2</v>
      </c>
      <c r="O84" s="12">
        <v>3.4000000000000002E-2</v>
      </c>
      <c r="P84" s="12">
        <v>5.0000000000000001E-3</v>
      </c>
      <c r="Q84" s="20">
        <v>2.5000000000000001E-3</v>
      </c>
      <c r="R84" s="20">
        <v>2.5000000000000001E-2</v>
      </c>
      <c r="S84" s="20">
        <v>0.02</v>
      </c>
      <c r="T84" s="20">
        <v>0.02</v>
      </c>
      <c r="U84" s="20">
        <v>1.4999999999999999E-2</v>
      </c>
      <c r="V84" s="20">
        <v>0</v>
      </c>
      <c r="W84" s="20">
        <v>0.01</v>
      </c>
      <c r="X84" s="20">
        <v>0</v>
      </c>
      <c r="Y84" s="20">
        <v>0</v>
      </c>
      <c r="AA84" s="20">
        <v>1.4999999999999999E-2</v>
      </c>
      <c r="AB84" s="20">
        <v>-1.4999999999999999E-2</v>
      </c>
      <c r="AC84" s="20">
        <v>0</v>
      </c>
      <c r="AD84" s="12">
        <v>0.01</v>
      </c>
    </row>
    <row r="85" spans="2:30" x14ac:dyDescent="0.2">
      <c r="B85" s="13">
        <f t="shared" si="6"/>
        <v>39326</v>
      </c>
      <c r="C85" s="12">
        <v>2.5000000000000001E-3</v>
      </c>
      <c r="D85" s="12">
        <v>3.4000000000000002E-2</v>
      </c>
      <c r="E85" s="12">
        <v>0.03</v>
      </c>
      <c r="F85" s="12">
        <v>3.4000000000000002E-2</v>
      </c>
      <c r="G85" s="12">
        <v>0.02</v>
      </c>
      <c r="I85" s="12">
        <v>2.5000000000000001E-3</v>
      </c>
      <c r="J85" s="12">
        <v>0</v>
      </c>
      <c r="K85" s="20">
        <v>1.4999999999999999E-2</v>
      </c>
      <c r="L85" s="12">
        <v>1.6637805509885E-3</v>
      </c>
      <c r="M85" s="12">
        <v>1.2500000000000001E-2</v>
      </c>
      <c r="N85" s="12">
        <v>-1.4999999999999999E-2</v>
      </c>
      <c r="O85" s="12">
        <v>3.4000000000000002E-2</v>
      </c>
      <c r="P85" s="12">
        <v>5.0000000000000001E-3</v>
      </c>
      <c r="Q85" s="20">
        <v>2.5000000000000001E-3</v>
      </c>
      <c r="R85" s="20">
        <v>2.5000000000000001E-2</v>
      </c>
      <c r="S85" s="20">
        <v>0.02</v>
      </c>
      <c r="T85" s="20">
        <v>0.02</v>
      </c>
      <c r="U85" s="20">
        <v>1.4999999999999999E-2</v>
      </c>
      <c r="V85" s="20">
        <v>0</v>
      </c>
      <c r="W85" s="20">
        <v>0.01</v>
      </c>
      <c r="X85" s="20">
        <v>0</v>
      </c>
      <c r="Y85" s="20">
        <v>0</v>
      </c>
      <c r="AA85" s="20">
        <v>1.4999999999999999E-2</v>
      </c>
      <c r="AB85" s="20">
        <v>-1.4999999999999999E-2</v>
      </c>
      <c r="AC85" s="20">
        <v>0</v>
      </c>
      <c r="AD85" s="12">
        <v>0.01</v>
      </c>
    </row>
    <row r="86" spans="2:30" x14ac:dyDescent="0.2">
      <c r="B86" s="13">
        <f t="shared" si="6"/>
        <v>39356</v>
      </c>
      <c r="C86" s="12">
        <v>2.5000000000000001E-3</v>
      </c>
      <c r="D86" s="12">
        <v>3.4000000000000002E-2</v>
      </c>
      <c r="E86" s="12">
        <v>0.03</v>
      </c>
      <c r="F86" s="12">
        <v>3.4000000000000002E-2</v>
      </c>
      <c r="G86" s="12">
        <v>0.02</v>
      </c>
      <c r="I86" s="12">
        <v>2.5000000000000001E-3</v>
      </c>
      <c r="J86" s="12">
        <v>0</v>
      </c>
      <c r="K86" s="20">
        <v>1.4999999999999999E-2</v>
      </c>
      <c r="L86" s="12">
        <v>1.6641258321551001E-3</v>
      </c>
      <c r="M86" s="12">
        <v>0.03</v>
      </c>
      <c r="N86" s="12">
        <v>-1.4999999999999999E-2</v>
      </c>
      <c r="O86" s="12">
        <v>3.4000000000000002E-2</v>
      </c>
      <c r="P86" s="12">
        <v>5.0000000000000001E-3</v>
      </c>
      <c r="Q86" s="20">
        <v>2.5000000000000001E-3</v>
      </c>
      <c r="R86" s="20">
        <v>2.5000000000000001E-2</v>
      </c>
      <c r="S86" s="20">
        <v>0.02</v>
      </c>
      <c r="T86" s="20">
        <v>0.02</v>
      </c>
      <c r="U86" s="20">
        <v>1.4999999999999999E-2</v>
      </c>
      <c r="V86" s="20">
        <v>0</v>
      </c>
      <c r="W86" s="20">
        <v>0.01</v>
      </c>
      <c r="X86" s="20">
        <v>0</v>
      </c>
      <c r="Y86" s="20">
        <v>0</v>
      </c>
      <c r="AA86" s="20">
        <v>1.4999999999999999E-2</v>
      </c>
      <c r="AB86" s="20">
        <v>-1.4999999999999999E-2</v>
      </c>
      <c r="AC86" s="20">
        <v>0</v>
      </c>
      <c r="AD86" s="12">
        <v>0.01</v>
      </c>
    </row>
    <row r="87" spans="2:30" x14ac:dyDescent="0.2">
      <c r="B87" s="13">
        <f t="shared" si="6"/>
        <v>39387</v>
      </c>
      <c r="C87" s="12">
        <v>2.5000000000000001E-3</v>
      </c>
      <c r="D87" s="12">
        <v>3.5999999999999997E-2</v>
      </c>
      <c r="E87" s="12">
        <v>0.03</v>
      </c>
      <c r="F87" s="12">
        <v>3.5999999999999997E-2</v>
      </c>
      <c r="G87" s="12">
        <v>0</v>
      </c>
      <c r="I87" s="12">
        <v>5.0000000000000001E-3</v>
      </c>
      <c r="J87" s="12">
        <v>0</v>
      </c>
      <c r="K87" s="20">
        <v>0.05</v>
      </c>
      <c r="L87" s="12">
        <v>5.3263577141941998E-3</v>
      </c>
      <c r="M87" s="12">
        <v>0</v>
      </c>
      <c r="N87" s="12">
        <v>-5.0000000000000001E-3</v>
      </c>
      <c r="O87" s="12">
        <v>3.5999999999999997E-2</v>
      </c>
      <c r="P87" s="12">
        <v>5.0000000000000001E-3</v>
      </c>
      <c r="Q87" s="20">
        <v>2.5000000000000001E-3</v>
      </c>
      <c r="R87" s="20">
        <v>2.5000000000000001E-2</v>
      </c>
      <c r="S87" s="20">
        <v>0.02</v>
      </c>
      <c r="T87" s="20">
        <v>0.02</v>
      </c>
      <c r="U87" s="20">
        <v>1.4999999999999999E-2</v>
      </c>
      <c r="V87" s="20">
        <v>0</v>
      </c>
      <c r="W87" s="20">
        <v>0.01</v>
      </c>
      <c r="X87" s="20">
        <v>0</v>
      </c>
      <c r="Y87" s="20">
        <v>0</v>
      </c>
      <c r="AA87" s="20">
        <v>1.4999999999999999E-2</v>
      </c>
      <c r="AB87" s="20">
        <v>-5.0000000000000001E-3</v>
      </c>
      <c r="AC87" s="20">
        <v>0</v>
      </c>
      <c r="AD87" s="12">
        <v>0.01</v>
      </c>
    </row>
    <row r="88" spans="2:30" x14ac:dyDescent="0.2">
      <c r="B88" s="13">
        <f t="shared" si="6"/>
        <v>39417</v>
      </c>
      <c r="C88" s="12">
        <v>2.5000000000000001E-3</v>
      </c>
      <c r="D88" s="12">
        <v>3.5999999999999997E-2</v>
      </c>
      <c r="E88" s="12">
        <v>0.03</v>
      </c>
      <c r="F88" s="12">
        <v>3.5999999999999997E-2</v>
      </c>
      <c r="G88" s="12">
        <v>0</v>
      </c>
      <c r="I88" s="12">
        <v>5.0000000000000001E-3</v>
      </c>
      <c r="J88" s="12">
        <v>0</v>
      </c>
      <c r="K88" s="20">
        <v>0.05</v>
      </c>
      <c r="L88" s="12">
        <v>5.3274884028438E-3</v>
      </c>
      <c r="M88" s="12">
        <v>0</v>
      </c>
      <c r="N88" s="12">
        <v>-5.0000000000000001E-3</v>
      </c>
      <c r="O88" s="12">
        <v>3.5999999999999997E-2</v>
      </c>
      <c r="P88" s="12">
        <v>5.0000000000000001E-3</v>
      </c>
      <c r="Q88" s="20">
        <v>2.5000000000000001E-3</v>
      </c>
      <c r="R88" s="20">
        <v>2.5000000000000001E-2</v>
      </c>
      <c r="S88" s="20">
        <v>0.02</v>
      </c>
      <c r="T88" s="20">
        <v>0.02</v>
      </c>
      <c r="U88" s="20">
        <v>1.4999999999999999E-2</v>
      </c>
      <c r="V88" s="20">
        <v>0</v>
      </c>
      <c r="W88" s="20">
        <v>0.01</v>
      </c>
      <c r="X88" s="20">
        <v>0</v>
      </c>
      <c r="Y88" s="20">
        <v>0</v>
      </c>
      <c r="AA88" s="20">
        <v>1.4999999999999999E-2</v>
      </c>
      <c r="AB88" s="20">
        <v>-5.0000000000000001E-3</v>
      </c>
      <c r="AC88" s="20">
        <v>0</v>
      </c>
      <c r="AD88" s="12">
        <v>0.01</v>
      </c>
    </row>
    <row r="89" spans="2:30" x14ac:dyDescent="0.2">
      <c r="B89" s="13">
        <f t="shared" si="6"/>
        <v>39448</v>
      </c>
      <c r="C89" s="12">
        <v>2.5000000000000001E-3</v>
      </c>
      <c r="D89" s="12">
        <v>3.5999999999999997E-2</v>
      </c>
      <c r="E89" s="12">
        <v>0.03</v>
      </c>
      <c r="F89" s="12">
        <v>3.5999999999999997E-2</v>
      </c>
      <c r="G89" s="12">
        <v>0</v>
      </c>
      <c r="I89" s="12">
        <v>5.0000000000000001E-3</v>
      </c>
      <c r="J89" s="12">
        <v>0</v>
      </c>
      <c r="K89" s="20">
        <v>0.05</v>
      </c>
      <c r="L89" s="12">
        <v>5.3286701136444998E-3</v>
      </c>
      <c r="M89" s="12">
        <v>0</v>
      </c>
      <c r="N89" s="12">
        <v>-5.0000000000000001E-3</v>
      </c>
      <c r="O89" s="12">
        <v>3.5999999999999997E-2</v>
      </c>
      <c r="P89" s="12">
        <v>5.0000000000000001E-3</v>
      </c>
      <c r="Q89" s="20">
        <v>2.5000000000000001E-3</v>
      </c>
      <c r="R89" s="20">
        <v>2.5000000000000001E-2</v>
      </c>
      <c r="S89" s="20">
        <v>0.02</v>
      </c>
      <c r="T89" s="20">
        <v>0.02</v>
      </c>
      <c r="U89" s="20">
        <v>1.4999999999999999E-2</v>
      </c>
      <c r="V89" s="20">
        <v>0</v>
      </c>
      <c r="W89" s="20">
        <v>0.01</v>
      </c>
      <c r="X89" s="20">
        <v>0</v>
      </c>
      <c r="Y89" s="20">
        <v>0</v>
      </c>
      <c r="AA89" s="20">
        <v>1.4999999999999999E-2</v>
      </c>
      <c r="AB89" s="20">
        <v>-5.0000000000000001E-3</v>
      </c>
      <c r="AC89" s="20">
        <v>0</v>
      </c>
      <c r="AD89" s="12">
        <v>0.01</v>
      </c>
    </row>
    <row r="90" spans="2:30" x14ac:dyDescent="0.2">
      <c r="B90" s="13">
        <f t="shared" si="6"/>
        <v>39479</v>
      </c>
      <c r="C90" s="12">
        <v>2.5000000000000001E-3</v>
      </c>
      <c r="D90" s="12">
        <v>3.5999999999999997E-2</v>
      </c>
      <c r="E90" s="12">
        <v>0.03</v>
      </c>
      <c r="F90" s="12">
        <v>3.5999999999999997E-2</v>
      </c>
      <c r="G90" s="12">
        <v>0</v>
      </c>
      <c r="I90" s="12">
        <v>5.0000000000000001E-3</v>
      </c>
      <c r="J90" s="12">
        <v>0</v>
      </c>
      <c r="K90" s="20">
        <v>0.05</v>
      </c>
      <c r="L90" s="12">
        <v>5.3298653812876998E-3</v>
      </c>
      <c r="M90" s="12">
        <v>0</v>
      </c>
      <c r="N90" s="12">
        <v>-5.0000000000000001E-3</v>
      </c>
      <c r="O90" s="12">
        <v>3.5999999999999997E-2</v>
      </c>
      <c r="P90" s="12">
        <v>5.0000000000000001E-3</v>
      </c>
      <c r="Q90" s="20">
        <v>2.5000000000000001E-3</v>
      </c>
      <c r="R90" s="20">
        <v>2.5000000000000001E-2</v>
      </c>
      <c r="S90" s="20">
        <v>0.02</v>
      </c>
      <c r="T90" s="20">
        <v>0.02</v>
      </c>
      <c r="U90" s="20">
        <v>1.4999999999999999E-2</v>
      </c>
      <c r="V90" s="20">
        <v>0</v>
      </c>
      <c r="W90" s="20">
        <v>0.01</v>
      </c>
      <c r="X90" s="20">
        <v>0</v>
      </c>
      <c r="Y90" s="20">
        <v>0</v>
      </c>
      <c r="AA90" s="20">
        <v>1.4999999999999999E-2</v>
      </c>
      <c r="AB90" s="20">
        <v>-5.0000000000000001E-3</v>
      </c>
      <c r="AC90" s="20">
        <v>0</v>
      </c>
      <c r="AD90" s="12">
        <v>0.01</v>
      </c>
    </row>
    <row r="91" spans="2:30" x14ac:dyDescent="0.2">
      <c r="B91" s="13">
        <f t="shared" si="6"/>
        <v>39508</v>
      </c>
      <c r="C91" s="12">
        <v>2.5000000000000001E-3</v>
      </c>
      <c r="D91" s="12">
        <v>3.5999999999999997E-2</v>
      </c>
      <c r="E91" s="12">
        <v>0.03</v>
      </c>
      <c r="F91" s="12">
        <v>3.5999999999999997E-2</v>
      </c>
      <c r="G91" s="12">
        <v>0</v>
      </c>
      <c r="I91" s="12">
        <v>5.0000000000000001E-3</v>
      </c>
      <c r="J91" s="12">
        <v>0</v>
      </c>
      <c r="K91" s="20">
        <v>0.05</v>
      </c>
      <c r="L91" s="12">
        <v>5.3309958132272996E-3</v>
      </c>
      <c r="M91" s="12">
        <v>0</v>
      </c>
      <c r="N91" s="12">
        <v>-5.0000000000000001E-3</v>
      </c>
      <c r="O91" s="12">
        <v>3.5999999999999997E-2</v>
      </c>
      <c r="P91" s="12">
        <v>5.0000000000000001E-3</v>
      </c>
      <c r="Q91" s="20">
        <v>2.5000000000000001E-3</v>
      </c>
      <c r="R91" s="20">
        <v>2.5000000000000001E-2</v>
      </c>
      <c r="S91" s="20">
        <v>0.02</v>
      </c>
      <c r="T91" s="20">
        <v>0.02</v>
      </c>
      <c r="U91" s="20">
        <v>1.4999999999999999E-2</v>
      </c>
      <c r="V91" s="20">
        <v>0</v>
      </c>
      <c r="W91" s="20">
        <v>0.01</v>
      </c>
      <c r="X91" s="20">
        <v>0</v>
      </c>
      <c r="Y91" s="20">
        <v>0</v>
      </c>
      <c r="AA91" s="20">
        <v>1.4999999999999999E-2</v>
      </c>
      <c r="AB91" s="20">
        <v>-5.0000000000000001E-3</v>
      </c>
      <c r="AC91" s="20">
        <v>0</v>
      </c>
      <c r="AD91" s="12">
        <v>0.01</v>
      </c>
    </row>
    <row r="92" spans="2:30" x14ac:dyDescent="0.2">
      <c r="B92" s="13">
        <f t="shared" si="6"/>
        <v>39539</v>
      </c>
      <c r="C92" s="12">
        <v>2.5000000000000001E-3</v>
      </c>
      <c r="D92" s="12">
        <v>3.5999999999999997E-2</v>
      </c>
      <c r="E92" s="12">
        <v>0.03</v>
      </c>
      <c r="F92" s="12">
        <v>3.5999999999999997E-2</v>
      </c>
      <c r="G92" s="12">
        <v>0</v>
      </c>
      <c r="I92" s="12">
        <v>2.5000000000000001E-3</v>
      </c>
      <c r="J92" s="12">
        <v>0</v>
      </c>
      <c r="K92" s="20">
        <v>1.4999999999999999E-2</v>
      </c>
      <c r="L92" s="12">
        <v>1.66631791775E-3</v>
      </c>
      <c r="M92" s="12">
        <v>0</v>
      </c>
      <c r="N92" s="12">
        <v>-1.4999999999999999E-2</v>
      </c>
      <c r="O92" s="12">
        <v>3.5999999999999997E-2</v>
      </c>
      <c r="P92" s="12">
        <v>5.0000000000000001E-3</v>
      </c>
      <c r="Q92" s="20">
        <v>2.5000000000000001E-3</v>
      </c>
      <c r="R92" s="20">
        <v>2.5000000000000001E-2</v>
      </c>
      <c r="S92" s="20">
        <v>0.02</v>
      </c>
      <c r="T92" s="20">
        <v>0.02</v>
      </c>
      <c r="U92" s="20">
        <v>1.4999999999999999E-2</v>
      </c>
      <c r="V92" s="20">
        <v>0</v>
      </c>
      <c r="W92" s="20">
        <v>0.01</v>
      </c>
      <c r="X92" s="20">
        <v>0</v>
      </c>
      <c r="Y92" s="20">
        <v>0</v>
      </c>
      <c r="AA92" s="20">
        <v>1.4999999999999999E-2</v>
      </c>
      <c r="AB92" s="20">
        <v>-1.4999999999999999E-2</v>
      </c>
      <c r="AC92" s="20">
        <v>0</v>
      </c>
      <c r="AD92" s="12">
        <v>0.01</v>
      </c>
    </row>
    <row r="93" spans="2:30" x14ac:dyDescent="0.2">
      <c r="B93" s="13">
        <f t="shared" si="6"/>
        <v>39569</v>
      </c>
      <c r="C93" s="12">
        <v>2.5000000000000001E-3</v>
      </c>
      <c r="D93" s="12">
        <v>3.5999999999999997E-2</v>
      </c>
      <c r="E93" s="12">
        <v>0.03</v>
      </c>
      <c r="F93" s="12">
        <v>3.5999999999999997E-2</v>
      </c>
      <c r="G93" s="12">
        <v>0</v>
      </c>
      <c r="I93" s="12">
        <v>2.5000000000000001E-3</v>
      </c>
      <c r="J93" s="12">
        <v>0</v>
      </c>
      <c r="K93" s="20">
        <v>1.4999999999999999E-2</v>
      </c>
      <c r="L93" s="12">
        <v>1.6666913690739E-3</v>
      </c>
      <c r="M93" s="12">
        <v>0</v>
      </c>
      <c r="N93" s="12">
        <v>-1.4999999999999999E-2</v>
      </c>
      <c r="O93" s="12">
        <v>3.5999999999999997E-2</v>
      </c>
      <c r="P93" s="12">
        <v>5.0000000000000001E-3</v>
      </c>
      <c r="Q93" s="20">
        <v>2.5000000000000001E-3</v>
      </c>
      <c r="R93" s="20">
        <v>2.5000000000000001E-2</v>
      </c>
      <c r="S93" s="20">
        <v>0.02</v>
      </c>
      <c r="T93" s="20">
        <v>0.02</v>
      </c>
      <c r="U93" s="20">
        <v>1.4999999999999999E-2</v>
      </c>
      <c r="V93" s="20">
        <v>0</v>
      </c>
      <c r="W93" s="20">
        <v>0.01</v>
      </c>
      <c r="X93" s="20">
        <v>0</v>
      </c>
      <c r="Y93" s="20">
        <v>0</v>
      </c>
      <c r="AA93" s="20">
        <v>1.4999999999999999E-2</v>
      </c>
      <c r="AB93" s="20">
        <v>-1.4999999999999999E-2</v>
      </c>
      <c r="AC93" s="20">
        <v>0</v>
      </c>
      <c r="AD93" s="12">
        <v>0.01</v>
      </c>
    </row>
    <row r="94" spans="2:30" x14ac:dyDescent="0.2">
      <c r="B94" s="13">
        <f t="shared" si="6"/>
        <v>39600</v>
      </c>
      <c r="C94" s="12">
        <v>2.5000000000000001E-3</v>
      </c>
      <c r="D94" s="12">
        <v>3.5999999999999997E-2</v>
      </c>
      <c r="E94" s="12">
        <v>0.03</v>
      </c>
      <c r="F94" s="12">
        <v>3.5999999999999997E-2</v>
      </c>
      <c r="G94" s="12">
        <v>0</v>
      </c>
      <c r="I94" s="12">
        <v>2.5000000000000001E-3</v>
      </c>
      <c r="J94" s="12">
        <v>0</v>
      </c>
      <c r="K94" s="20">
        <v>1.4999999999999999E-2</v>
      </c>
      <c r="L94" s="12">
        <v>1.6670814442483E-3</v>
      </c>
      <c r="M94" s="12">
        <v>0</v>
      </c>
      <c r="N94" s="12">
        <v>-1.4999999999999999E-2</v>
      </c>
      <c r="O94" s="12">
        <v>3.5999999999999997E-2</v>
      </c>
      <c r="P94" s="12">
        <v>5.0000000000000001E-3</v>
      </c>
      <c r="Q94" s="20">
        <v>2.5000000000000001E-3</v>
      </c>
      <c r="R94" s="20">
        <v>2.5000000000000001E-2</v>
      </c>
      <c r="S94" s="20">
        <v>0.02</v>
      </c>
      <c r="T94" s="20">
        <v>0.02</v>
      </c>
      <c r="U94" s="20">
        <v>1.4999999999999999E-2</v>
      </c>
      <c r="V94" s="20">
        <v>0</v>
      </c>
      <c r="W94" s="20">
        <v>0.01</v>
      </c>
      <c r="X94" s="20">
        <v>0</v>
      </c>
      <c r="Y94" s="20">
        <v>0</v>
      </c>
      <c r="AA94" s="20">
        <v>1.4999999999999999E-2</v>
      </c>
      <c r="AB94" s="20">
        <v>-1.4999999999999999E-2</v>
      </c>
      <c r="AC94" s="20">
        <v>0</v>
      </c>
      <c r="AD94" s="12">
        <v>0.01</v>
      </c>
    </row>
    <row r="95" spans="2:30" x14ac:dyDescent="0.2">
      <c r="B95" s="13">
        <f t="shared" si="6"/>
        <v>39630</v>
      </c>
      <c r="C95" s="12">
        <v>2.5000000000000001E-3</v>
      </c>
      <c r="D95" s="12">
        <v>3.5999999999999997E-2</v>
      </c>
      <c r="E95" s="12">
        <v>0.03</v>
      </c>
      <c r="F95" s="12">
        <v>3.5999999999999997E-2</v>
      </c>
      <c r="G95" s="12">
        <v>0</v>
      </c>
      <c r="I95" s="12">
        <v>2.5000000000000001E-3</v>
      </c>
      <c r="J95" s="12">
        <v>0</v>
      </c>
      <c r="K95" s="20">
        <v>1.4999999999999999E-2</v>
      </c>
      <c r="L95" s="12">
        <v>1.6674629789691E-3</v>
      </c>
      <c r="M95" s="12">
        <v>0</v>
      </c>
      <c r="N95" s="12">
        <v>-1.4999999999999999E-2</v>
      </c>
      <c r="O95" s="12">
        <v>3.5999999999999997E-2</v>
      </c>
      <c r="P95" s="12">
        <v>5.0000000000000001E-3</v>
      </c>
      <c r="Q95" s="20">
        <v>2.5000000000000001E-3</v>
      </c>
      <c r="R95" s="20">
        <v>2.5000000000000001E-2</v>
      </c>
      <c r="S95" s="20">
        <v>0.02</v>
      </c>
      <c r="T95" s="20">
        <v>0.02</v>
      </c>
      <c r="U95" s="20">
        <v>1.4999999999999999E-2</v>
      </c>
      <c r="V95" s="20">
        <v>0</v>
      </c>
      <c r="W95" s="20">
        <v>0.01</v>
      </c>
      <c r="X95" s="20">
        <v>0</v>
      </c>
      <c r="Y95" s="20">
        <v>0</v>
      </c>
      <c r="AA95" s="20">
        <v>1.4999999999999999E-2</v>
      </c>
      <c r="AB95" s="20">
        <v>-1.4999999999999999E-2</v>
      </c>
      <c r="AC95" s="20">
        <v>0</v>
      </c>
      <c r="AD95" s="12">
        <v>0.01</v>
      </c>
    </row>
    <row r="96" spans="2:30" x14ac:dyDescent="0.2">
      <c r="B96" s="13">
        <f t="shared" si="6"/>
        <v>39661</v>
      </c>
      <c r="C96" s="12">
        <v>2.5000000000000001E-3</v>
      </c>
      <c r="D96" s="12">
        <v>3.5999999999999997E-2</v>
      </c>
      <c r="E96" s="12">
        <v>0.03</v>
      </c>
      <c r="F96" s="12">
        <v>3.5999999999999997E-2</v>
      </c>
      <c r="G96" s="12">
        <v>0</v>
      </c>
      <c r="I96" s="12">
        <v>2.5000000000000001E-3</v>
      </c>
      <c r="J96" s="12">
        <v>0</v>
      </c>
      <c r="K96" s="20">
        <v>1.4999999999999999E-2</v>
      </c>
      <c r="L96" s="12">
        <v>1.6678614108331E-3</v>
      </c>
      <c r="M96" s="12">
        <v>0</v>
      </c>
      <c r="N96" s="12">
        <v>-1.4999999999999999E-2</v>
      </c>
      <c r="O96" s="12">
        <v>3.5999999999999997E-2</v>
      </c>
      <c r="P96" s="12">
        <v>5.0000000000000001E-3</v>
      </c>
      <c r="Q96" s="20">
        <v>2.5000000000000001E-3</v>
      </c>
      <c r="R96" s="20">
        <v>2.5000000000000001E-2</v>
      </c>
      <c r="S96" s="20">
        <v>0.02</v>
      </c>
      <c r="T96" s="20">
        <v>0.02</v>
      </c>
      <c r="U96" s="20">
        <v>1.4999999999999999E-2</v>
      </c>
      <c r="V96" s="20">
        <v>0</v>
      </c>
      <c r="W96" s="20">
        <v>0.01</v>
      </c>
      <c r="X96" s="20">
        <v>0</v>
      </c>
      <c r="Y96" s="20">
        <v>0</v>
      </c>
      <c r="AA96" s="20">
        <v>1.4999999999999999E-2</v>
      </c>
      <c r="AB96" s="20">
        <v>-1.4999999999999999E-2</v>
      </c>
      <c r="AC96" s="20">
        <v>0</v>
      </c>
      <c r="AD96" s="12">
        <v>0.01</v>
      </c>
    </row>
    <row r="97" spans="2:30" x14ac:dyDescent="0.2">
      <c r="B97" s="13">
        <f t="shared" si="6"/>
        <v>39692</v>
      </c>
      <c r="C97" s="12">
        <v>2.5000000000000001E-3</v>
      </c>
      <c r="D97" s="12">
        <v>3.5999999999999997E-2</v>
      </c>
      <c r="E97" s="12">
        <v>0.03</v>
      </c>
      <c r="F97" s="12">
        <v>3.5999999999999997E-2</v>
      </c>
      <c r="G97" s="12">
        <v>0</v>
      </c>
      <c r="I97" s="12">
        <v>2.5000000000000001E-3</v>
      </c>
      <c r="J97" s="12">
        <v>0</v>
      </c>
      <c r="K97" s="20">
        <v>1.4999999999999999E-2</v>
      </c>
      <c r="L97" s="12">
        <v>1.6682640925419999E-3</v>
      </c>
      <c r="M97" s="12">
        <v>0</v>
      </c>
      <c r="N97" s="12">
        <v>-1.4999999999999999E-2</v>
      </c>
      <c r="O97" s="12">
        <v>3.5999999999999997E-2</v>
      </c>
      <c r="P97" s="12">
        <v>5.0000000000000001E-3</v>
      </c>
      <c r="Q97" s="20">
        <v>2.5000000000000001E-3</v>
      </c>
      <c r="R97" s="20">
        <v>2.5000000000000001E-2</v>
      </c>
      <c r="S97" s="20">
        <v>0.02</v>
      </c>
      <c r="T97" s="20">
        <v>0.02</v>
      </c>
      <c r="U97" s="20">
        <v>1.4999999999999999E-2</v>
      </c>
      <c r="V97" s="20">
        <v>0</v>
      </c>
      <c r="W97" s="20">
        <v>0.01</v>
      </c>
      <c r="X97" s="20">
        <v>0</v>
      </c>
      <c r="Y97" s="20">
        <v>0</v>
      </c>
      <c r="AA97" s="20">
        <v>1.4999999999999999E-2</v>
      </c>
      <c r="AB97" s="20">
        <v>-1.4999999999999999E-2</v>
      </c>
      <c r="AC97" s="20">
        <v>0</v>
      </c>
      <c r="AD97" s="12">
        <v>0.01</v>
      </c>
    </row>
    <row r="98" spans="2:30" x14ac:dyDescent="0.2">
      <c r="B98" s="13">
        <f t="shared" si="6"/>
        <v>39722</v>
      </c>
      <c r="C98" s="12">
        <v>2.5000000000000001E-3</v>
      </c>
      <c r="D98" s="12">
        <v>3.5999999999999997E-2</v>
      </c>
      <c r="E98" s="12">
        <v>0.03</v>
      </c>
      <c r="F98" s="12">
        <v>3.5999999999999997E-2</v>
      </c>
      <c r="G98" s="12">
        <v>0</v>
      </c>
      <c r="I98" s="12">
        <v>2.5000000000000001E-3</v>
      </c>
      <c r="J98" s="12">
        <v>0</v>
      </c>
      <c r="K98" s="20">
        <v>1.4999999999999999E-2</v>
      </c>
      <c r="L98" s="12">
        <v>1.6686578328818E-3</v>
      </c>
      <c r="M98" s="12">
        <v>0</v>
      </c>
      <c r="N98" s="12">
        <v>-1.4999999999999999E-2</v>
      </c>
      <c r="O98" s="12">
        <v>3.5999999999999997E-2</v>
      </c>
      <c r="P98" s="12">
        <v>5.0000000000000001E-3</v>
      </c>
      <c r="Q98" s="20">
        <v>2.5000000000000001E-3</v>
      </c>
      <c r="R98" s="20">
        <v>2.5000000000000001E-2</v>
      </c>
      <c r="S98" s="20">
        <v>0.02</v>
      </c>
      <c r="T98" s="20">
        <v>0.02</v>
      </c>
      <c r="U98" s="20">
        <v>1.4999999999999999E-2</v>
      </c>
      <c r="V98" s="20">
        <v>0</v>
      </c>
      <c r="W98" s="20">
        <v>0.01</v>
      </c>
      <c r="X98" s="20">
        <v>0</v>
      </c>
      <c r="Y98" s="20">
        <v>0</v>
      </c>
      <c r="AA98" s="20">
        <v>1.4999999999999999E-2</v>
      </c>
      <c r="AB98" s="20">
        <v>-1.4999999999999999E-2</v>
      </c>
      <c r="AC98" s="20">
        <v>0</v>
      </c>
      <c r="AD98" s="12">
        <v>0.01</v>
      </c>
    </row>
    <row r="99" spans="2:30" x14ac:dyDescent="0.2">
      <c r="B99" s="13">
        <f t="shared" si="6"/>
        <v>39753</v>
      </c>
      <c r="C99" s="12">
        <v>2.5000000000000001E-3</v>
      </c>
      <c r="D99" s="12">
        <v>3.7999999999999999E-2</v>
      </c>
      <c r="E99" s="12">
        <v>0.03</v>
      </c>
      <c r="F99" s="12">
        <v>3.7999999999999999E-2</v>
      </c>
      <c r="G99" s="12">
        <v>0</v>
      </c>
      <c r="I99" s="12">
        <v>5.0000000000000001E-3</v>
      </c>
      <c r="J99" s="12">
        <v>0</v>
      </c>
      <c r="K99" s="20">
        <v>0.05</v>
      </c>
      <c r="L99" s="12">
        <v>5.3410204263982996E-3</v>
      </c>
      <c r="M99" s="12">
        <v>0</v>
      </c>
      <c r="N99" s="12">
        <v>-5.0000000000000001E-3</v>
      </c>
      <c r="O99" s="12">
        <v>3.7999999999999999E-2</v>
      </c>
      <c r="P99" s="12">
        <v>5.0000000000000001E-3</v>
      </c>
      <c r="Q99" s="20">
        <v>2.5000000000000001E-3</v>
      </c>
      <c r="R99" s="20">
        <v>2.5000000000000001E-2</v>
      </c>
      <c r="S99" s="20">
        <v>0.02</v>
      </c>
      <c r="T99" s="20">
        <v>0.02</v>
      </c>
      <c r="U99" s="20">
        <v>1.4999999999999999E-2</v>
      </c>
      <c r="V99" s="20">
        <v>0</v>
      </c>
      <c r="W99" s="20">
        <v>0.01</v>
      </c>
      <c r="X99" s="20">
        <v>0</v>
      </c>
      <c r="Y99" s="20">
        <v>0</v>
      </c>
      <c r="AA99" s="20">
        <v>1.4999999999999999E-2</v>
      </c>
      <c r="AB99" s="20">
        <v>-5.0000000000000001E-3</v>
      </c>
      <c r="AC99" s="20">
        <v>0</v>
      </c>
      <c r="AD99" s="12">
        <v>0.01</v>
      </c>
    </row>
    <row r="100" spans="2:30" x14ac:dyDescent="0.2">
      <c r="B100" s="13">
        <f t="shared" si="6"/>
        <v>39783</v>
      </c>
      <c r="C100" s="12">
        <v>2.5000000000000001E-3</v>
      </c>
      <c r="D100" s="12">
        <v>3.7999999999999999E-2</v>
      </c>
      <c r="E100" s="12">
        <v>0.03</v>
      </c>
      <c r="F100" s="12">
        <v>3.7999999999999999E-2</v>
      </c>
      <c r="G100" s="12">
        <v>0</v>
      </c>
      <c r="I100" s="12">
        <v>5.0000000000000001E-3</v>
      </c>
      <c r="J100" s="12">
        <v>0</v>
      </c>
      <c r="K100" s="20">
        <v>0.05</v>
      </c>
      <c r="L100" s="12">
        <v>5.3420381886655002E-3</v>
      </c>
      <c r="M100" s="12">
        <v>0</v>
      </c>
      <c r="N100" s="12">
        <v>-5.0000000000000001E-3</v>
      </c>
      <c r="O100" s="12">
        <v>3.7999999999999999E-2</v>
      </c>
      <c r="P100" s="12">
        <v>5.0000000000000001E-3</v>
      </c>
      <c r="Q100" s="20">
        <v>2.5000000000000001E-3</v>
      </c>
      <c r="R100" s="20">
        <v>2.5000000000000001E-2</v>
      </c>
      <c r="S100" s="20">
        <v>0.02</v>
      </c>
      <c r="T100" s="20">
        <v>0.02</v>
      </c>
      <c r="U100" s="20">
        <v>1.4999999999999999E-2</v>
      </c>
      <c r="V100" s="20">
        <v>0</v>
      </c>
      <c r="W100" s="20">
        <v>0.01</v>
      </c>
      <c r="X100" s="20">
        <v>0</v>
      </c>
      <c r="Y100" s="20">
        <v>0</v>
      </c>
      <c r="AA100" s="20">
        <v>1.4999999999999999E-2</v>
      </c>
      <c r="AB100" s="20">
        <v>-5.0000000000000001E-3</v>
      </c>
      <c r="AC100" s="20">
        <v>0</v>
      </c>
      <c r="AD100" s="12">
        <v>0.01</v>
      </c>
    </row>
    <row r="101" spans="2:30" x14ac:dyDescent="0.2">
      <c r="B101" s="13">
        <f t="shared" si="6"/>
        <v>39814</v>
      </c>
      <c r="C101" s="12">
        <v>2.5000000000000001E-3</v>
      </c>
      <c r="D101" s="12">
        <v>3.7999999999999999E-2</v>
      </c>
      <c r="E101" s="12">
        <v>0.03</v>
      </c>
      <c r="F101" s="12">
        <v>3.7999999999999999E-2</v>
      </c>
      <c r="G101" s="12">
        <v>0</v>
      </c>
      <c r="I101" s="12">
        <v>5.0000000000000001E-3</v>
      </c>
      <c r="J101" s="12">
        <v>0</v>
      </c>
      <c r="K101" s="20">
        <v>0.05</v>
      </c>
      <c r="L101" s="12">
        <v>5.3405730824826001E-3</v>
      </c>
      <c r="M101" s="12">
        <v>0</v>
      </c>
      <c r="N101" s="12">
        <v>-5.0000000000000001E-3</v>
      </c>
      <c r="O101" s="12">
        <v>3.7999999999999999E-2</v>
      </c>
      <c r="P101" s="12">
        <v>5.0000000000000001E-3</v>
      </c>
      <c r="Q101" s="20">
        <v>2.5000000000000001E-3</v>
      </c>
      <c r="R101" s="20">
        <v>2.5000000000000001E-2</v>
      </c>
      <c r="S101" s="20">
        <v>0.02</v>
      </c>
      <c r="T101" s="20">
        <v>0.02</v>
      </c>
      <c r="U101" s="20">
        <v>1.4999999999999999E-2</v>
      </c>
      <c r="V101" s="20">
        <v>0</v>
      </c>
      <c r="W101" s="20">
        <v>0.01</v>
      </c>
      <c r="X101" s="20">
        <v>0</v>
      </c>
      <c r="Y101" s="20">
        <v>0</v>
      </c>
      <c r="AA101" s="20">
        <v>1.4999999999999999E-2</v>
      </c>
      <c r="AB101" s="20">
        <v>-5.0000000000000001E-3</v>
      </c>
      <c r="AC101" s="20">
        <v>0</v>
      </c>
      <c r="AD101" s="12">
        <v>0.01</v>
      </c>
    </row>
    <row r="102" spans="2:30" x14ac:dyDescent="0.2">
      <c r="B102" s="13">
        <f t="shared" si="6"/>
        <v>39845</v>
      </c>
      <c r="C102" s="12">
        <v>2.5000000000000001E-3</v>
      </c>
      <c r="D102" s="12">
        <v>3.7999999999999999E-2</v>
      </c>
      <c r="E102" s="12">
        <v>0.03</v>
      </c>
      <c r="F102" s="12">
        <v>3.7999999999999999E-2</v>
      </c>
      <c r="G102" s="12">
        <v>0</v>
      </c>
      <c r="I102" s="12">
        <v>5.0000000000000001E-3</v>
      </c>
      <c r="J102" s="12">
        <v>0</v>
      </c>
      <c r="K102" s="20">
        <v>0.05</v>
      </c>
      <c r="L102" s="12">
        <v>5.3390550071697003E-3</v>
      </c>
      <c r="M102" s="12">
        <v>0</v>
      </c>
      <c r="N102" s="12">
        <v>-5.0000000000000001E-3</v>
      </c>
      <c r="O102" s="12">
        <v>3.7999999999999999E-2</v>
      </c>
      <c r="P102" s="12">
        <v>5.0000000000000001E-3</v>
      </c>
      <c r="Q102" s="20">
        <v>2.5000000000000001E-3</v>
      </c>
      <c r="R102" s="20">
        <v>2.5000000000000001E-2</v>
      </c>
      <c r="S102" s="20">
        <v>0.02</v>
      </c>
      <c r="T102" s="20">
        <v>0.02</v>
      </c>
      <c r="U102" s="20">
        <v>1.4999999999999999E-2</v>
      </c>
      <c r="V102" s="20">
        <v>0</v>
      </c>
      <c r="W102" s="20">
        <v>0.01</v>
      </c>
      <c r="X102" s="20">
        <v>0</v>
      </c>
      <c r="Y102" s="20">
        <v>0</v>
      </c>
      <c r="AA102" s="20">
        <v>1.4999999999999999E-2</v>
      </c>
      <c r="AB102" s="20">
        <v>-5.0000000000000001E-3</v>
      </c>
      <c r="AC102" s="20">
        <v>0</v>
      </c>
      <c r="AD102" s="12">
        <v>0.01</v>
      </c>
    </row>
    <row r="103" spans="2:30" x14ac:dyDescent="0.2">
      <c r="B103" s="13">
        <f t="shared" si="6"/>
        <v>39873</v>
      </c>
      <c r="C103" s="12">
        <v>2.5000000000000001E-3</v>
      </c>
      <c r="D103" s="12">
        <v>3.7999999999999999E-2</v>
      </c>
      <c r="E103" s="12">
        <v>0.03</v>
      </c>
      <c r="F103" s="12">
        <v>3.7999999999999999E-2</v>
      </c>
      <c r="G103" s="12">
        <v>0</v>
      </c>
      <c r="I103" s="12">
        <v>5.0000000000000001E-3</v>
      </c>
      <c r="J103" s="12">
        <v>0</v>
      </c>
      <c r="K103" s="20">
        <v>0.05</v>
      </c>
      <c r="L103" s="12">
        <v>5.3376383598660003E-3</v>
      </c>
      <c r="M103" s="12">
        <v>0</v>
      </c>
      <c r="N103" s="12">
        <v>-5.0000000000000001E-3</v>
      </c>
      <c r="O103" s="12">
        <v>3.7999999999999999E-2</v>
      </c>
      <c r="P103" s="12">
        <v>5.0000000000000001E-3</v>
      </c>
      <c r="Q103" s="20">
        <v>2.5000000000000001E-3</v>
      </c>
      <c r="R103" s="20">
        <v>2.5000000000000001E-2</v>
      </c>
      <c r="S103" s="20">
        <v>0.02</v>
      </c>
      <c r="T103" s="20">
        <v>0.02</v>
      </c>
      <c r="U103" s="20">
        <v>1.4999999999999999E-2</v>
      </c>
      <c r="V103" s="20">
        <v>0</v>
      </c>
      <c r="W103" s="20">
        <v>0.01</v>
      </c>
      <c r="X103" s="20">
        <v>0</v>
      </c>
      <c r="Y103" s="20">
        <v>0</v>
      </c>
      <c r="AA103" s="20">
        <v>1.4999999999999999E-2</v>
      </c>
      <c r="AB103" s="20">
        <v>-5.0000000000000001E-3</v>
      </c>
      <c r="AC103" s="20">
        <v>0</v>
      </c>
      <c r="AD103" s="12">
        <v>0.01</v>
      </c>
    </row>
    <row r="104" spans="2:30" x14ac:dyDescent="0.2">
      <c r="B104" s="13">
        <f t="shared" si="6"/>
        <v>39904</v>
      </c>
      <c r="C104" s="12">
        <v>2.5000000000000001E-3</v>
      </c>
      <c r="D104" s="12">
        <v>3.7999999999999999E-2</v>
      </c>
      <c r="E104" s="12">
        <v>0.03</v>
      </c>
      <c r="F104" s="12">
        <v>3.7999999999999999E-2</v>
      </c>
      <c r="G104" s="12">
        <v>0</v>
      </c>
      <c r="I104" s="12">
        <v>2.5000000000000001E-3</v>
      </c>
      <c r="J104" s="12">
        <v>0</v>
      </c>
      <c r="K104" s="20">
        <v>1.4999999999999999E-2</v>
      </c>
      <c r="L104" s="12">
        <v>1.6675061328661001E-3</v>
      </c>
      <c r="M104" s="12">
        <v>0</v>
      </c>
      <c r="N104" s="12">
        <v>-1.4999999999999999E-2</v>
      </c>
      <c r="O104" s="12">
        <v>3.7999999999999999E-2</v>
      </c>
      <c r="P104" s="12">
        <v>5.0000000000000001E-3</v>
      </c>
      <c r="Q104" s="20">
        <v>2.5000000000000001E-3</v>
      </c>
      <c r="R104" s="20">
        <v>2.5000000000000001E-2</v>
      </c>
      <c r="S104" s="20">
        <v>0.02</v>
      </c>
      <c r="T104" s="20">
        <v>0.02</v>
      </c>
      <c r="U104" s="20">
        <v>1.4999999999999999E-2</v>
      </c>
      <c r="V104" s="20">
        <v>0</v>
      </c>
      <c r="W104" s="20">
        <v>0.01</v>
      </c>
      <c r="X104" s="20">
        <v>0</v>
      </c>
      <c r="Y104" s="20">
        <v>0</v>
      </c>
      <c r="AA104" s="20">
        <v>1.4999999999999999E-2</v>
      </c>
      <c r="AB104" s="20">
        <v>-1.4999999999999999E-2</v>
      </c>
      <c r="AC104" s="20">
        <v>0</v>
      </c>
      <c r="AD104" s="12">
        <v>0.01</v>
      </c>
    </row>
    <row r="105" spans="2:30" x14ac:dyDescent="0.2">
      <c r="B105" s="13">
        <f t="shared" si="6"/>
        <v>39934</v>
      </c>
      <c r="C105" s="12">
        <v>2.5000000000000001E-3</v>
      </c>
      <c r="D105" s="12">
        <v>3.7999999999999999E-2</v>
      </c>
      <c r="E105" s="12">
        <v>0.03</v>
      </c>
      <c r="F105" s="12">
        <v>3.7999999999999999E-2</v>
      </c>
      <c r="G105" s="12">
        <v>0</v>
      </c>
      <c r="I105" s="12">
        <v>2.5000000000000001E-3</v>
      </c>
      <c r="J105" s="12">
        <v>0</v>
      </c>
      <c r="K105" s="20">
        <v>1.4999999999999999E-2</v>
      </c>
      <c r="L105" s="12">
        <v>1.667000884117E-3</v>
      </c>
      <c r="M105" s="12">
        <v>0</v>
      </c>
      <c r="N105" s="12">
        <v>-1.4999999999999999E-2</v>
      </c>
      <c r="O105" s="12">
        <v>3.7999999999999999E-2</v>
      </c>
      <c r="P105" s="12">
        <v>5.0000000000000001E-3</v>
      </c>
      <c r="Q105" s="20">
        <v>2.5000000000000001E-3</v>
      </c>
      <c r="R105" s="20">
        <v>2.5000000000000001E-2</v>
      </c>
      <c r="S105" s="20">
        <v>0.02</v>
      </c>
      <c r="T105" s="20">
        <v>0.02</v>
      </c>
      <c r="U105" s="20">
        <v>1.4999999999999999E-2</v>
      </c>
      <c r="V105" s="20">
        <v>0</v>
      </c>
      <c r="W105" s="20">
        <v>0.01</v>
      </c>
      <c r="X105" s="20">
        <v>0</v>
      </c>
      <c r="Y105" s="20">
        <v>0</v>
      </c>
      <c r="AA105" s="20">
        <v>1.4999999999999999E-2</v>
      </c>
      <c r="AB105" s="20">
        <v>-1.4999999999999999E-2</v>
      </c>
      <c r="AC105" s="20">
        <v>0</v>
      </c>
      <c r="AD105" s="12">
        <v>0.01</v>
      </c>
    </row>
    <row r="106" spans="2:30" x14ac:dyDescent="0.2">
      <c r="B106" s="13">
        <f t="shared" si="6"/>
        <v>39965</v>
      </c>
      <c r="C106" s="12">
        <v>2.5000000000000001E-3</v>
      </c>
      <c r="D106" s="12">
        <v>3.7999999999999999E-2</v>
      </c>
      <c r="E106" s="12">
        <v>0.03</v>
      </c>
      <c r="F106" s="12">
        <v>3.7999999999999999E-2</v>
      </c>
      <c r="G106" s="12">
        <v>0</v>
      </c>
      <c r="I106" s="12">
        <v>2.5000000000000001E-3</v>
      </c>
      <c r="J106" s="12">
        <v>0</v>
      </c>
      <c r="K106" s="20">
        <v>1.4999999999999999E-2</v>
      </c>
      <c r="L106" s="12">
        <v>1.6664625760108001E-3</v>
      </c>
      <c r="M106" s="12">
        <v>0</v>
      </c>
      <c r="N106" s="12">
        <v>-1.4999999999999999E-2</v>
      </c>
      <c r="O106" s="12">
        <v>3.7999999999999999E-2</v>
      </c>
      <c r="P106" s="12">
        <v>5.0000000000000001E-3</v>
      </c>
      <c r="Q106" s="20">
        <v>2.5000000000000001E-3</v>
      </c>
      <c r="R106" s="20">
        <v>2.5000000000000001E-2</v>
      </c>
      <c r="S106" s="20">
        <v>0.02</v>
      </c>
      <c r="T106" s="20">
        <v>0.02</v>
      </c>
      <c r="U106" s="20">
        <v>1.4999999999999999E-2</v>
      </c>
      <c r="V106" s="20">
        <v>0</v>
      </c>
      <c r="W106" s="20">
        <v>0.01</v>
      </c>
      <c r="X106" s="20">
        <v>0</v>
      </c>
      <c r="Y106" s="20">
        <v>0</v>
      </c>
      <c r="AA106" s="20">
        <v>1.4999999999999999E-2</v>
      </c>
      <c r="AB106" s="20">
        <v>-1.4999999999999999E-2</v>
      </c>
      <c r="AC106" s="20">
        <v>0</v>
      </c>
      <c r="AD106" s="12">
        <v>0.01</v>
      </c>
    </row>
    <row r="107" spans="2:30" x14ac:dyDescent="0.2">
      <c r="B107" s="13">
        <f t="shared" si="6"/>
        <v>39995</v>
      </c>
      <c r="C107" s="12">
        <v>2.5000000000000001E-3</v>
      </c>
      <c r="D107" s="12">
        <v>3.7999999999999999E-2</v>
      </c>
      <c r="E107" s="12">
        <v>0.03</v>
      </c>
      <c r="F107" s="12">
        <v>3.7999999999999999E-2</v>
      </c>
      <c r="G107" s="12">
        <v>0</v>
      </c>
      <c r="I107" s="12">
        <v>2.5000000000000001E-3</v>
      </c>
      <c r="J107" s="12">
        <v>0</v>
      </c>
      <c r="K107" s="20">
        <v>1.4999999999999999E-2</v>
      </c>
      <c r="L107" s="12">
        <v>1.6659259558246999E-3</v>
      </c>
      <c r="M107" s="12">
        <v>0</v>
      </c>
      <c r="N107" s="12">
        <v>-1.4999999999999999E-2</v>
      </c>
      <c r="O107" s="12">
        <v>3.7999999999999999E-2</v>
      </c>
      <c r="P107" s="12">
        <v>5.0000000000000001E-3</v>
      </c>
      <c r="Q107" s="20">
        <v>2.5000000000000001E-3</v>
      </c>
      <c r="R107" s="20">
        <v>2.5000000000000001E-2</v>
      </c>
      <c r="S107" s="20">
        <v>0.02</v>
      </c>
      <c r="T107" s="20">
        <v>0.02</v>
      </c>
      <c r="U107" s="20">
        <v>1.4999999999999999E-2</v>
      </c>
      <c r="V107" s="20">
        <v>0</v>
      </c>
      <c r="W107" s="20">
        <v>0.01</v>
      </c>
      <c r="X107" s="20">
        <v>0</v>
      </c>
      <c r="Y107" s="20">
        <v>0</v>
      </c>
      <c r="AA107" s="20">
        <v>1.4999999999999999E-2</v>
      </c>
      <c r="AB107" s="20">
        <v>-1.4999999999999999E-2</v>
      </c>
      <c r="AC107" s="20">
        <v>0</v>
      </c>
      <c r="AD107" s="12">
        <v>0.01</v>
      </c>
    </row>
    <row r="108" spans="2:30" x14ac:dyDescent="0.2">
      <c r="C108" s="12">
        <v>2.5000000000000001E-3</v>
      </c>
      <c r="D108" s="12">
        <v>3.7999999999999999E-2</v>
      </c>
      <c r="E108" s="12">
        <v>0.03</v>
      </c>
      <c r="F108" s="12">
        <v>3.7999999999999999E-2</v>
      </c>
      <c r="G108" s="12">
        <v>0</v>
      </c>
      <c r="I108" s="12">
        <v>2.5000000000000001E-3</v>
      </c>
      <c r="J108" s="12">
        <v>0</v>
      </c>
      <c r="K108" s="20">
        <v>1.4999999999999999E-2</v>
      </c>
      <c r="L108" s="12">
        <v>1.6653552678562999E-3</v>
      </c>
      <c r="M108" s="12">
        <v>0</v>
      </c>
      <c r="N108" s="12">
        <v>-1.4999999999999999E-2</v>
      </c>
      <c r="O108" s="12">
        <v>3.7999999999999999E-2</v>
      </c>
      <c r="P108" s="12">
        <v>5.0000000000000001E-3</v>
      </c>
      <c r="Q108" s="20">
        <v>2.5000000000000001E-3</v>
      </c>
      <c r="R108" s="20">
        <v>2.5000000000000001E-2</v>
      </c>
      <c r="S108" s="20">
        <v>0.02</v>
      </c>
      <c r="T108" s="20">
        <v>0.02</v>
      </c>
      <c r="U108" s="20">
        <v>1.4999999999999999E-2</v>
      </c>
      <c r="V108" s="20">
        <v>0</v>
      </c>
      <c r="W108" s="20">
        <v>0.01</v>
      </c>
      <c r="X108" s="20">
        <v>0</v>
      </c>
      <c r="Y108" s="20">
        <v>0</v>
      </c>
      <c r="AA108" s="20">
        <v>1.4999999999999999E-2</v>
      </c>
      <c r="AB108" s="20">
        <v>-1.4999999999999999E-2</v>
      </c>
      <c r="AC108" s="20">
        <v>0</v>
      </c>
      <c r="AD108" s="12">
        <v>0.01</v>
      </c>
    </row>
    <row r="109" spans="2:30" x14ac:dyDescent="0.2">
      <c r="C109" s="12">
        <v>2.5000000000000001E-3</v>
      </c>
      <c r="D109" s="12">
        <v>3.7999999999999999E-2</v>
      </c>
      <c r="E109" s="12">
        <v>0.03</v>
      </c>
      <c r="F109" s="12">
        <v>3.7999999999999999E-2</v>
      </c>
      <c r="G109" s="12">
        <v>0</v>
      </c>
      <c r="I109" s="12">
        <v>2.5000000000000001E-3</v>
      </c>
      <c r="J109" s="12">
        <v>0</v>
      </c>
      <c r="K109" s="20">
        <v>1.4999999999999999E-2</v>
      </c>
      <c r="L109" s="12">
        <v>1.6647681539530999E-3</v>
      </c>
      <c r="M109" s="12">
        <v>0</v>
      </c>
      <c r="N109" s="12">
        <v>-1.4999999999999999E-2</v>
      </c>
      <c r="O109" s="12">
        <v>3.7999999999999999E-2</v>
      </c>
      <c r="P109" s="12">
        <v>5.0000000000000001E-3</v>
      </c>
      <c r="Q109" s="20">
        <v>2.5000000000000001E-3</v>
      </c>
      <c r="R109" s="20">
        <v>2.5000000000000001E-2</v>
      </c>
      <c r="S109" s="20">
        <v>0.02</v>
      </c>
      <c r="T109" s="20">
        <v>0.02</v>
      </c>
      <c r="U109" s="20">
        <v>1.4999999999999999E-2</v>
      </c>
      <c r="V109" s="20">
        <v>0</v>
      </c>
      <c r="W109" s="20">
        <v>0.01</v>
      </c>
      <c r="X109" s="20">
        <v>0</v>
      </c>
      <c r="Y109" s="20">
        <v>0</v>
      </c>
      <c r="AA109" s="20">
        <v>1.4999999999999999E-2</v>
      </c>
      <c r="AB109" s="20">
        <v>-1.4999999999999999E-2</v>
      </c>
      <c r="AC109" s="20">
        <v>0</v>
      </c>
      <c r="AD109" s="12">
        <v>0.01</v>
      </c>
    </row>
    <row r="110" spans="2:30" x14ac:dyDescent="0.2">
      <c r="C110" s="12">
        <v>2.5000000000000001E-3</v>
      </c>
      <c r="D110" s="12">
        <v>3.7999999999999999E-2</v>
      </c>
      <c r="E110" s="12">
        <v>0.03</v>
      </c>
      <c r="F110" s="12">
        <v>3.7999999999999999E-2</v>
      </c>
      <c r="G110" s="12">
        <v>0</v>
      </c>
      <c r="I110" s="12">
        <v>2.5000000000000001E-3</v>
      </c>
      <c r="J110" s="12">
        <v>0</v>
      </c>
      <c r="K110" s="20">
        <v>1.4999999999999999E-2</v>
      </c>
      <c r="L110" s="12">
        <v>1.6641843587915E-3</v>
      </c>
      <c r="M110" s="12">
        <v>0</v>
      </c>
      <c r="N110" s="12">
        <v>-1.4999999999999999E-2</v>
      </c>
      <c r="O110" s="12">
        <v>3.7999999999999999E-2</v>
      </c>
      <c r="P110" s="12">
        <v>5.0000000000000001E-3</v>
      </c>
      <c r="Q110" s="20">
        <v>2.5000000000000001E-3</v>
      </c>
      <c r="R110" s="20">
        <v>2.5000000000000001E-2</v>
      </c>
      <c r="S110" s="20">
        <v>0.02</v>
      </c>
      <c r="T110" s="20">
        <v>0.02</v>
      </c>
      <c r="U110" s="20">
        <v>1.4999999999999999E-2</v>
      </c>
      <c r="V110" s="20">
        <v>0</v>
      </c>
      <c r="W110" s="20">
        <v>0.01</v>
      </c>
      <c r="X110" s="20">
        <v>0</v>
      </c>
      <c r="Y110" s="20">
        <v>0</v>
      </c>
      <c r="AA110" s="20">
        <v>1.4999999999999999E-2</v>
      </c>
      <c r="AB110" s="20">
        <v>-1.4999999999999999E-2</v>
      </c>
      <c r="AC110" s="20">
        <v>0</v>
      </c>
      <c r="AD110" s="12">
        <v>0.01</v>
      </c>
    </row>
    <row r="111" spans="2:30" x14ac:dyDescent="0.2">
      <c r="C111" s="12">
        <v>2.5000000000000001E-3</v>
      </c>
      <c r="D111" s="12">
        <v>0.04</v>
      </c>
      <c r="E111" s="12">
        <v>0.03</v>
      </c>
      <c r="F111" s="12">
        <v>0.04</v>
      </c>
      <c r="G111" s="12">
        <v>0</v>
      </c>
      <c r="I111" s="12">
        <v>5.0000000000000001E-3</v>
      </c>
      <c r="J111" s="12">
        <v>0</v>
      </c>
      <c r="K111" s="20">
        <v>0.05</v>
      </c>
      <c r="L111" s="12">
        <v>5.3234079457942004E-3</v>
      </c>
      <c r="M111" s="12">
        <v>0</v>
      </c>
      <c r="N111" s="12">
        <v>-5.0000000000000001E-3</v>
      </c>
      <c r="O111" s="12">
        <v>0.04</v>
      </c>
      <c r="P111" s="12">
        <v>5.0000000000000001E-3</v>
      </c>
      <c r="Q111" s="20">
        <v>2.5000000000000001E-3</v>
      </c>
      <c r="R111" s="20">
        <v>2.5000000000000001E-2</v>
      </c>
      <c r="S111" s="20">
        <v>0.02</v>
      </c>
      <c r="T111" s="20">
        <v>0.02</v>
      </c>
      <c r="U111" s="20">
        <v>1.4999999999999999E-2</v>
      </c>
      <c r="V111" s="20">
        <v>0</v>
      </c>
      <c r="W111" s="20">
        <v>0.01</v>
      </c>
      <c r="X111" s="20">
        <v>0</v>
      </c>
      <c r="Y111" s="20">
        <v>0</v>
      </c>
      <c r="AA111" s="20">
        <v>1.4999999999999999E-2</v>
      </c>
      <c r="AB111" s="20">
        <v>-5.0000000000000001E-3</v>
      </c>
      <c r="AC111" s="20">
        <v>0</v>
      </c>
      <c r="AD111" s="12">
        <v>0.01</v>
      </c>
    </row>
    <row r="112" spans="2:30" x14ac:dyDescent="0.2">
      <c r="C112" s="12">
        <v>2.5000000000000001E-3</v>
      </c>
      <c r="D112" s="12">
        <v>0.04</v>
      </c>
      <c r="E112" s="12">
        <v>0.03</v>
      </c>
      <c r="F112" s="12">
        <v>0.04</v>
      </c>
      <c r="G112" s="12">
        <v>0</v>
      </c>
      <c r="I112" s="12">
        <v>5.0000000000000001E-3</v>
      </c>
      <c r="J112" s="12">
        <v>0</v>
      </c>
      <c r="K112" s="20">
        <v>0.05</v>
      </c>
      <c r="L112" s="12">
        <v>5.3214400205426997E-3</v>
      </c>
      <c r="M112" s="12">
        <v>0</v>
      </c>
      <c r="N112" s="12">
        <v>-5.0000000000000001E-3</v>
      </c>
      <c r="O112" s="12">
        <v>0.04</v>
      </c>
      <c r="P112" s="12">
        <v>5.0000000000000001E-3</v>
      </c>
      <c r="Q112" s="20">
        <v>2.5000000000000001E-3</v>
      </c>
      <c r="R112" s="20">
        <v>2.5000000000000001E-2</v>
      </c>
      <c r="S112" s="20">
        <v>0.02</v>
      </c>
      <c r="T112" s="20">
        <v>0.02</v>
      </c>
      <c r="U112" s="20">
        <v>1.4999999999999999E-2</v>
      </c>
      <c r="V112" s="20">
        <v>0</v>
      </c>
      <c r="W112" s="20">
        <v>0.01</v>
      </c>
      <c r="X112" s="20">
        <v>0</v>
      </c>
      <c r="Y112" s="20">
        <v>0</v>
      </c>
      <c r="AA112" s="20">
        <v>1.4999999999999999E-2</v>
      </c>
      <c r="AB112" s="20">
        <v>-5.0000000000000001E-3</v>
      </c>
      <c r="AC112" s="20">
        <v>0</v>
      </c>
      <c r="AD112" s="12">
        <v>0.01</v>
      </c>
    </row>
    <row r="113" spans="3:30" x14ac:dyDescent="0.2">
      <c r="C113" s="12">
        <v>2.5000000000000001E-3</v>
      </c>
      <c r="D113" s="12">
        <v>0.04</v>
      </c>
      <c r="E113" s="12">
        <v>0.03</v>
      </c>
      <c r="F113" s="12">
        <v>0.04</v>
      </c>
      <c r="G113" s="12">
        <v>0</v>
      </c>
      <c r="I113" s="12">
        <v>5.0000000000000001E-3</v>
      </c>
      <c r="J113" s="12">
        <v>0</v>
      </c>
      <c r="K113" s="20">
        <v>0.05</v>
      </c>
      <c r="L113" s="12">
        <v>5.3193550454661001E-3</v>
      </c>
      <c r="M113" s="12">
        <v>0</v>
      </c>
      <c r="N113" s="12">
        <v>-5.0000000000000001E-3</v>
      </c>
      <c r="O113" s="12">
        <v>0.04</v>
      </c>
      <c r="P113" s="12">
        <v>5.0000000000000001E-3</v>
      </c>
      <c r="Q113" s="20">
        <v>2.5000000000000001E-3</v>
      </c>
      <c r="R113" s="20">
        <v>2.5000000000000001E-2</v>
      </c>
      <c r="S113" s="20">
        <v>0.02</v>
      </c>
      <c r="T113" s="20">
        <v>0.02</v>
      </c>
      <c r="U113" s="20">
        <v>1.4999999999999999E-2</v>
      </c>
      <c r="V113" s="20">
        <v>0</v>
      </c>
      <c r="W113" s="20">
        <v>0.01</v>
      </c>
      <c r="X113" s="20">
        <v>0</v>
      </c>
      <c r="Y113" s="20">
        <v>0</v>
      </c>
      <c r="AA113" s="20">
        <v>1.4999999999999999E-2</v>
      </c>
      <c r="AB113" s="20">
        <v>-5.0000000000000001E-3</v>
      </c>
      <c r="AC113" s="20">
        <v>0</v>
      </c>
      <c r="AD113" s="12">
        <v>0.01</v>
      </c>
    </row>
    <row r="114" spans="3:30" x14ac:dyDescent="0.2">
      <c r="C114" s="12">
        <v>2.5000000000000001E-3</v>
      </c>
      <c r="D114" s="12">
        <v>0.04</v>
      </c>
      <c r="E114" s="12">
        <v>0.03</v>
      </c>
      <c r="F114" s="12">
        <v>0.04</v>
      </c>
      <c r="G114" s="12">
        <v>0</v>
      </c>
      <c r="I114" s="12">
        <v>5.0000000000000001E-3</v>
      </c>
      <c r="J114" s="12">
        <v>0</v>
      </c>
      <c r="K114" s="20">
        <v>0.05</v>
      </c>
      <c r="L114" s="12">
        <v>5.3172178453092002E-3</v>
      </c>
      <c r="M114" s="12">
        <v>0</v>
      </c>
      <c r="N114" s="12">
        <v>-5.0000000000000001E-3</v>
      </c>
      <c r="O114" s="12">
        <v>0.04</v>
      </c>
      <c r="P114" s="12">
        <v>5.0000000000000001E-3</v>
      </c>
      <c r="Q114" s="20">
        <v>2.5000000000000001E-3</v>
      </c>
      <c r="R114" s="20">
        <v>2.5000000000000001E-2</v>
      </c>
      <c r="S114" s="20">
        <v>0.02</v>
      </c>
      <c r="T114" s="20">
        <v>0.02</v>
      </c>
      <c r="U114" s="20">
        <v>1.4999999999999999E-2</v>
      </c>
      <c r="V114" s="20">
        <v>0</v>
      </c>
      <c r="W114" s="20">
        <v>0.01</v>
      </c>
      <c r="X114" s="20">
        <v>0</v>
      </c>
      <c r="Y114" s="20">
        <v>0</v>
      </c>
      <c r="AA114" s="20">
        <v>1.4999999999999999E-2</v>
      </c>
      <c r="AB114" s="20">
        <v>-5.0000000000000001E-3</v>
      </c>
      <c r="AC114" s="20">
        <v>0</v>
      </c>
      <c r="AD114" s="12">
        <v>0.01</v>
      </c>
    </row>
    <row r="115" spans="3:30" x14ac:dyDescent="0.2">
      <c r="C115" s="12">
        <v>2.5000000000000001E-3</v>
      </c>
      <c r="D115" s="12">
        <v>0.04</v>
      </c>
      <c r="E115" s="12">
        <v>0.03</v>
      </c>
      <c r="F115" s="12">
        <v>0.04</v>
      </c>
      <c r="G115" s="12">
        <v>0</v>
      </c>
      <c r="I115" s="12">
        <v>5.0000000000000001E-3</v>
      </c>
      <c r="J115" s="12">
        <v>0</v>
      </c>
      <c r="K115" s="20">
        <v>0.05</v>
      </c>
      <c r="L115" s="12">
        <v>5.3152426430893001E-3</v>
      </c>
      <c r="M115" s="12">
        <v>0</v>
      </c>
      <c r="N115" s="12">
        <v>-5.0000000000000001E-3</v>
      </c>
      <c r="O115" s="12">
        <v>0.04</v>
      </c>
      <c r="P115" s="12">
        <v>5.0000000000000001E-3</v>
      </c>
      <c r="Q115" s="20">
        <v>2.5000000000000001E-3</v>
      </c>
      <c r="R115" s="20">
        <v>2.5000000000000001E-2</v>
      </c>
      <c r="S115" s="20">
        <v>0.02</v>
      </c>
      <c r="T115" s="20">
        <v>0.02</v>
      </c>
      <c r="U115" s="20">
        <v>1.4999999999999999E-2</v>
      </c>
      <c r="V115" s="20">
        <v>0</v>
      </c>
      <c r="W115" s="20">
        <v>0.01</v>
      </c>
      <c r="X115" s="20">
        <v>0</v>
      </c>
      <c r="Y115" s="20">
        <v>0</v>
      </c>
      <c r="AA115" s="20">
        <v>1.4999999999999999E-2</v>
      </c>
      <c r="AB115" s="20">
        <v>-5.0000000000000001E-3</v>
      </c>
      <c r="AC115" s="20">
        <v>0</v>
      </c>
      <c r="AD115" s="12">
        <v>0.01</v>
      </c>
    </row>
    <row r="116" spans="3:30" x14ac:dyDescent="0.2">
      <c r="C116" s="12">
        <v>2.5000000000000001E-3</v>
      </c>
      <c r="D116" s="12">
        <v>0.04</v>
      </c>
      <c r="E116" s="12">
        <v>0.03</v>
      </c>
      <c r="F116" s="12">
        <v>0.04</v>
      </c>
      <c r="G116" s="12">
        <v>0</v>
      </c>
      <c r="I116" s="12">
        <v>2.5000000000000001E-3</v>
      </c>
      <c r="J116" s="12">
        <v>0</v>
      </c>
      <c r="K116" s="20">
        <v>1.4999999999999999E-2</v>
      </c>
      <c r="L116" s="12">
        <v>1.6603144530432999E-3</v>
      </c>
      <c r="M116" s="12">
        <v>0</v>
      </c>
      <c r="N116" s="12">
        <v>-1.4999999999999999E-2</v>
      </c>
      <c r="O116" s="12">
        <v>0.04</v>
      </c>
      <c r="P116" s="12">
        <v>5.0000000000000001E-3</v>
      </c>
      <c r="Q116" s="20">
        <v>2.5000000000000001E-3</v>
      </c>
      <c r="R116" s="20">
        <v>2.5000000000000001E-2</v>
      </c>
      <c r="S116" s="20">
        <v>0.02</v>
      </c>
      <c r="T116" s="20">
        <v>0.02</v>
      </c>
      <c r="U116" s="20">
        <v>1.4999999999999999E-2</v>
      </c>
      <c r="V116" s="20">
        <v>0</v>
      </c>
      <c r="W116" s="20">
        <v>0.01</v>
      </c>
      <c r="X116" s="20">
        <v>0</v>
      </c>
      <c r="Y116" s="20">
        <v>0</v>
      </c>
      <c r="AA116" s="20">
        <v>1.4999999999999999E-2</v>
      </c>
      <c r="AB116" s="20">
        <v>-1.4999999999999999E-2</v>
      </c>
      <c r="AC116" s="20">
        <v>0</v>
      </c>
      <c r="AD116" s="12">
        <v>0.01</v>
      </c>
    </row>
    <row r="117" spans="3:30" x14ac:dyDescent="0.2">
      <c r="C117" s="12">
        <v>2.5000000000000001E-3</v>
      </c>
      <c r="D117" s="12">
        <v>0.04</v>
      </c>
      <c r="E117" s="12">
        <v>0.03</v>
      </c>
      <c r="F117" s="12">
        <v>0.04</v>
      </c>
      <c r="G117" s="12">
        <v>0</v>
      </c>
      <c r="I117" s="12">
        <v>2.5000000000000001E-3</v>
      </c>
      <c r="J117" s="12">
        <v>0</v>
      </c>
      <c r="K117" s="20">
        <v>1.4999999999999999E-2</v>
      </c>
      <c r="L117" s="12">
        <v>1.6596226493279E-3</v>
      </c>
      <c r="M117" s="12">
        <v>0</v>
      </c>
      <c r="N117" s="12">
        <v>-1.4999999999999999E-2</v>
      </c>
      <c r="O117" s="12">
        <v>0.04</v>
      </c>
      <c r="P117" s="12">
        <v>5.0000000000000001E-3</v>
      </c>
      <c r="Q117" s="20">
        <v>2.5000000000000001E-3</v>
      </c>
      <c r="R117" s="20">
        <v>2.5000000000000001E-2</v>
      </c>
      <c r="S117" s="20">
        <v>0.02</v>
      </c>
      <c r="T117" s="20">
        <v>0.02</v>
      </c>
      <c r="U117" s="20">
        <v>1.4999999999999999E-2</v>
      </c>
      <c r="V117" s="20">
        <v>0</v>
      </c>
      <c r="W117" s="20">
        <v>0.01</v>
      </c>
      <c r="X117" s="20">
        <v>0</v>
      </c>
      <c r="Y117" s="20">
        <v>0</v>
      </c>
      <c r="AA117" s="20">
        <v>1.4999999999999999E-2</v>
      </c>
      <c r="AB117" s="20">
        <v>-1.4999999999999999E-2</v>
      </c>
      <c r="AC117" s="20">
        <v>0</v>
      </c>
      <c r="AD117" s="12">
        <v>0.01</v>
      </c>
    </row>
    <row r="118" spans="3:30" x14ac:dyDescent="0.2">
      <c r="C118" s="12">
        <v>2.5000000000000001E-3</v>
      </c>
      <c r="D118" s="12">
        <v>0.04</v>
      </c>
      <c r="E118" s="12">
        <v>0.03</v>
      </c>
      <c r="F118" s="12">
        <v>0.04</v>
      </c>
      <c r="G118" s="12">
        <v>0</v>
      </c>
      <c r="I118" s="12">
        <v>2.5000000000000001E-3</v>
      </c>
      <c r="J118" s="12">
        <v>0</v>
      </c>
      <c r="K118" s="20">
        <v>1.4999999999999999E-2</v>
      </c>
      <c r="L118" s="12">
        <v>1.6588918181016999E-3</v>
      </c>
      <c r="M118" s="12">
        <v>0</v>
      </c>
      <c r="N118" s="12">
        <v>-1.4999999999999999E-2</v>
      </c>
      <c r="O118" s="12">
        <v>0.04</v>
      </c>
      <c r="P118" s="12">
        <v>5.0000000000000001E-3</v>
      </c>
      <c r="Q118" s="20">
        <v>2.5000000000000001E-3</v>
      </c>
      <c r="R118" s="20">
        <v>2.5000000000000001E-2</v>
      </c>
      <c r="S118" s="20">
        <v>0.02</v>
      </c>
      <c r="T118" s="20">
        <v>0.02</v>
      </c>
      <c r="U118" s="20">
        <v>1.4999999999999999E-2</v>
      </c>
      <c r="V118" s="20">
        <v>0</v>
      </c>
      <c r="W118" s="20">
        <v>0.01</v>
      </c>
      <c r="X118" s="20">
        <v>0</v>
      </c>
      <c r="Y118" s="20">
        <v>0</v>
      </c>
      <c r="AA118" s="20">
        <v>1.4999999999999999E-2</v>
      </c>
      <c r="AB118" s="20">
        <v>-1.4999999999999999E-2</v>
      </c>
      <c r="AC118" s="20">
        <v>0</v>
      </c>
      <c r="AD118" s="12">
        <v>0.01</v>
      </c>
    </row>
    <row r="119" spans="3:30" x14ac:dyDescent="0.2">
      <c r="C119" s="12">
        <v>2.5000000000000001E-3</v>
      </c>
      <c r="D119" s="12">
        <v>0.04</v>
      </c>
      <c r="E119" s="12">
        <v>0.03</v>
      </c>
      <c r="F119" s="12">
        <v>0.04</v>
      </c>
      <c r="G119" s="12">
        <v>0</v>
      </c>
      <c r="I119" s="12">
        <v>2.5000000000000001E-3</v>
      </c>
      <c r="J119" s="12">
        <v>0</v>
      </c>
      <c r="K119" s="20">
        <v>1.4999999999999999E-2</v>
      </c>
      <c r="L119" s="12">
        <v>1.6581691327205001E-3</v>
      </c>
      <c r="M119" s="12">
        <v>0</v>
      </c>
      <c r="N119" s="12">
        <v>-1.4999999999999999E-2</v>
      </c>
      <c r="O119" s="12">
        <v>0.04</v>
      </c>
      <c r="P119" s="12">
        <v>5.0000000000000001E-3</v>
      </c>
      <c r="Q119" s="20">
        <v>2.5000000000000001E-3</v>
      </c>
      <c r="R119" s="20">
        <v>2.5000000000000001E-2</v>
      </c>
      <c r="S119" s="20">
        <v>0.02</v>
      </c>
      <c r="T119" s="20">
        <v>0.02</v>
      </c>
      <c r="U119" s="20">
        <v>1.4999999999999999E-2</v>
      </c>
      <c r="V119" s="20">
        <v>0</v>
      </c>
      <c r="W119" s="20">
        <v>0.01</v>
      </c>
      <c r="X119" s="20">
        <v>0</v>
      </c>
      <c r="Y119" s="20">
        <v>0</v>
      </c>
      <c r="AA119" s="20">
        <v>1.4999999999999999E-2</v>
      </c>
      <c r="AB119" s="20">
        <v>-1.4999999999999999E-2</v>
      </c>
      <c r="AC119" s="20">
        <v>0</v>
      </c>
      <c r="AD119" s="12">
        <v>0.01</v>
      </c>
    </row>
    <row r="120" spans="3:30" x14ac:dyDescent="0.2">
      <c r="C120" s="12">
        <v>2.5000000000000001E-3</v>
      </c>
      <c r="D120" s="12">
        <v>0.04</v>
      </c>
      <c r="E120" s="12">
        <v>0.03</v>
      </c>
      <c r="F120" s="12">
        <v>0.04</v>
      </c>
      <c r="G120" s="12">
        <v>0</v>
      </c>
      <c r="I120" s="12">
        <v>2.5000000000000001E-3</v>
      </c>
      <c r="J120" s="12">
        <v>0</v>
      </c>
      <c r="K120" s="20">
        <v>1.4999999999999999E-2</v>
      </c>
      <c r="L120" s="12">
        <v>1.6574064385880001E-3</v>
      </c>
      <c r="M120" s="12">
        <v>0</v>
      </c>
      <c r="N120" s="12">
        <v>-1.4999999999999999E-2</v>
      </c>
      <c r="O120" s="12">
        <v>0.04</v>
      </c>
      <c r="P120" s="12">
        <v>5.0000000000000001E-3</v>
      </c>
      <c r="Q120" s="20">
        <v>2.5000000000000001E-3</v>
      </c>
      <c r="R120" s="20">
        <v>2.5000000000000001E-2</v>
      </c>
      <c r="S120" s="20">
        <v>0.02</v>
      </c>
      <c r="T120" s="20">
        <v>0.02</v>
      </c>
      <c r="U120" s="20">
        <v>1.4999999999999999E-2</v>
      </c>
      <c r="V120" s="20">
        <v>0</v>
      </c>
      <c r="W120" s="20">
        <v>0.01</v>
      </c>
      <c r="X120" s="20">
        <v>0</v>
      </c>
      <c r="Y120" s="20">
        <v>0</v>
      </c>
      <c r="AA120" s="20">
        <v>1.4999999999999999E-2</v>
      </c>
      <c r="AB120" s="20">
        <v>-1.4999999999999999E-2</v>
      </c>
      <c r="AC120" s="20">
        <v>0</v>
      </c>
      <c r="AD120" s="12">
        <v>0.01</v>
      </c>
    </row>
    <row r="121" spans="3:30" x14ac:dyDescent="0.2">
      <c r="C121" s="12">
        <v>2.5000000000000001E-3</v>
      </c>
      <c r="D121" s="12">
        <v>0.04</v>
      </c>
      <c r="E121" s="12">
        <v>0.03</v>
      </c>
      <c r="F121" s="12">
        <v>0.04</v>
      </c>
      <c r="G121" s="12">
        <v>0</v>
      </c>
      <c r="I121" s="12">
        <v>2.5000000000000001E-3</v>
      </c>
      <c r="J121" s="12">
        <v>0</v>
      </c>
      <c r="K121" s="20">
        <v>1.4999999999999999E-2</v>
      </c>
      <c r="L121" s="12">
        <v>1.6566275895343E-3</v>
      </c>
      <c r="M121" s="12">
        <v>0</v>
      </c>
      <c r="N121" s="12">
        <v>-1.4999999999999999E-2</v>
      </c>
      <c r="O121" s="12">
        <v>0.04</v>
      </c>
      <c r="P121" s="12">
        <v>5.0000000000000001E-3</v>
      </c>
      <c r="Q121" s="20">
        <v>2.5000000000000001E-3</v>
      </c>
      <c r="R121" s="20">
        <v>2.5000000000000001E-2</v>
      </c>
      <c r="S121" s="20">
        <v>0.02</v>
      </c>
      <c r="T121" s="20">
        <v>0.02</v>
      </c>
      <c r="U121" s="20">
        <v>1.4999999999999999E-2</v>
      </c>
      <c r="V121" s="20">
        <v>0</v>
      </c>
      <c r="W121" s="20">
        <v>0.01</v>
      </c>
      <c r="X121" s="20">
        <v>0</v>
      </c>
      <c r="Y121" s="20">
        <v>0</v>
      </c>
      <c r="AA121" s="20">
        <v>1.4999999999999999E-2</v>
      </c>
      <c r="AB121" s="20">
        <v>-1.4999999999999999E-2</v>
      </c>
      <c r="AC121" s="20">
        <v>0</v>
      </c>
      <c r="AD121" s="12">
        <v>0.01</v>
      </c>
    </row>
    <row r="122" spans="3:30" x14ac:dyDescent="0.2">
      <c r="C122" s="12">
        <v>2.5000000000000001E-3</v>
      </c>
      <c r="D122" s="12">
        <v>0.04</v>
      </c>
      <c r="E122" s="12">
        <v>0.03</v>
      </c>
      <c r="F122" s="12">
        <v>0.04</v>
      </c>
      <c r="G122" s="12">
        <v>0</v>
      </c>
      <c r="I122" s="12">
        <v>2.5000000000000001E-3</v>
      </c>
      <c r="J122" s="12">
        <v>0</v>
      </c>
      <c r="K122" s="20">
        <v>1.4999999999999999E-2</v>
      </c>
      <c r="L122" s="12">
        <v>1.6558585075165E-3</v>
      </c>
      <c r="M122" s="12">
        <v>0</v>
      </c>
      <c r="N122" s="12">
        <v>-1.4999999999999999E-2</v>
      </c>
      <c r="O122" s="12">
        <v>0.04</v>
      </c>
      <c r="P122" s="12">
        <v>5.0000000000000001E-3</v>
      </c>
      <c r="Q122" s="20">
        <v>2.5000000000000001E-3</v>
      </c>
      <c r="R122" s="20">
        <v>2.5000000000000001E-2</v>
      </c>
      <c r="S122" s="20">
        <v>0.02</v>
      </c>
      <c r="T122" s="20">
        <v>0.02</v>
      </c>
      <c r="U122" s="20">
        <v>1.4999999999999999E-2</v>
      </c>
      <c r="V122" s="20">
        <v>0</v>
      </c>
      <c r="W122" s="20">
        <v>0.01</v>
      </c>
      <c r="X122" s="20">
        <v>0</v>
      </c>
      <c r="Y122" s="20">
        <v>0</v>
      </c>
      <c r="AA122" s="20">
        <v>1.4999999999999999E-2</v>
      </c>
      <c r="AB122" s="20">
        <v>-1.4999999999999999E-2</v>
      </c>
      <c r="AC122" s="20">
        <v>0</v>
      </c>
      <c r="AD122" s="12">
        <v>0.01</v>
      </c>
    </row>
    <row r="123" spans="3:30" x14ac:dyDescent="0.2">
      <c r="C123" s="12">
        <v>2.5000000000000001E-3</v>
      </c>
      <c r="D123" s="12">
        <v>4.2000000000000003E-2</v>
      </c>
      <c r="E123" s="12">
        <v>0.03</v>
      </c>
      <c r="F123" s="12">
        <v>4.2000000000000003E-2</v>
      </c>
      <c r="G123" s="12">
        <v>0</v>
      </c>
      <c r="I123" s="12">
        <v>5.0000000000000001E-3</v>
      </c>
      <c r="J123" s="12">
        <v>0</v>
      </c>
      <c r="K123" s="20">
        <v>0.05</v>
      </c>
      <c r="L123" s="12">
        <v>5.2961534277619999E-3</v>
      </c>
      <c r="M123" s="12">
        <v>0</v>
      </c>
      <c r="N123" s="12">
        <v>-5.0000000000000001E-3</v>
      </c>
      <c r="O123" s="12">
        <v>4.2000000000000003E-2</v>
      </c>
      <c r="P123" s="12">
        <v>5.0000000000000001E-3</v>
      </c>
      <c r="Q123" s="20">
        <v>2.5000000000000001E-3</v>
      </c>
      <c r="R123" s="20">
        <v>2.5000000000000001E-2</v>
      </c>
      <c r="S123" s="20">
        <v>0.02</v>
      </c>
      <c r="T123" s="20">
        <v>0.02</v>
      </c>
      <c r="U123" s="20">
        <v>1.4999999999999999E-2</v>
      </c>
      <c r="V123" s="20">
        <v>0</v>
      </c>
      <c r="W123" s="20">
        <v>0.01</v>
      </c>
      <c r="X123" s="20">
        <v>0</v>
      </c>
      <c r="Y123" s="20">
        <v>0</v>
      </c>
      <c r="AA123" s="20">
        <v>1.4999999999999999E-2</v>
      </c>
      <c r="AB123" s="20">
        <v>-5.0000000000000001E-3</v>
      </c>
      <c r="AC123" s="20">
        <v>0</v>
      </c>
      <c r="AD123" s="12">
        <v>0.01</v>
      </c>
    </row>
    <row r="124" spans="3:30" x14ac:dyDescent="0.2">
      <c r="C124" s="12">
        <v>2.5000000000000001E-3</v>
      </c>
      <c r="D124" s="12">
        <v>4.2000000000000003E-2</v>
      </c>
      <c r="E124" s="12">
        <v>0.03</v>
      </c>
      <c r="F124" s="12">
        <v>4.2000000000000003E-2</v>
      </c>
      <c r="G124" s="12">
        <v>0</v>
      </c>
      <c r="I124" s="12">
        <v>5.0000000000000001E-3</v>
      </c>
      <c r="J124" s="12">
        <v>0</v>
      </c>
      <c r="K124" s="20">
        <v>0.05</v>
      </c>
      <c r="L124" s="12">
        <v>5.2935943196450001E-3</v>
      </c>
      <c r="M124" s="12">
        <v>0</v>
      </c>
      <c r="N124" s="12">
        <v>-5.0000000000000001E-3</v>
      </c>
      <c r="O124" s="12">
        <v>4.2000000000000003E-2</v>
      </c>
      <c r="P124" s="12">
        <v>5.0000000000000001E-3</v>
      </c>
      <c r="Q124" s="20">
        <v>2.5000000000000001E-3</v>
      </c>
      <c r="R124" s="20">
        <v>2.5000000000000001E-2</v>
      </c>
      <c r="S124" s="20">
        <v>0.02</v>
      </c>
      <c r="T124" s="20">
        <v>0.02</v>
      </c>
      <c r="U124" s="20">
        <v>1.4999999999999999E-2</v>
      </c>
      <c r="V124" s="20">
        <v>0</v>
      </c>
      <c r="W124" s="20">
        <v>0.01</v>
      </c>
      <c r="X124" s="20">
        <v>0</v>
      </c>
      <c r="Y124" s="20">
        <v>0</v>
      </c>
      <c r="AA124" s="20">
        <v>1.4999999999999999E-2</v>
      </c>
      <c r="AB124" s="20">
        <v>-5.0000000000000001E-3</v>
      </c>
      <c r="AC124" s="20">
        <v>0</v>
      </c>
      <c r="AD124" s="12">
        <v>0.01</v>
      </c>
    </row>
    <row r="125" spans="3:30" x14ac:dyDescent="0.2">
      <c r="C125" s="12">
        <v>2.5000000000000001E-3</v>
      </c>
      <c r="D125" s="12">
        <v>4.2000000000000003E-2</v>
      </c>
      <c r="E125" s="12">
        <v>0.03</v>
      </c>
      <c r="F125" s="12">
        <v>4.2000000000000003E-2</v>
      </c>
      <c r="G125" s="12">
        <v>0</v>
      </c>
      <c r="I125" s="12">
        <v>5.0000000000000001E-3</v>
      </c>
      <c r="J125" s="12">
        <v>0</v>
      </c>
      <c r="K125" s="20">
        <v>0.05</v>
      </c>
      <c r="L125" s="12">
        <v>5.2908993778103004E-3</v>
      </c>
      <c r="M125" s="12">
        <v>0</v>
      </c>
      <c r="N125" s="12">
        <v>-5.0000000000000001E-3</v>
      </c>
      <c r="O125" s="12">
        <v>4.2000000000000003E-2</v>
      </c>
      <c r="P125" s="12">
        <v>5.0000000000000001E-3</v>
      </c>
      <c r="Q125" s="20">
        <v>2.5000000000000001E-3</v>
      </c>
      <c r="R125" s="20">
        <v>2.5000000000000001E-2</v>
      </c>
      <c r="S125" s="20">
        <v>0.02</v>
      </c>
      <c r="T125" s="20">
        <v>0.02</v>
      </c>
      <c r="U125" s="20">
        <v>1.4999999999999999E-2</v>
      </c>
      <c r="V125" s="20">
        <v>0</v>
      </c>
      <c r="W125" s="20">
        <v>0.01</v>
      </c>
      <c r="X125" s="20">
        <v>0</v>
      </c>
      <c r="Y125" s="20">
        <v>0</v>
      </c>
      <c r="AA125" s="20">
        <v>1.4999999999999999E-2</v>
      </c>
      <c r="AB125" s="20">
        <v>-5.0000000000000001E-3</v>
      </c>
      <c r="AC125" s="20">
        <v>0</v>
      </c>
      <c r="AD125" s="12">
        <v>0.01</v>
      </c>
    </row>
    <row r="126" spans="3:30" x14ac:dyDescent="0.2">
      <c r="C126" s="12">
        <v>2.5000000000000001E-3</v>
      </c>
      <c r="D126" s="12">
        <v>4.2000000000000003E-2</v>
      </c>
      <c r="E126" s="12">
        <v>0.03</v>
      </c>
      <c r="F126" s="12">
        <v>4.2000000000000003E-2</v>
      </c>
      <c r="G126" s="12">
        <v>0</v>
      </c>
      <c r="I126" s="12">
        <v>5.0000000000000001E-3</v>
      </c>
      <c r="J126" s="12">
        <v>0</v>
      </c>
      <c r="K126" s="20">
        <v>0.05</v>
      </c>
      <c r="L126" s="12">
        <v>5.2881531656593997E-3</v>
      </c>
      <c r="M126" s="12">
        <v>0</v>
      </c>
      <c r="N126" s="12">
        <v>-5.0000000000000001E-3</v>
      </c>
      <c r="O126" s="12">
        <v>4.2000000000000003E-2</v>
      </c>
      <c r="P126" s="12">
        <v>5.0000000000000001E-3</v>
      </c>
      <c r="Q126" s="20">
        <v>2.5000000000000001E-3</v>
      </c>
      <c r="R126" s="20">
        <v>2.5000000000000001E-2</v>
      </c>
      <c r="S126" s="20">
        <v>0.02</v>
      </c>
      <c r="T126" s="20">
        <v>0.02</v>
      </c>
      <c r="U126" s="20">
        <v>1.4999999999999999E-2</v>
      </c>
      <c r="V126" s="20">
        <v>0</v>
      </c>
      <c r="W126" s="20">
        <v>0.01</v>
      </c>
      <c r="X126" s="20">
        <v>0</v>
      </c>
      <c r="Y126" s="20">
        <v>0</v>
      </c>
      <c r="AA126" s="20">
        <v>1.4999999999999999E-2</v>
      </c>
      <c r="AB126" s="20">
        <v>-5.0000000000000001E-3</v>
      </c>
      <c r="AC126" s="20">
        <v>0</v>
      </c>
      <c r="AD126" s="12">
        <v>0.01</v>
      </c>
    </row>
    <row r="127" spans="3:30" x14ac:dyDescent="0.2">
      <c r="C127" s="12">
        <v>2.5000000000000001E-3</v>
      </c>
      <c r="D127" s="12">
        <v>4.2000000000000003E-2</v>
      </c>
      <c r="E127" s="12">
        <v>0.03</v>
      </c>
      <c r="F127" s="12">
        <v>4.2000000000000003E-2</v>
      </c>
      <c r="G127" s="12">
        <v>0</v>
      </c>
      <c r="I127" s="12">
        <v>5.0000000000000001E-3</v>
      </c>
      <c r="J127" s="12">
        <v>0</v>
      </c>
      <c r="K127" s="20">
        <v>0.05</v>
      </c>
      <c r="L127" s="12">
        <v>5.2856287233545001E-3</v>
      </c>
      <c r="M127" s="12">
        <v>0</v>
      </c>
      <c r="N127" s="12">
        <v>-5.0000000000000001E-3</v>
      </c>
      <c r="O127" s="12">
        <v>4.2000000000000003E-2</v>
      </c>
      <c r="P127" s="12">
        <v>5.0000000000000001E-3</v>
      </c>
      <c r="Q127" s="20">
        <v>2.5000000000000001E-3</v>
      </c>
      <c r="R127" s="20">
        <v>2.5000000000000001E-2</v>
      </c>
      <c r="S127" s="20">
        <v>0.02</v>
      </c>
      <c r="T127" s="20">
        <v>0.02</v>
      </c>
      <c r="U127" s="20">
        <v>1.4999999999999999E-2</v>
      </c>
      <c r="V127" s="20">
        <v>0</v>
      </c>
      <c r="W127" s="20">
        <v>0.01</v>
      </c>
      <c r="X127" s="20">
        <v>0</v>
      </c>
      <c r="Y127" s="20">
        <v>0</v>
      </c>
      <c r="AA127" s="20">
        <v>1.4999999999999999E-2</v>
      </c>
      <c r="AB127" s="20">
        <v>-5.0000000000000001E-3</v>
      </c>
      <c r="AC127" s="20">
        <v>0</v>
      </c>
      <c r="AD127" s="12">
        <v>0.01</v>
      </c>
    </row>
    <row r="128" spans="3:30" x14ac:dyDescent="0.2">
      <c r="C128" s="12">
        <v>2.5000000000000001E-3</v>
      </c>
      <c r="D128" s="12">
        <v>4.2000000000000003E-2</v>
      </c>
      <c r="E128" s="12">
        <v>0.03</v>
      </c>
      <c r="F128" s="12">
        <v>4.2000000000000003E-2</v>
      </c>
      <c r="G128" s="12">
        <v>0</v>
      </c>
      <c r="I128" s="12">
        <v>2.5000000000000001E-3</v>
      </c>
      <c r="J128" s="12">
        <v>0</v>
      </c>
      <c r="K128" s="20">
        <v>1.4999999999999999E-2</v>
      </c>
      <c r="L128" s="12">
        <v>1.6508703698961001E-3</v>
      </c>
      <c r="M128" s="12">
        <v>0</v>
      </c>
      <c r="N128" s="12">
        <v>-1.4999999999999999E-2</v>
      </c>
      <c r="O128" s="12">
        <v>4.2000000000000003E-2</v>
      </c>
      <c r="P128" s="12">
        <v>5.0000000000000001E-3</v>
      </c>
      <c r="Q128" s="20">
        <v>2.5000000000000001E-3</v>
      </c>
      <c r="R128" s="20">
        <v>2.5000000000000001E-2</v>
      </c>
      <c r="S128" s="20">
        <v>0.02</v>
      </c>
      <c r="T128" s="20">
        <v>0.02</v>
      </c>
      <c r="U128" s="20">
        <v>1.4999999999999999E-2</v>
      </c>
      <c r="V128" s="20">
        <v>0</v>
      </c>
      <c r="W128" s="20">
        <v>0.01</v>
      </c>
      <c r="X128" s="20">
        <v>0</v>
      </c>
      <c r="Y128" s="20">
        <v>0</v>
      </c>
      <c r="AA128" s="20">
        <v>1.4999999999999999E-2</v>
      </c>
      <c r="AB128" s="20">
        <v>-1.4999999999999999E-2</v>
      </c>
      <c r="AC128" s="20">
        <v>0</v>
      </c>
      <c r="AD128" s="12">
        <v>0.01</v>
      </c>
    </row>
    <row r="129" spans="3:30" x14ac:dyDescent="0.2">
      <c r="C129" s="12">
        <v>2.5000000000000001E-3</v>
      </c>
      <c r="D129" s="12">
        <v>0</v>
      </c>
      <c r="E129" s="12">
        <v>0.03</v>
      </c>
      <c r="F129" s="12">
        <v>0</v>
      </c>
      <c r="G129" s="12">
        <v>0</v>
      </c>
      <c r="I129" s="12">
        <v>2.5000000000000001E-3</v>
      </c>
      <c r="J129" s="12">
        <v>0</v>
      </c>
      <c r="K129" s="20">
        <v>1.4999999999999999E-2</v>
      </c>
      <c r="L129" s="12">
        <v>1.6499952525464E-3</v>
      </c>
      <c r="M129" s="12">
        <v>0</v>
      </c>
      <c r="N129" s="12">
        <v>-1.4999999999999999E-2</v>
      </c>
      <c r="O129" s="12">
        <v>0</v>
      </c>
      <c r="P129" s="12">
        <v>5.0000000000000001E-3</v>
      </c>
      <c r="Q129" s="20">
        <v>2.5000000000000001E-3</v>
      </c>
      <c r="R129" s="20">
        <v>2.5000000000000001E-2</v>
      </c>
      <c r="S129" s="20">
        <v>0.02</v>
      </c>
      <c r="T129" s="20">
        <v>0.02</v>
      </c>
      <c r="U129" s="20">
        <v>1.4999999999999999E-2</v>
      </c>
      <c r="V129" s="20">
        <v>0</v>
      </c>
      <c r="W129" s="20">
        <v>0.01</v>
      </c>
      <c r="X129" s="20">
        <v>0</v>
      </c>
      <c r="Y129" s="20">
        <v>0</v>
      </c>
      <c r="AA129" s="20">
        <v>1.4999999999999999E-2</v>
      </c>
      <c r="AB129" s="20">
        <v>-1.4999999999999999E-2</v>
      </c>
      <c r="AC129" s="20">
        <v>0</v>
      </c>
      <c r="AD129" s="12">
        <v>0.01</v>
      </c>
    </row>
    <row r="130" spans="3:30" x14ac:dyDescent="0.2">
      <c r="C130" s="12">
        <v>2.5000000000000001E-3</v>
      </c>
      <c r="D130" s="12">
        <v>0</v>
      </c>
      <c r="E130" s="12">
        <v>0.03</v>
      </c>
      <c r="F130" s="12">
        <v>0</v>
      </c>
      <c r="G130" s="12">
        <v>0</v>
      </c>
      <c r="I130" s="12">
        <v>2.5000000000000001E-3</v>
      </c>
      <c r="J130" s="12">
        <v>0</v>
      </c>
      <c r="K130" s="20">
        <v>1.4999999999999999E-2</v>
      </c>
      <c r="L130" s="12">
        <v>1.6490753116721001E-3</v>
      </c>
      <c r="M130" s="12">
        <v>0</v>
      </c>
      <c r="N130" s="12">
        <v>-1.4999999999999999E-2</v>
      </c>
      <c r="O130" s="12">
        <v>0</v>
      </c>
      <c r="P130" s="12">
        <v>5.0000000000000001E-3</v>
      </c>
      <c r="Q130" s="20">
        <v>2.5000000000000001E-3</v>
      </c>
      <c r="R130" s="20">
        <v>2.5000000000000001E-2</v>
      </c>
      <c r="S130" s="20">
        <v>0.02</v>
      </c>
      <c r="T130" s="20">
        <v>0.02</v>
      </c>
      <c r="U130" s="20">
        <v>1.4999999999999999E-2</v>
      </c>
      <c r="V130" s="20">
        <v>0</v>
      </c>
      <c r="W130" s="20">
        <v>0.01</v>
      </c>
      <c r="X130" s="20">
        <v>0</v>
      </c>
      <c r="Y130" s="20">
        <v>0</v>
      </c>
      <c r="AA130" s="20">
        <v>1.4999999999999999E-2</v>
      </c>
      <c r="AB130" s="20">
        <v>-1.4999999999999999E-2</v>
      </c>
      <c r="AC130" s="20">
        <v>0</v>
      </c>
      <c r="AD130" s="12">
        <v>0.01</v>
      </c>
    </row>
    <row r="131" spans="3:30" x14ac:dyDescent="0.2">
      <c r="C131" s="12">
        <v>2.5000000000000001E-3</v>
      </c>
      <c r="D131" s="12">
        <v>0</v>
      </c>
      <c r="E131" s="12">
        <v>0.03</v>
      </c>
      <c r="F131" s="12">
        <v>0</v>
      </c>
      <c r="G131" s="12">
        <v>0</v>
      </c>
      <c r="I131" s="12">
        <v>2.5000000000000001E-3</v>
      </c>
      <c r="J131" s="12">
        <v>0</v>
      </c>
      <c r="K131" s="20">
        <v>1.4999999999999999E-2</v>
      </c>
      <c r="L131" s="12">
        <v>1.6481699263088E-3</v>
      </c>
      <c r="M131" s="12">
        <v>0</v>
      </c>
      <c r="N131" s="12">
        <v>-1.4999999999999999E-2</v>
      </c>
      <c r="O131" s="12">
        <v>0</v>
      </c>
      <c r="P131" s="12">
        <v>5.0000000000000001E-3</v>
      </c>
      <c r="Q131" s="20">
        <v>2.5000000000000001E-3</v>
      </c>
      <c r="R131" s="20">
        <v>2.5000000000000001E-2</v>
      </c>
      <c r="S131" s="20">
        <v>0.02</v>
      </c>
      <c r="T131" s="20">
        <v>0.02</v>
      </c>
      <c r="U131" s="20">
        <v>1.4999999999999999E-2</v>
      </c>
      <c r="V131" s="20">
        <v>0</v>
      </c>
      <c r="W131" s="20">
        <v>0.01</v>
      </c>
      <c r="X131" s="20">
        <v>0</v>
      </c>
      <c r="Y131" s="20">
        <v>0</v>
      </c>
      <c r="AA131" s="20">
        <v>1.4999999999999999E-2</v>
      </c>
      <c r="AB131" s="20">
        <v>-1.4999999999999999E-2</v>
      </c>
      <c r="AC131" s="20">
        <v>0</v>
      </c>
      <c r="AD131" s="12">
        <v>0.01</v>
      </c>
    </row>
    <row r="132" spans="3:30" x14ac:dyDescent="0.2">
      <c r="C132" s="12">
        <v>2.5000000000000001E-3</v>
      </c>
      <c r="D132" s="12">
        <v>0</v>
      </c>
      <c r="E132" s="12">
        <v>0.03</v>
      </c>
      <c r="F132" s="12">
        <v>0</v>
      </c>
      <c r="G132" s="12">
        <v>0</v>
      </c>
      <c r="I132" s="12">
        <v>2.5000000000000001E-3</v>
      </c>
      <c r="J132" s="12">
        <v>0</v>
      </c>
      <c r="K132" s="20">
        <v>1.4999999999999999E-2</v>
      </c>
      <c r="L132" s="12">
        <v>1.6472187671275999E-3</v>
      </c>
      <c r="M132" s="12">
        <v>0</v>
      </c>
      <c r="N132" s="12">
        <v>-1.4999999999999999E-2</v>
      </c>
      <c r="O132" s="12">
        <v>0</v>
      </c>
      <c r="P132" s="12">
        <v>5.0000000000000001E-3</v>
      </c>
      <c r="Q132" s="20">
        <v>2.5000000000000001E-3</v>
      </c>
      <c r="R132" s="20">
        <v>2.5000000000000001E-2</v>
      </c>
      <c r="S132" s="20">
        <v>0.02</v>
      </c>
      <c r="T132" s="20">
        <v>0.02</v>
      </c>
      <c r="U132" s="20">
        <v>1.4999999999999999E-2</v>
      </c>
      <c r="V132" s="20">
        <v>0</v>
      </c>
      <c r="W132" s="20">
        <v>0.01</v>
      </c>
      <c r="X132" s="20">
        <v>0</v>
      </c>
      <c r="Y132" s="20">
        <v>0</v>
      </c>
      <c r="AA132" s="20">
        <v>1.4999999999999999E-2</v>
      </c>
      <c r="AB132" s="20">
        <v>-1.4999999999999999E-2</v>
      </c>
      <c r="AC132" s="20">
        <v>0</v>
      </c>
      <c r="AD132" s="12">
        <v>0.01</v>
      </c>
    </row>
    <row r="133" spans="3:30" x14ac:dyDescent="0.2">
      <c r="C133" s="12">
        <v>2.5000000000000001E-3</v>
      </c>
      <c r="D133" s="12">
        <v>0</v>
      </c>
      <c r="E133" s="12">
        <v>0.03</v>
      </c>
      <c r="F133" s="12">
        <v>0</v>
      </c>
      <c r="G133" s="12">
        <v>0</v>
      </c>
      <c r="I133" s="12">
        <v>2.5000000000000001E-3</v>
      </c>
      <c r="J133" s="12">
        <v>0</v>
      </c>
      <c r="K133" s="20">
        <v>1.4999999999999999E-2</v>
      </c>
      <c r="L133" s="12">
        <v>1.6462517886194001E-3</v>
      </c>
      <c r="M133" s="12">
        <v>0</v>
      </c>
      <c r="N133" s="12">
        <v>-1.4999999999999999E-2</v>
      </c>
      <c r="O133" s="12">
        <v>0</v>
      </c>
      <c r="P133" s="12">
        <v>5.0000000000000001E-3</v>
      </c>
      <c r="Q133" s="20">
        <v>2.5000000000000001E-3</v>
      </c>
      <c r="R133" s="20">
        <v>2.5000000000000001E-2</v>
      </c>
      <c r="S133" s="20">
        <v>0.02</v>
      </c>
      <c r="T133" s="20">
        <v>0.02</v>
      </c>
      <c r="U133" s="20">
        <v>1.4999999999999999E-2</v>
      </c>
      <c r="V133" s="20">
        <v>0</v>
      </c>
      <c r="W133" s="20">
        <v>0.01</v>
      </c>
      <c r="X133" s="20">
        <v>0</v>
      </c>
      <c r="Y133" s="20">
        <v>0</v>
      </c>
      <c r="AA133" s="20">
        <v>1.4999999999999999E-2</v>
      </c>
      <c r="AB133" s="20">
        <v>-1.4999999999999999E-2</v>
      </c>
      <c r="AC133" s="20">
        <v>0</v>
      </c>
      <c r="AD133" s="12">
        <v>0.01</v>
      </c>
    </row>
    <row r="134" spans="3:30" x14ac:dyDescent="0.2">
      <c r="C134" s="12">
        <v>2.5000000000000001E-3</v>
      </c>
      <c r="D134" s="12">
        <v>0</v>
      </c>
      <c r="E134" s="12">
        <v>0.03</v>
      </c>
      <c r="F134" s="12">
        <v>0</v>
      </c>
      <c r="G134" s="12">
        <v>0</v>
      </c>
      <c r="I134" s="12">
        <v>2.5000000000000001E-3</v>
      </c>
      <c r="J134" s="12">
        <v>0</v>
      </c>
      <c r="K134" s="20">
        <v>1.4999999999999999E-2</v>
      </c>
      <c r="L134" s="12">
        <v>1.6453009704326001E-3</v>
      </c>
      <c r="M134" s="12">
        <v>0</v>
      </c>
      <c r="N134" s="12">
        <v>-1.4999999999999999E-2</v>
      </c>
      <c r="O134" s="12">
        <v>0</v>
      </c>
      <c r="P134" s="12">
        <v>5.0000000000000001E-3</v>
      </c>
      <c r="Q134" s="20">
        <v>2.5000000000000001E-3</v>
      </c>
      <c r="R134" s="20">
        <v>2.5000000000000001E-2</v>
      </c>
      <c r="S134" s="20">
        <v>0.02</v>
      </c>
      <c r="T134" s="20">
        <v>0.02</v>
      </c>
      <c r="U134" s="20">
        <v>1.4999999999999999E-2</v>
      </c>
      <c r="V134" s="20">
        <v>0</v>
      </c>
      <c r="W134" s="20">
        <v>0.01</v>
      </c>
      <c r="X134" s="20">
        <v>0</v>
      </c>
      <c r="Y134" s="20">
        <v>0</v>
      </c>
      <c r="AA134" s="20">
        <v>1.4999999999999999E-2</v>
      </c>
      <c r="AB134" s="20">
        <v>-1.4999999999999999E-2</v>
      </c>
      <c r="AC134" s="20">
        <v>0</v>
      </c>
      <c r="AD134" s="12">
        <v>0.01</v>
      </c>
    </row>
    <row r="135" spans="3:30" x14ac:dyDescent="0.2">
      <c r="C135" s="12">
        <v>2.5000000000000001E-3</v>
      </c>
      <c r="D135" s="12">
        <v>0</v>
      </c>
      <c r="E135" s="12">
        <v>0.03</v>
      </c>
      <c r="F135" s="12">
        <v>0</v>
      </c>
      <c r="G135" s="12">
        <v>0</v>
      </c>
      <c r="I135" s="12">
        <v>5.0000000000000001E-3</v>
      </c>
      <c r="J135" s="12">
        <v>0</v>
      </c>
      <c r="K135" s="20">
        <v>0.05</v>
      </c>
      <c r="L135" s="12">
        <v>5.2617694581670003E-3</v>
      </c>
      <c r="M135" s="12">
        <v>0</v>
      </c>
      <c r="N135" s="12">
        <v>-5.0000000000000001E-3</v>
      </c>
      <c r="O135" s="12">
        <v>0</v>
      </c>
      <c r="P135" s="12">
        <v>5.0000000000000001E-3</v>
      </c>
      <c r="Q135" s="20">
        <v>2.5000000000000001E-3</v>
      </c>
      <c r="R135" s="20">
        <v>2.5000000000000001E-2</v>
      </c>
      <c r="S135" s="20">
        <v>0.02</v>
      </c>
      <c r="T135" s="20">
        <v>0.02</v>
      </c>
      <c r="U135" s="20">
        <v>1.4999999999999999E-2</v>
      </c>
      <c r="V135" s="20">
        <v>0</v>
      </c>
      <c r="W135" s="20">
        <v>0.01</v>
      </c>
      <c r="X135" s="20">
        <v>0</v>
      </c>
      <c r="Y135" s="20">
        <v>0</v>
      </c>
      <c r="AA135" s="20">
        <v>1.4999999999999999E-2</v>
      </c>
      <c r="AB135" s="20">
        <v>-5.0000000000000001E-3</v>
      </c>
      <c r="AC135" s="20">
        <v>0</v>
      </c>
      <c r="AD135" s="12">
        <v>0.01</v>
      </c>
    </row>
    <row r="136" spans="3:30" x14ac:dyDescent="0.2">
      <c r="C136" s="12">
        <v>2.5000000000000001E-3</v>
      </c>
      <c r="D136" s="12">
        <v>0</v>
      </c>
      <c r="E136" s="12">
        <v>0.03</v>
      </c>
      <c r="F136" s="12">
        <v>0</v>
      </c>
      <c r="G136" s="12">
        <v>0</v>
      </c>
      <c r="I136" s="12">
        <v>5.0000000000000001E-3</v>
      </c>
      <c r="J136" s="12">
        <v>0</v>
      </c>
      <c r="K136" s="20">
        <v>0.05</v>
      </c>
      <c r="L136" s="12">
        <v>5.2588181173167997E-3</v>
      </c>
      <c r="M136" s="12">
        <v>0</v>
      </c>
      <c r="N136" s="12">
        <v>-5.0000000000000001E-3</v>
      </c>
      <c r="O136" s="12">
        <v>0</v>
      </c>
      <c r="P136" s="12">
        <v>5.0000000000000001E-3</v>
      </c>
      <c r="Q136" s="20">
        <v>2.5000000000000001E-3</v>
      </c>
      <c r="R136" s="20">
        <v>2.5000000000000001E-2</v>
      </c>
      <c r="S136" s="20">
        <v>0.02</v>
      </c>
      <c r="T136" s="20">
        <v>0.02</v>
      </c>
      <c r="U136" s="20">
        <v>1.4999999999999999E-2</v>
      </c>
      <c r="V136" s="20">
        <v>0</v>
      </c>
      <c r="W136" s="20">
        <v>0.01</v>
      </c>
      <c r="X136" s="20">
        <v>0</v>
      </c>
      <c r="Y136" s="20">
        <v>0</v>
      </c>
      <c r="AA136" s="20">
        <v>1.4999999999999999E-2</v>
      </c>
      <c r="AB136" s="20">
        <v>-5.0000000000000001E-3</v>
      </c>
      <c r="AC136" s="20">
        <v>0</v>
      </c>
      <c r="AD136" s="12">
        <v>0.01</v>
      </c>
    </row>
    <row r="137" spans="3:30" x14ac:dyDescent="0.2">
      <c r="C137" s="12">
        <v>2.5000000000000001E-3</v>
      </c>
      <c r="D137" s="12">
        <v>0</v>
      </c>
      <c r="E137" s="12">
        <v>0.03</v>
      </c>
      <c r="F137" s="12">
        <v>0</v>
      </c>
      <c r="G137" s="12">
        <v>0</v>
      </c>
      <c r="I137" s="12">
        <v>5.0000000000000001E-3</v>
      </c>
      <c r="J137" s="12">
        <v>0</v>
      </c>
      <c r="K137" s="20">
        <v>0.05</v>
      </c>
      <c r="L137" s="12">
        <v>5.2574768001968E-3</v>
      </c>
      <c r="M137" s="12">
        <v>0</v>
      </c>
      <c r="N137" s="12">
        <v>-5.0000000000000001E-3</v>
      </c>
      <c r="O137" s="12">
        <v>0</v>
      </c>
      <c r="P137" s="12">
        <v>5.0000000000000001E-3</v>
      </c>
      <c r="Q137" s="20">
        <v>2.5000000000000001E-3</v>
      </c>
      <c r="R137" s="20">
        <v>2.5000000000000001E-2</v>
      </c>
      <c r="S137" s="20">
        <v>0.02</v>
      </c>
      <c r="T137" s="20">
        <v>0.02</v>
      </c>
      <c r="U137" s="20">
        <v>1.4999999999999999E-2</v>
      </c>
      <c r="V137" s="20">
        <v>0</v>
      </c>
      <c r="W137" s="20">
        <v>0.01</v>
      </c>
      <c r="X137" s="20">
        <v>0</v>
      </c>
      <c r="Y137" s="20">
        <v>0</v>
      </c>
      <c r="AA137" s="20">
        <v>1.4999999999999999E-2</v>
      </c>
      <c r="AB137" s="20">
        <v>-5.0000000000000001E-3</v>
      </c>
      <c r="AC137" s="20">
        <v>0</v>
      </c>
      <c r="AD137" s="12">
        <v>0.01</v>
      </c>
    </row>
    <row r="138" spans="3:30" x14ac:dyDescent="0.2">
      <c r="C138" s="12">
        <v>2.5000000000000001E-3</v>
      </c>
      <c r="D138" s="12">
        <v>0</v>
      </c>
      <c r="E138" s="12">
        <v>0.03</v>
      </c>
      <c r="F138" s="12">
        <v>0</v>
      </c>
      <c r="G138" s="12">
        <v>0</v>
      </c>
      <c r="I138" s="12">
        <v>5.0000000000000001E-3</v>
      </c>
      <c r="J138" s="12">
        <v>0</v>
      </c>
      <c r="K138" s="20">
        <v>0.05</v>
      </c>
      <c r="L138" s="12">
        <v>5.2561160766422003E-3</v>
      </c>
      <c r="M138" s="12">
        <v>0</v>
      </c>
      <c r="N138" s="12">
        <v>-5.0000000000000001E-3</v>
      </c>
      <c r="O138" s="12">
        <v>0</v>
      </c>
      <c r="P138" s="12">
        <v>5.0000000000000001E-3</v>
      </c>
      <c r="Q138" s="20">
        <v>2.5000000000000001E-3</v>
      </c>
      <c r="R138" s="20">
        <v>2.5000000000000001E-2</v>
      </c>
      <c r="S138" s="20">
        <v>0.02</v>
      </c>
      <c r="T138" s="20">
        <v>0.02</v>
      </c>
      <c r="U138" s="20">
        <v>1.4999999999999999E-2</v>
      </c>
      <c r="V138" s="20">
        <v>0</v>
      </c>
      <c r="W138" s="20">
        <v>0.01</v>
      </c>
      <c r="X138" s="20">
        <v>0</v>
      </c>
      <c r="Y138" s="20">
        <v>0</v>
      </c>
      <c r="AA138" s="20">
        <v>1.4999999999999999E-2</v>
      </c>
      <c r="AB138" s="20">
        <v>-5.0000000000000001E-3</v>
      </c>
      <c r="AC138" s="20">
        <v>0</v>
      </c>
      <c r="AD138" s="12">
        <v>0.01</v>
      </c>
    </row>
    <row r="139" spans="3:30" x14ac:dyDescent="0.2">
      <c r="C139" s="12">
        <v>2.5000000000000001E-3</v>
      </c>
      <c r="D139" s="12">
        <v>0</v>
      </c>
      <c r="E139" s="12">
        <v>0.03</v>
      </c>
      <c r="F139" s="12">
        <v>0</v>
      </c>
      <c r="G139" s="12">
        <v>0</v>
      </c>
      <c r="I139" s="12">
        <v>5.0000000000000001E-3</v>
      </c>
      <c r="J139" s="12">
        <v>0</v>
      </c>
      <c r="K139" s="20">
        <v>0.05</v>
      </c>
      <c r="L139" s="12">
        <v>5.2548255877853996E-3</v>
      </c>
      <c r="M139" s="12">
        <v>0</v>
      </c>
      <c r="N139" s="12">
        <v>-5.0000000000000001E-3</v>
      </c>
      <c r="O139" s="12">
        <v>0</v>
      </c>
      <c r="P139" s="12">
        <v>5.0000000000000001E-3</v>
      </c>
      <c r="Q139" s="20">
        <v>2.5000000000000001E-3</v>
      </c>
      <c r="R139" s="20">
        <v>2.5000000000000001E-2</v>
      </c>
      <c r="S139" s="20">
        <v>0.02</v>
      </c>
      <c r="T139" s="20">
        <v>0.02</v>
      </c>
      <c r="U139" s="20">
        <v>1.4999999999999999E-2</v>
      </c>
      <c r="V139" s="20">
        <v>0</v>
      </c>
      <c r="W139" s="20">
        <v>0.01</v>
      </c>
      <c r="X139" s="20">
        <v>0</v>
      </c>
      <c r="Y139" s="20">
        <v>0</v>
      </c>
      <c r="AA139" s="20">
        <v>1.4999999999999999E-2</v>
      </c>
      <c r="AB139" s="20">
        <v>-5.0000000000000001E-3</v>
      </c>
      <c r="AC139" s="20">
        <v>0</v>
      </c>
      <c r="AD139" s="12">
        <v>0.01</v>
      </c>
    </row>
    <row r="140" spans="3:30" x14ac:dyDescent="0.2">
      <c r="C140" s="12">
        <v>2.5000000000000001E-3</v>
      </c>
      <c r="D140" s="12">
        <v>0</v>
      </c>
      <c r="E140" s="12">
        <v>0.03</v>
      </c>
      <c r="F140" s="12">
        <v>0</v>
      </c>
      <c r="G140" s="12">
        <v>0</v>
      </c>
      <c r="I140" s="12">
        <v>2.5000000000000001E-3</v>
      </c>
      <c r="J140" s="12">
        <v>0</v>
      </c>
      <c r="K140" s="20">
        <v>1.4999999999999999E-2</v>
      </c>
      <c r="L140" s="12">
        <v>1.6416960472651E-3</v>
      </c>
      <c r="M140" s="12">
        <v>0</v>
      </c>
      <c r="N140" s="12">
        <v>-1.4999999999999999E-2</v>
      </c>
      <c r="O140" s="12">
        <v>0</v>
      </c>
      <c r="P140" s="12">
        <v>5.0000000000000001E-3</v>
      </c>
      <c r="Q140" s="20">
        <v>2.5000000000000001E-3</v>
      </c>
      <c r="R140" s="20">
        <v>2.5000000000000001E-2</v>
      </c>
      <c r="S140" s="20">
        <v>0.02</v>
      </c>
      <c r="T140" s="20">
        <v>0.02</v>
      </c>
      <c r="U140" s="20">
        <v>1.4999999999999999E-2</v>
      </c>
      <c r="V140" s="20">
        <v>0</v>
      </c>
      <c r="W140" s="20">
        <v>0.01</v>
      </c>
      <c r="X140" s="20">
        <v>0</v>
      </c>
      <c r="Y140" s="20">
        <v>0</v>
      </c>
      <c r="AA140" s="20">
        <v>1.4999999999999999E-2</v>
      </c>
      <c r="AB140" s="20">
        <v>-1.4999999999999999E-2</v>
      </c>
      <c r="AC140" s="20">
        <v>0</v>
      </c>
      <c r="AD140" s="12">
        <v>0.01</v>
      </c>
    </row>
    <row r="141" spans="3:30" x14ac:dyDescent="0.2">
      <c r="C141" s="12">
        <v>2.5000000000000001E-3</v>
      </c>
      <c r="D141" s="12">
        <v>0</v>
      </c>
      <c r="E141" s="12">
        <v>0.03</v>
      </c>
      <c r="F141" s="12">
        <v>0</v>
      </c>
      <c r="G141" s="12">
        <v>0</v>
      </c>
      <c r="I141" s="12">
        <v>2.5000000000000001E-3</v>
      </c>
      <c r="J141" s="12">
        <v>0</v>
      </c>
      <c r="K141" s="20">
        <v>1.4999999999999999E-2</v>
      </c>
      <c r="L141" s="12">
        <v>1.6412674340324999E-3</v>
      </c>
      <c r="M141" s="12">
        <v>0</v>
      </c>
      <c r="N141" s="12">
        <v>-1.4999999999999999E-2</v>
      </c>
      <c r="O141" s="12">
        <v>0</v>
      </c>
      <c r="P141" s="12">
        <v>5.0000000000000001E-3</v>
      </c>
      <c r="Q141" s="20">
        <v>2.5000000000000001E-3</v>
      </c>
      <c r="R141" s="20">
        <v>2.5000000000000001E-2</v>
      </c>
      <c r="S141" s="20">
        <v>0.02</v>
      </c>
      <c r="T141" s="20">
        <v>0.02</v>
      </c>
      <c r="U141" s="20">
        <v>1.4999999999999999E-2</v>
      </c>
      <c r="V141" s="20">
        <v>0</v>
      </c>
      <c r="W141" s="20">
        <v>0.01</v>
      </c>
      <c r="X141" s="20">
        <v>0</v>
      </c>
      <c r="Y141" s="20">
        <v>0</v>
      </c>
      <c r="AA141" s="20">
        <v>1.4999999999999999E-2</v>
      </c>
      <c r="AB141" s="20">
        <v>-1.4999999999999999E-2</v>
      </c>
      <c r="AC141" s="20">
        <v>0</v>
      </c>
      <c r="AD141" s="12">
        <v>0.01</v>
      </c>
    </row>
    <row r="142" spans="3:30" x14ac:dyDescent="0.2">
      <c r="C142" s="12">
        <v>2.5000000000000001E-3</v>
      </c>
      <c r="D142" s="12">
        <v>0</v>
      </c>
      <c r="E142" s="12">
        <v>0.03</v>
      </c>
      <c r="F142" s="12">
        <v>0</v>
      </c>
      <c r="G142" s="12">
        <v>0</v>
      </c>
      <c r="I142" s="12">
        <v>2.5000000000000001E-3</v>
      </c>
      <c r="J142" s="12">
        <v>0</v>
      </c>
      <c r="K142" s="20">
        <v>1.4999999999999999E-2</v>
      </c>
      <c r="L142" s="12">
        <v>1.6408185875623001E-3</v>
      </c>
      <c r="M142" s="12">
        <v>0</v>
      </c>
      <c r="N142" s="12">
        <v>-1.4999999999999999E-2</v>
      </c>
      <c r="O142" s="12">
        <v>0</v>
      </c>
      <c r="P142" s="12">
        <v>5.0000000000000001E-3</v>
      </c>
      <c r="Q142" s="20">
        <v>2.5000000000000001E-3</v>
      </c>
      <c r="R142" s="20">
        <v>2.5000000000000001E-2</v>
      </c>
      <c r="S142" s="20">
        <v>0.02</v>
      </c>
      <c r="T142" s="20">
        <v>0.02</v>
      </c>
      <c r="U142" s="20">
        <v>1.4999999999999999E-2</v>
      </c>
      <c r="V142" s="20">
        <v>0</v>
      </c>
      <c r="W142" s="20">
        <v>0.01</v>
      </c>
      <c r="X142" s="20">
        <v>0</v>
      </c>
      <c r="Y142" s="20">
        <v>0</v>
      </c>
      <c r="AA142" s="20">
        <v>1.4999999999999999E-2</v>
      </c>
      <c r="AB142" s="20">
        <v>-1.4999999999999999E-2</v>
      </c>
      <c r="AC142" s="20">
        <v>0</v>
      </c>
      <c r="AD142" s="12">
        <v>0.01</v>
      </c>
    </row>
    <row r="143" spans="3:30" x14ac:dyDescent="0.2">
      <c r="C143" s="12">
        <v>2.5000000000000001E-3</v>
      </c>
      <c r="D143" s="12">
        <v>0</v>
      </c>
      <c r="E143" s="12">
        <v>0.03</v>
      </c>
      <c r="F143" s="12">
        <v>0</v>
      </c>
      <c r="G143" s="12">
        <v>0</v>
      </c>
      <c r="I143" s="12">
        <v>2.5000000000000001E-3</v>
      </c>
      <c r="J143" s="12">
        <v>0</v>
      </c>
      <c r="K143" s="20">
        <v>1.4999999999999999E-2</v>
      </c>
      <c r="L143" s="12">
        <v>1.6403784708180001E-3</v>
      </c>
      <c r="M143" s="12">
        <v>0</v>
      </c>
      <c r="N143" s="12">
        <v>-1.4999999999999999E-2</v>
      </c>
      <c r="O143" s="12">
        <v>0</v>
      </c>
      <c r="P143" s="12">
        <v>5.0000000000000001E-3</v>
      </c>
      <c r="Q143" s="20">
        <v>2.5000000000000001E-3</v>
      </c>
      <c r="R143" s="20">
        <v>2.5000000000000001E-2</v>
      </c>
      <c r="S143" s="20">
        <v>0.02</v>
      </c>
      <c r="T143" s="20">
        <v>0.02</v>
      </c>
      <c r="U143" s="20">
        <v>1.4999999999999999E-2</v>
      </c>
      <c r="V143" s="20">
        <v>0</v>
      </c>
      <c r="W143" s="20">
        <v>0.01</v>
      </c>
      <c r="X143" s="20">
        <v>0</v>
      </c>
      <c r="Y143" s="20">
        <v>0</v>
      </c>
      <c r="AA143" s="20">
        <v>1.4999999999999999E-2</v>
      </c>
      <c r="AB143" s="20">
        <v>-1.4999999999999999E-2</v>
      </c>
      <c r="AC143" s="20">
        <v>0</v>
      </c>
      <c r="AD143" s="12">
        <v>0.01</v>
      </c>
    </row>
    <row r="144" spans="3:30" x14ac:dyDescent="0.2">
      <c r="C144" s="12">
        <v>2.5000000000000001E-3</v>
      </c>
      <c r="D144" s="12">
        <v>0</v>
      </c>
      <c r="E144" s="12">
        <v>0.03</v>
      </c>
      <c r="F144" s="12">
        <v>0</v>
      </c>
      <c r="G144" s="12">
        <v>0</v>
      </c>
      <c r="I144" s="12">
        <v>2.5000000000000001E-3</v>
      </c>
      <c r="J144" s="12">
        <v>0</v>
      </c>
      <c r="K144" s="20">
        <v>1.4999999999999999E-2</v>
      </c>
      <c r="L144" s="12">
        <v>1.6399177481024E-3</v>
      </c>
      <c r="M144" s="12">
        <v>0</v>
      </c>
      <c r="N144" s="12">
        <v>-1.4999999999999999E-2</v>
      </c>
      <c r="O144" s="12">
        <v>0</v>
      </c>
      <c r="P144" s="12">
        <v>5.0000000000000001E-3</v>
      </c>
      <c r="Q144" s="20">
        <v>2.5000000000000001E-3</v>
      </c>
      <c r="R144" s="20">
        <v>2.5000000000000001E-2</v>
      </c>
      <c r="S144" s="20">
        <v>0.02</v>
      </c>
      <c r="T144" s="20">
        <v>0.02</v>
      </c>
      <c r="U144" s="20">
        <v>1.4999999999999999E-2</v>
      </c>
      <c r="V144" s="20">
        <v>0</v>
      </c>
      <c r="W144" s="20">
        <v>0.01</v>
      </c>
      <c r="X144" s="20">
        <v>0</v>
      </c>
      <c r="Y144" s="20">
        <v>0</v>
      </c>
      <c r="AA144" s="20">
        <v>1.4999999999999999E-2</v>
      </c>
      <c r="AB144" s="20">
        <v>-1.4999999999999999E-2</v>
      </c>
      <c r="AC144" s="20">
        <v>0</v>
      </c>
      <c r="AD144" s="12">
        <v>0.01</v>
      </c>
    </row>
    <row r="145" spans="3:30" x14ac:dyDescent="0.2">
      <c r="C145" s="12">
        <v>2.5000000000000001E-3</v>
      </c>
      <c r="D145" s="12">
        <v>0</v>
      </c>
      <c r="E145" s="12">
        <v>0.03</v>
      </c>
      <c r="F145" s="12">
        <v>0</v>
      </c>
      <c r="G145" s="12">
        <v>0</v>
      </c>
      <c r="I145" s="12">
        <v>2.5000000000000001E-3</v>
      </c>
      <c r="J145" s="12">
        <v>0</v>
      </c>
      <c r="K145" s="20">
        <v>1.4999999999999999E-2</v>
      </c>
      <c r="L145" s="12">
        <v>1.6394509982445001E-3</v>
      </c>
      <c r="M145" s="12">
        <v>0</v>
      </c>
      <c r="N145" s="12">
        <v>-1.4999999999999999E-2</v>
      </c>
      <c r="O145" s="12">
        <v>0</v>
      </c>
      <c r="P145" s="12">
        <v>5.0000000000000001E-3</v>
      </c>
      <c r="Q145" s="20">
        <v>2.5000000000000001E-3</v>
      </c>
      <c r="R145" s="20">
        <v>2.5000000000000001E-2</v>
      </c>
      <c r="S145" s="20">
        <v>0.02</v>
      </c>
      <c r="T145" s="20">
        <v>0.02</v>
      </c>
      <c r="U145" s="20">
        <v>1.4999999999999999E-2</v>
      </c>
      <c r="V145" s="20">
        <v>0</v>
      </c>
      <c r="W145" s="20">
        <v>0.01</v>
      </c>
      <c r="X145" s="20">
        <v>0</v>
      </c>
      <c r="Y145" s="20">
        <v>0</v>
      </c>
      <c r="AA145" s="20">
        <v>1.4999999999999999E-2</v>
      </c>
      <c r="AB145" s="20">
        <v>-1.4999999999999999E-2</v>
      </c>
      <c r="AC145" s="20">
        <v>0</v>
      </c>
      <c r="AD145" s="12">
        <v>0.01</v>
      </c>
    </row>
    <row r="146" spans="3:30" x14ac:dyDescent="0.2">
      <c r="C146" s="12">
        <v>2.5000000000000001E-3</v>
      </c>
      <c r="D146" s="12">
        <v>0</v>
      </c>
      <c r="E146" s="12">
        <v>0.03</v>
      </c>
      <c r="F146" s="12">
        <v>0</v>
      </c>
      <c r="G146" s="12">
        <v>0</v>
      </c>
      <c r="I146" s="12">
        <v>2.5000000000000001E-3</v>
      </c>
      <c r="J146" s="12">
        <v>0</v>
      </c>
      <c r="K146" s="20">
        <v>1.4999999999999999E-2</v>
      </c>
      <c r="L146" s="12">
        <v>1.6389935715585E-3</v>
      </c>
      <c r="M146" s="12">
        <v>0</v>
      </c>
      <c r="N146" s="12">
        <v>-1.4999999999999999E-2</v>
      </c>
      <c r="O146" s="12">
        <v>0</v>
      </c>
      <c r="P146" s="12">
        <v>5.0000000000000001E-3</v>
      </c>
      <c r="Q146" s="20">
        <v>2.5000000000000001E-3</v>
      </c>
      <c r="R146" s="20">
        <v>2.5000000000000001E-2</v>
      </c>
      <c r="S146" s="20">
        <v>0.02</v>
      </c>
      <c r="T146" s="20">
        <v>0.02</v>
      </c>
      <c r="U146" s="20">
        <v>1.4999999999999999E-2</v>
      </c>
      <c r="V146" s="20">
        <v>0</v>
      </c>
      <c r="W146" s="20">
        <v>0.01</v>
      </c>
      <c r="X146" s="20">
        <v>0</v>
      </c>
      <c r="Y146" s="20">
        <v>0</v>
      </c>
      <c r="AA146" s="20">
        <v>1.4999999999999999E-2</v>
      </c>
      <c r="AB146" s="20">
        <v>-1.4999999999999999E-2</v>
      </c>
      <c r="AC146" s="20">
        <v>0</v>
      </c>
      <c r="AD146" s="12">
        <v>0.01</v>
      </c>
    </row>
    <row r="147" spans="3:30" x14ac:dyDescent="0.2">
      <c r="C147" s="12">
        <v>2.5000000000000001E-3</v>
      </c>
      <c r="D147" s="12">
        <v>0</v>
      </c>
      <c r="E147" s="12">
        <v>0.03</v>
      </c>
      <c r="F147" s="12">
        <v>0</v>
      </c>
      <c r="G147" s="12">
        <v>0</v>
      </c>
      <c r="I147" s="12">
        <v>5.0000000000000001E-3</v>
      </c>
      <c r="J147" s="12">
        <v>0</v>
      </c>
      <c r="K147" s="20">
        <v>0.05</v>
      </c>
      <c r="L147" s="12">
        <v>5.2432479313319E-3</v>
      </c>
      <c r="M147" s="12">
        <v>0</v>
      </c>
      <c r="N147" s="12">
        <v>-5.0000000000000001E-3</v>
      </c>
      <c r="O147" s="12">
        <v>0</v>
      </c>
      <c r="P147" s="12">
        <v>5.0000000000000001E-3</v>
      </c>
      <c r="Q147" s="20">
        <v>2.5000000000000001E-3</v>
      </c>
      <c r="R147" s="20">
        <v>2.5000000000000001E-2</v>
      </c>
      <c r="S147" s="20">
        <v>0.02</v>
      </c>
      <c r="T147" s="20">
        <v>0.02</v>
      </c>
      <c r="U147" s="20">
        <v>1.4999999999999999E-2</v>
      </c>
      <c r="V147" s="20">
        <v>0</v>
      </c>
      <c r="W147" s="20">
        <v>0.01</v>
      </c>
      <c r="X147" s="20">
        <v>0</v>
      </c>
      <c r="Y147" s="20">
        <v>0</v>
      </c>
      <c r="AA147" s="20">
        <v>1.4999999999999999E-2</v>
      </c>
      <c r="AB147" s="20">
        <v>-5.0000000000000001E-3</v>
      </c>
      <c r="AC147" s="20">
        <v>0</v>
      </c>
      <c r="AD147" s="12">
        <v>0.01</v>
      </c>
    </row>
    <row r="148" spans="3:30" x14ac:dyDescent="0.2">
      <c r="C148" s="12">
        <v>2.5000000000000001E-3</v>
      </c>
      <c r="D148" s="12">
        <v>0</v>
      </c>
      <c r="E148" s="12">
        <v>0.03</v>
      </c>
      <c r="F148" s="12">
        <v>0</v>
      </c>
      <c r="G148" s="12">
        <v>0</v>
      </c>
      <c r="I148" s="12">
        <v>5.0000000000000001E-3</v>
      </c>
      <c r="J148" s="12">
        <v>0</v>
      </c>
      <c r="K148" s="20">
        <v>0.05</v>
      </c>
      <c r="L148" s="12">
        <v>5.2417475250915004E-3</v>
      </c>
      <c r="M148" s="12">
        <v>0</v>
      </c>
      <c r="N148" s="12">
        <v>-5.0000000000000001E-3</v>
      </c>
      <c r="O148" s="12">
        <v>0</v>
      </c>
      <c r="P148" s="12">
        <v>5.0000000000000001E-3</v>
      </c>
      <c r="Q148" s="20">
        <v>2.5000000000000001E-3</v>
      </c>
      <c r="R148" s="20">
        <v>2.5000000000000001E-2</v>
      </c>
      <c r="S148" s="20">
        <v>0.02</v>
      </c>
      <c r="T148" s="20">
        <v>0.02</v>
      </c>
      <c r="U148" s="20">
        <v>1.4999999999999999E-2</v>
      </c>
      <c r="V148" s="20">
        <v>0</v>
      </c>
      <c r="W148" s="20">
        <v>0.01</v>
      </c>
      <c r="X148" s="20">
        <v>0</v>
      </c>
      <c r="Y148" s="20">
        <v>0</v>
      </c>
      <c r="AA148" s="20">
        <v>1.4999999999999999E-2</v>
      </c>
      <c r="AB148" s="20">
        <v>-5.0000000000000001E-3</v>
      </c>
      <c r="AC148" s="20">
        <v>0</v>
      </c>
      <c r="AD148" s="12">
        <v>0.01</v>
      </c>
    </row>
    <row r="149" spans="3:30" x14ac:dyDescent="0.2">
      <c r="C149" s="12">
        <v>2.5000000000000001E-3</v>
      </c>
      <c r="D149" s="12">
        <v>0</v>
      </c>
      <c r="E149" s="12">
        <v>0.03</v>
      </c>
      <c r="F149" s="12">
        <v>0</v>
      </c>
      <c r="G149" s="12">
        <v>0</v>
      </c>
      <c r="I149" s="12">
        <v>5.0000000000000001E-3</v>
      </c>
      <c r="J149" s="12">
        <v>0</v>
      </c>
      <c r="K149" s="20">
        <v>0.05</v>
      </c>
      <c r="L149" s="12">
        <v>5.2401782015350003E-3</v>
      </c>
      <c r="M149" s="12">
        <v>0</v>
      </c>
      <c r="N149" s="12">
        <v>-5.0000000000000001E-3</v>
      </c>
      <c r="O149" s="12">
        <v>0</v>
      </c>
      <c r="P149" s="12">
        <v>5.0000000000000001E-3</v>
      </c>
      <c r="Q149" s="20">
        <v>2.5000000000000001E-3</v>
      </c>
      <c r="R149" s="20">
        <v>2.5000000000000001E-2</v>
      </c>
      <c r="S149" s="20">
        <v>0.02</v>
      </c>
      <c r="T149" s="20">
        <v>0.02</v>
      </c>
      <c r="U149" s="20">
        <v>1.4999999999999999E-2</v>
      </c>
      <c r="V149" s="20">
        <v>0</v>
      </c>
      <c r="W149" s="20">
        <v>0.01</v>
      </c>
      <c r="X149" s="20">
        <v>0</v>
      </c>
      <c r="Y149" s="20">
        <v>0</v>
      </c>
      <c r="AA149" s="20">
        <v>1.4999999999999999E-2</v>
      </c>
      <c r="AB149" s="20">
        <v>-5.0000000000000001E-3</v>
      </c>
      <c r="AC149" s="20">
        <v>0</v>
      </c>
      <c r="AD149" s="12">
        <v>0.01</v>
      </c>
    </row>
    <row r="150" spans="3:30" x14ac:dyDescent="0.2">
      <c r="C150" s="12">
        <v>2.5000000000000001E-3</v>
      </c>
      <c r="D150" s="12">
        <v>0</v>
      </c>
      <c r="E150" s="12">
        <v>0.03</v>
      </c>
      <c r="F150" s="12">
        <v>0</v>
      </c>
      <c r="G150" s="12">
        <v>0</v>
      </c>
      <c r="I150" s="12">
        <v>5.0000000000000001E-3</v>
      </c>
      <c r="J150" s="12">
        <v>0</v>
      </c>
      <c r="K150" s="20">
        <v>0.05</v>
      </c>
      <c r="L150" s="12">
        <v>5.2385896831634998E-3</v>
      </c>
      <c r="M150" s="12">
        <v>0</v>
      </c>
      <c r="N150" s="12">
        <v>-5.0000000000000001E-3</v>
      </c>
      <c r="O150" s="12">
        <v>0</v>
      </c>
      <c r="P150" s="12">
        <v>5.0000000000000001E-3</v>
      </c>
      <c r="Q150" s="20">
        <v>2.5000000000000001E-3</v>
      </c>
      <c r="R150" s="20">
        <v>2.5000000000000001E-2</v>
      </c>
      <c r="S150" s="20">
        <v>0.02</v>
      </c>
      <c r="T150" s="20">
        <v>0.02</v>
      </c>
      <c r="U150" s="20">
        <v>1.4999999999999999E-2</v>
      </c>
      <c r="V150" s="20">
        <v>0</v>
      </c>
      <c r="W150" s="20">
        <v>0.01</v>
      </c>
      <c r="X150" s="20">
        <v>0</v>
      </c>
      <c r="Y150" s="20">
        <v>0</v>
      </c>
      <c r="AA150" s="20">
        <v>1.4999999999999999E-2</v>
      </c>
      <c r="AB150" s="20">
        <v>-5.0000000000000001E-3</v>
      </c>
      <c r="AC150" s="20">
        <v>0</v>
      </c>
      <c r="AD150" s="12">
        <v>0.01</v>
      </c>
    </row>
    <row r="151" spans="3:30" x14ac:dyDescent="0.2">
      <c r="C151" s="12">
        <v>2.5000000000000001E-3</v>
      </c>
      <c r="D151" s="12">
        <v>0</v>
      </c>
      <c r="E151" s="12">
        <v>0.03</v>
      </c>
      <c r="F151" s="12">
        <v>0</v>
      </c>
      <c r="G151" s="12">
        <v>0</v>
      </c>
      <c r="I151" s="12">
        <v>5.0000000000000001E-3</v>
      </c>
      <c r="J151" s="12">
        <v>0</v>
      </c>
      <c r="K151" s="20">
        <v>0.05</v>
      </c>
      <c r="L151" s="12">
        <v>5.2371384100478998E-3</v>
      </c>
      <c r="M151" s="12">
        <v>0</v>
      </c>
      <c r="N151" s="12">
        <v>-5.0000000000000001E-3</v>
      </c>
      <c r="O151" s="12">
        <v>0</v>
      </c>
      <c r="P151" s="12">
        <v>5.0000000000000001E-3</v>
      </c>
      <c r="Q151" s="20">
        <v>2.5000000000000001E-3</v>
      </c>
      <c r="R151" s="20">
        <v>2.5000000000000001E-2</v>
      </c>
      <c r="S151" s="20">
        <v>0.02</v>
      </c>
      <c r="T151" s="20">
        <v>0.02</v>
      </c>
      <c r="U151" s="20">
        <v>1.4999999999999999E-2</v>
      </c>
      <c r="V151" s="20">
        <v>0</v>
      </c>
      <c r="W151" s="20">
        <v>0.01</v>
      </c>
      <c r="X151" s="20">
        <v>0</v>
      </c>
      <c r="Y151" s="20">
        <v>0</v>
      </c>
      <c r="AA151" s="20">
        <v>1.4999999999999999E-2</v>
      </c>
      <c r="AB151" s="20">
        <v>-5.0000000000000001E-3</v>
      </c>
      <c r="AC151" s="20">
        <v>0</v>
      </c>
      <c r="AD151" s="12">
        <v>0.01</v>
      </c>
    </row>
    <row r="152" spans="3:30" x14ac:dyDescent="0.2">
      <c r="C152" s="12">
        <v>2.5000000000000001E-3</v>
      </c>
      <c r="D152" s="12">
        <v>0</v>
      </c>
      <c r="E152" s="12">
        <v>0.03</v>
      </c>
      <c r="F152" s="12">
        <v>0</v>
      </c>
      <c r="G152" s="12">
        <v>0</v>
      </c>
      <c r="I152" s="12">
        <v>2.5000000000000001E-3</v>
      </c>
      <c r="J152" s="12">
        <v>0</v>
      </c>
      <c r="K152" s="20">
        <v>1.4999999999999999E-2</v>
      </c>
      <c r="L152" s="12">
        <v>1.6360979415689001E-3</v>
      </c>
      <c r="M152" s="12">
        <v>0</v>
      </c>
      <c r="N152" s="12">
        <v>-1.4999999999999999E-2</v>
      </c>
      <c r="O152" s="12">
        <v>0</v>
      </c>
      <c r="P152" s="12">
        <v>5.0000000000000001E-3</v>
      </c>
      <c r="Q152" s="20">
        <v>2.5000000000000001E-3</v>
      </c>
      <c r="R152" s="20">
        <v>2.5000000000000001E-2</v>
      </c>
      <c r="S152" s="20">
        <v>0.02</v>
      </c>
      <c r="T152" s="20">
        <v>0.02</v>
      </c>
      <c r="U152" s="20">
        <v>1.4999999999999999E-2</v>
      </c>
      <c r="V152" s="20">
        <v>0</v>
      </c>
      <c r="W152" s="20">
        <v>0.01</v>
      </c>
      <c r="X152" s="20">
        <v>0</v>
      </c>
      <c r="Y152" s="20">
        <v>0</v>
      </c>
      <c r="AA152" s="20">
        <v>1.4999999999999999E-2</v>
      </c>
      <c r="AB152" s="20">
        <v>-1.4999999999999999E-2</v>
      </c>
      <c r="AC152" s="20">
        <v>0</v>
      </c>
      <c r="AD152" s="12">
        <v>0.01</v>
      </c>
    </row>
    <row r="153" spans="3:30" x14ac:dyDescent="0.2">
      <c r="C153" s="12">
        <v>2.5000000000000001E-3</v>
      </c>
      <c r="D153" s="12">
        <v>0</v>
      </c>
      <c r="E153" s="12">
        <v>0.03</v>
      </c>
      <c r="F153" s="12">
        <v>0</v>
      </c>
      <c r="G153" s="12">
        <v>0</v>
      </c>
      <c r="I153" s="12">
        <v>2.5000000000000001E-3</v>
      </c>
      <c r="J153" s="12">
        <v>0</v>
      </c>
      <c r="K153" s="20">
        <v>1.4999999999999999E-2</v>
      </c>
      <c r="L153" s="12">
        <v>1.6356008165138E-3</v>
      </c>
      <c r="M153" s="12">
        <v>0</v>
      </c>
      <c r="N153" s="12">
        <v>-1.4999999999999999E-2</v>
      </c>
      <c r="O153" s="12">
        <v>0</v>
      </c>
      <c r="P153" s="12">
        <v>5.0000000000000001E-3</v>
      </c>
      <c r="Q153" s="20">
        <v>2.5000000000000001E-3</v>
      </c>
      <c r="R153" s="20">
        <v>2.5000000000000001E-2</v>
      </c>
      <c r="S153" s="20">
        <v>0.02</v>
      </c>
      <c r="T153" s="20">
        <v>0.02</v>
      </c>
      <c r="U153" s="20">
        <v>1.4999999999999999E-2</v>
      </c>
      <c r="V153" s="20">
        <v>0</v>
      </c>
      <c r="W153" s="20">
        <v>0.01</v>
      </c>
      <c r="X153" s="20">
        <v>0</v>
      </c>
      <c r="Y153" s="20">
        <v>0</v>
      </c>
      <c r="AA153" s="20">
        <v>1.4999999999999999E-2</v>
      </c>
      <c r="AB153" s="20">
        <v>-1.4999999999999999E-2</v>
      </c>
      <c r="AC153" s="20">
        <v>0</v>
      </c>
      <c r="AD153" s="12">
        <v>0.01</v>
      </c>
    </row>
    <row r="154" spans="3:30" x14ac:dyDescent="0.2">
      <c r="C154" s="12">
        <v>2.5000000000000001E-3</v>
      </c>
      <c r="D154" s="12">
        <v>0</v>
      </c>
      <c r="E154" s="12">
        <v>0.03</v>
      </c>
      <c r="F154" s="12">
        <v>0</v>
      </c>
      <c r="G154" s="12">
        <v>0</v>
      </c>
      <c r="I154" s="12">
        <v>2.5000000000000001E-3</v>
      </c>
      <c r="J154" s="12">
        <v>0</v>
      </c>
      <c r="K154" s="20">
        <v>1.4999999999999999E-2</v>
      </c>
      <c r="L154" s="12">
        <v>1.6350812423478001E-3</v>
      </c>
      <c r="M154" s="12">
        <v>0</v>
      </c>
      <c r="N154" s="12">
        <v>-1.4999999999999999E-2</v>
      </c>
      <c r="O154" s="12">
        <v>0</v>
      </c>
      <c r="P154" s="12">
        <v>5.0000000000000001E-3</v>
      </c>
      <c r="Q154" s="20">
        <v>2.5000000000000001E-3</v>
      </c>
      <c r="R154" s="20">
        <v>2.5000000000000001E-2</v>
      </c>
      <c r="S154" s="20">
        <v>0.02</v>
      </c>
      <c r="T154" s="20">
        <v>0.02</v>
      </c>
      <c r="U154" s="20">
        <v>1.4999999999999999E-2</v>
      </c>
      <c r="V154" s="20">
        <v>0</v>
      </c>
      <c r="W154" s="20">
        <v>0.01</v>
      </c>
      <c r="X154" s="20">
        <v>0</v>
      </c>
      <c r="Y154" s="20">
        <v>0</v>
      </c>
      <c r="AA154" s="20">
        <v>1.4999999999999999E-2</v>
      </c>
      <c r="AB154" s="20">
        <v>-1.4999999999999999E-2</v>
      </c>
      <c r="AC154" s="20">
        <v>0</v>
      </c>
      <c r="AD154" s="12">
        <v>0.01</v>
      </c>
    </row>
    <row r="155" spans="3:30" x14ac:dyDescent="0.2">
      <c r="C155" s="12">
        <v>2.5000000000000001E-3</v>
      </c>
      <c r="D155" s="12">
        <v>0</v>
      </c>
      <c r="E155" s="12">
        <v>0.03</v>
      </c>
      <c r="F155" s="12">
        <v>0</v>
      </c>
      <c r="G155" s="12">
        <v>0</v>
      </c>
      <c r="I155" s="12">
        <v>2.5000000000000001E-3</v>
      </c>
      <c r="J155" s="12">
        <v>0</v>
      </c>
      <c r="K155" s="20">
        <v>1.4999999999999999E-2</v>
      </c>
      <c r="L155" s="12">
        <v>1.6345727458297E-3</v>
      </c>
      <c r="M155" s="12">
        <v>0</v>
      </c>
      <c r="N155" s="12">
        <v>-1.4999999999999999E-2</v>
      </c>
      <c r="O155" s="12">
        <v>0</v>
      </c>
      <c r="P155" s="12">
        <v>5.0000000000000001E-3</v>
      </c>
      <c r="Q155" s="20">
        <v>2.5000000000000001E-3</v>
      </c>
      <c r="R155" s="20">
        <v>2.5000000000000001E-2</v>
      </c>
      <c r="S155" s="20">
        <v>0.02</v>
      </c>
      <c r="T155" s="20">
        <v>0.02</v>
      </c>
      <c r="U155" s="20">
        <v>1.4999999999999999E-2</v>
      </c>
      <c r="V155" s="20">
        <v>0</v>
      </c>
      <c r="W155" s="20">
        <v>0.01</v>
      </c>
      <c r="X155" s="20">
        <v>0</v>
      </c>
      <c r="Y155" s="20">
        <v>0</v>
      </c>
      <c r="AA155" s="20">
        <v>1.4999999999999999E-2</v>
      </c>
      <c r="AB155" s="20">
        <v>-1.4999999999999999E-2</v>
      </c>
      <c r="AC155" s="20">
        <v>0</v>
      </c>
      <c r="AD155" s="12">
        <v>0.01</v>
      </c>
    </row>
    <row r="156" spans="3:30" x14ac:dyDescent="0.2">
      <c r="C156" s="12">
        <v>2.5000000000000001E-3</v>
      </c>
      <c r="D156" s="12">
        <v>0</v>
      </c>
      <c r="E156" s="12">
        <v>0.03</v>
      </c>
      <c r="F156" s="12">
        <v>0</v>
      </c>
      <c r="G156" s="12">
        <v>0</v>
      </c>
      <c r="I156" s="12">
        <v>2.5000000000000001E-3</v>
      </c>
      <c r="J156" s="12">
        <v>0</v>
      </c>
      <c r="K156" s="20">
        <v>1.4999999999999999E-2</v>
      </c>
      <c r="L156" s="12">
        <v>1.6340414333592E-3</v>
      </c>
      <c r="M156" s="12">
        <v>0</v>
      </c>
      <c r="N156" s="12">
        <v>-1.4999999999999999E-2</v>
      </c>
      <c r="O156" s="12">
        <v>0</v>
      </c>
      <c r="P156" s="12">
        <v>5.0000000000000001E-3</v>
      </c>
      <c r="Q156" s="20">
        <v>2.5000000000000001E-3</v>
      </c>
      <c r="R156" s="20">
        <v>2.5000000000000001E-2</v>
      </c>
      <c r="S156" s="20">
        <v>0.02</v>
      </c>
      <c r="T156" s="20">
        <v>0.02</v>
      </c>
      <c r="U156" s="20">
        <v>1.4999999999999999E-2</v>
      </c>
      <c r="V156" s="20">
        <v>0</v>
      </c>
      <c r="W156" s="20">
        <v>0.01</v>
      </c>
      <c r="X156" s="20">
        <v>0</v>
      </c>
      <c r="Y156" s="20">
        <v>0</v>
      </c>
      <c r="AA156" s="20">
        <v>1.4999999999999999E-2</v>
      </c>
      <c r="AB156" s="20">
        <v>-1.4999999999999999E-2</v>
      </c>
      <c r="AC156" s="20">
        <v>0</v>
      </c>
      <c r="AD156" s="12">
        <v>0.01</v>
      </c>
    </row>
    <row r="157" spans="3:30" x14ac:dyDescent="0.2">
      <c r="C157" s="12">
        <v>2.5000000000000001E-3</v>
      </c>
      <c r="D157" s="12">
        <v>0</v>
      </c>
      <c r="E157" s="12">
        <v>0.03</v>
      </c>
      <c r="F157" s="12">
        <v>0</v>
      </c>
      <c r="G157" s="12">
        <v>0</v>
      </c>
      <c r="I157" s="12">
        <v>2.5000000000000001E-3</v>
      </c>
      <c r="J157" s="12">
        <v>0</v>
      </c>
      <c r="K157" s="20">
        <v>1.4999999999999999E-2</v>
      </c>
      <c r="L157" s="12">
        <v>1.6335041649872999E-3</v>
      </c>
      <c r="M157" s="12">
        <v>0</v>
      </c>
      <c r="N157" s="12">
        <v>-1.4999999999999999E-2</v>
      </c>
      <c r="O157" s="12">
        <v>0</v>
      </c>
      <c r="P157" s="12">
        <v>5.0000000000000001E-3</v>
      </c>
      <c r="Q157" s="20">
        <v>2.5000000000000001E-3</v>
      </c>
      <c r="R157" s="20">
        <v>2.5000000000000001E-2</v>
      </c>
      <c r="S157" s="20">
        <v>0.02</v>
      </c>
      <c r="T157" s="20">
        <v>0.02</v>
      </c>
      <c r="U157" s="20">
        <v>1.4999999999999999E-2</v>
      </c>
      <c r="V157" s="20">
        <v>0</v>
      </c>
      <c r="W157" s="20">
        <v>0.01</v>
      </c>
      <c r="X157" s="20">
        <v>0</v>
      </c>
      <c r="Y157" s="20">
        <v>0</v>
      </c>
      <c r="AA157" s="20">
        <v>1.4999999999999999E-2</v>
      </c>
      <c r="AB157" s="20">
        <v>-1.4999999999999999E-2</v>
      </c>
      <c r="AC157" s="20">
        <v>0</v>
      </c>
      <c r="AD157" s="12">
        <v>0.01</v>
      </c>
    </row>
    <row r="158" spans="3:30" x14ac:dyDescent="0.2">
      <c r="C158" s="12">
        <v>2.5000000000000001E-3</v>
      </c>
      <c r="D158" s="12">
        <v>0</v>
      </c>
      <c r="E158" s="12">
        <v>0.03</v>
      </c>
      <c r="F158" s="12">
        <v>0</v>
      </c>
      <c r="G158" s="12">
        <v>0</v>
      </c>
      <c r="I158" s="12">
        <v>2.5000000000000001E-3</v>
      </c>
      <c r="J158" s="12">
        <v>0</v>
      </c>
      <c r="K158" s="20">
        <v>1.4999999999999999E-2</v>
      </c>
      <c r="L158" s="12">
        <v>1.6329785631307E-3</v>
      </c>
      <c r="M158" s="12">
        <v>0</v>
      </c>
      <c r="N158" s="12">
        <v>-1.4999999999999999E-2</v>
      </c>
      <c r="O158" s="12">
        <v>0</v>
      </c>
      <c r="P158" s="12">
        <v>5.0000000000000001E-3</v>
      </c>
      <c r="Q158" s="20">
        <v>2.5000000000000001E-3</v>
      </c>
      <c r="R158" s="20">
        <v>2.5000000000000001E-2</v>
      </c>
      <c r="S158" s="20">
        <v>0.02</v>
      </c>
      <c r="T158" s="20">
        <v>0.02</v>
      </c>
      <c r="U158" s="20">
        <v>1.4999999999999999E-2</v>
      </c>
      <c r="V158" s="20">
        <v>0</v>
      </c>
      <c r="W158" s="20">
        <v>0.01</v>
      </c>
      <c r="X158" s="20">
        <v>0</v>
      </c>
      <c r="Y158" s="20">
        <v>0</v>
      </c>
      <c r="AA158" s="20">
        <v>1.4999999999999999E-2</v>
      </c>
      <c r="AB158" s="20">
        <v>-1.4999999999999999E-2</v>
      </c>
      <c r="AC158" s="20">
        <v>0</v>
      </c>
      <c r="AD158" s="12">
        <v>0.01</v>
      </c>
    </row>
    <row r="159" spans="3:30" x14ac:dyDescent="0.2">
      <c r="C159" s="12">
        <v>2.5000000000000001E-3</v>
      </c>
      <c r="D159" s="12">
        <v>0</v>
      </c>
      <c r="E159" s="12">
        <v>0.03</v>
      </c>
      <c r="F159" s="12">
        <v>0</v>
      </c>
      <c r="G159" s="12">
        <v>0</v>
      </c>
      <c r="I159" s="12">
        <v>5.0000000000000001E-3</v>
      </c>
      <c r="J159" s="12">
        <v>0</v>
      </c>
      <c r="K159" s="20">
        <v>0.05</v>
      </c>
      <c r="L159" s="12">
        <v>5.2237747008615004E-3</v>
      </c>
      <c r="M159" s="12">
        <v>0</v>
      </c>
      <c r="N159" s="12">
        <v>-5.0000000000000001E-3</v>
      </c>
      <c r="O159" s="12">
        <v>0</v>
      </c>
      <c r="P159" s="12">
        <v>5.0000000000000001E-3</v>
      </c>
      <c r="Q159" s="20">
        <v>2.5000000000000001E-3</v>
      </c>
      <c r="R159" s="20">
        <v>2.5000000000000001E-2</v>
      </c>
      <c r="S159" s="20">
        <v>0.02</v>
      </c>
      <c r="T159" s="20">
        <v>0.02</v>
      </c>
      <c r="U159" s="20">
        <v>1.4999999999999999E-2</v>
      </c>
      <c r="V159" s="20">
        <v>0</v>
      </c>
      <c r="W159" s="20">
        <v>0.01</v>
      </c>
      <c r="X159" s="20">
        <v>0</v>
      </c>
      <c r="Y159" s="20">
        <v>0</v>
      </c>
      <c r="AA159" s="20">
        <v>1.4999999999999999E-2</v>
      </c>
      <c r="AB159" s="20">
        <v>-5.0000000000000001E-3</v>
      </c>
      <c r="AC159" s="20">
        <v>0</v>
      </c>
      <c r="AD159" s="12">
        <v>0.01</v>
      </c>
    </row>
    <row r="160" spans="3:30" x14ac:dyDescent="0.2">
      <c r="C160" s="12">
        <v>2.5000000000000001E-3</v>
      </c>
      <c r="D160" s="12">
        <v>0</v>
      </c>
      <c r="E160" s="12">
        <v>0.03</v>
      </c>
      <c r="F160" s="12">
        <v>0</v>
      </c>
      <c r="G160" s="12">
        <v>0</v>
      </c>
      <c r="I160" s="12">
        <v>5.0000000000000001E-3</v>
      </c>
      <c r="J160" s="12">
        <v>0</v>
      </c>
      <c r="K160" s="20">
        <v>0.05</v>
      </c>
      <c r="L160" s="12">
        <v>5.2220565796985002E-3</v>
      </c>
      <c r="M160" s="12">
        <v>0</v>
      </c>
      <c r="N160" s="12">
        <v>-5.0000000000000001E-3</v>
      </c>
      <c r="O160" s="12">
        <v>0</v>
      </c>
      <c r="P160" s="12">
        <v>5.0000000000000001E-3</v>
      </c>
      <c r="Q160" s="20">
        <v>2.5000000000000001E-3</v>
      </c>
      <c r="R160" s="20">
        <v>2.5000000000000001E-2</v>
      </c>
      <c r="S160" s="20">
        <v>0.02</v>
      </c>
      <c r="T160" s="20">
        <v>0.02</v>
      </c>
      <c r="U160" s="20">
        <v>1.4999999999999999E-2</v>
      </c>
      <c r="V160" s="20">
        <v>0</v>
      </c>
      <c r="W160" s="20">
        <v>0.01</v>
      </c>
      <c r="X160" s="20">
        <v>0</v>
      </c>
      <c r="Y160" s="20">
        <v>0</v>
      </c>
      <c r="AA160" s="20">
        <v>1.4999999999999999E-2</v>
      </c>
      <c r="AB160" s="20">
        <v>-5.0000000000000001E-3</v>
      </c>
      <c r="AC160" s="20">
        <v>0</v>
      </c>
      <c r="AD160" s="12">
        <v>0.01</v>
      </c>
    </row>
    <row r="161" spans="3:30" x14ac:dyDescent="0.2">
      <c r="C161" s="12">
        <v>2.5000000000000001E-3</v>
      </c>
      <c r="D161" s="12">
        <v>0</v>
      </c>
      <c r="E161" s="12">
        <v>0.03</v>
      </c>
      <c r="F161" s="12">
        <v>0</v>
      </c>
      <c r="G161" s="12">
        <v>0</v>
      </c>
      <c r="I161" s="12">
        <v>5.0000000000000001E-3</v>
      </c>
      <c r="J161" s="12">
        <v>0</v>
      </c>
      <c r="K161" s="20">
        <v>0.05</v>
      </c>
      <c r="L161" s="12">
        <v>5.2202625178432004E-3</v>
      </c>
      <c r="M161" s="12">
        <v>0</v>
      </c>
      <c r="N161" s="12">
        <v>-5.0000000000000001E-3</v>
      </c>
      <c r="O161" s="12">
        <v>0</v>
      </c>
      <c r="P161" s="12">
        <v>5.0000000000000001E-3</v>
      </c>
      <c r="Q161" s="20">
        <v>2.5000000000000001E-3</v>
      </c>
      <c r="R161" s="20">
        <v>2.5000000000000001E-2</v>
      </c>
      <c r="S161" s="20">
        <v>0.02</v>
      </c>
      <c r="T161" s="20">
        <v>0.02</v>
      </c>
      <c r="U161" s="20">
        <v>1.4999999999999999E-2</v>
      </c>
      <c r="V161" s="20">
        <v>0</v>
      </c>
      <c r="W161" s="20">
        <v>0.01</v>
      </c>
      <c r="X161" s="20">
        <v>0</v>
      </c>
      <c r="Y161" s="20">
        <v>0</v>
      </c>
      <c r="AA161" s="20">
        <v>1.4999999999999999E-2</v>
      </c>
      <c r="AB161" s="20">
        <v>-5.0000000000000001E-3</v>
      </c>
      <c r="AC161" s="20">
        <v>0</v>
      </c>
      <c r="AD161" s="12">
        <v>0.01</v>
      </c>
    </row>
    <row r="162" spans="3:30" x14ac:dyDescent="0.2">
      <c r="C162" s="12">
        <v>2.5000000000000001E-3</v>
      </c>
      <c r="D162" s="12">
        <v>0</v>
      </c>
      <c r="E162" s="12">
        <v>0.03</v>
      </c>
      <c r="F162" s="12">
        <v>0</v>
      </c>
      <c r="G162" s="12">
        <v>0</v>
      </c>
      <c r="I162" s="12">
        <v>5.0000000000000001E-3</v>
      </c>
      <c r="J162" s="12">
        <v>0</v>
      </c>
      <c r="K162" s="20">
        <v>0.05</v>
      </c>
      <c r="L162" s="12">
        <v>5.2184495012009002E-3</v>
      </c>
      <c r="M162" s="12">
        <v>0</v>
      </c>
      <c r="N162" s="12">
        <v>-5.0000000000000001E-3</v>
      </c>
      <c r="O162" s="12">
        <v>0</v>
      </c>
      <c r="P162" s="12">
        <v>5.0000000000000001E-3</v>
      </c>
      <c r="Q162" s="20">
        <v>2.5000000000000001E-3</v>
      </c>
      <c r="R162" s="20">
        <v>2.5000000000000001E-2</v>
      </c>
      <c r="S162" s="20">
        <v>0.02</v>
      </c>
      <c r="T162" s="20">
        <v>0.02</v>
      </c>
      <c r="U162" s="20">
        <v>1.4999999999999999E-2</v>
      </c>
      <c r="V162" s="20">
        <v>0</v>
      </c>
      <c r="W162" s="20">
        <v>0.01</v>
      </c>
      <c r="X162" s="20">
        <v>0</v>
      </c>
      <c r="Y162" s="20">
        <v>0</v>
      </c>
      <c r="AA162" s="20">
        <v>1.4999999999999999E-2</v>
      </c>
      <c r="AB162" s="20">
        <v>-5.0000000000000001E-3</v>
      </c>
      <c r="AC162" s="20">
        <v>0</v>
      </c>
      <c r="AD162" s="12">
        <v>0.01</v>
      </c>
    </row>
    <row r="163" spans="3:30" x14ac:dyDescent="0.2">
      <c r="C163" s="12">
        <v>2.5000000000000001E-3</v>
      </c>
      <c r="D163" s="12">
        <v>0</v>
      </c>
      <c r="E163" s="12">
        <v>0.03</v>
      </c>
      <c r="F163" s="12">
        <v>0</v>
      </c>
      <c r="G163" s="12">
        <v>0</v>
      </c>
      <c r="I163" s="12">
        <v>5.0000000000000001E-3</v>
      </c>
      <c r="J163" s="12">
        <v>0</v>
      </c>
      <c r="K163" s="20">
        <v>0.05</v>
      </c>
      <c r="L163" s="12">
        <v>5.2167956637834004E-3</v>
      </c>
      <c r="M163" s="12">
        <v>0</v>
      </c>
      <c r="N163" s="12">
        <v>-5.0000000000000001E-3</v>
      </c>
      <c r="O163" s="12">
        <v>0</v>
      </c>
      <c r="P163" s="12">
        <v>5.0000000000000001E-3</v>
      </c>
      <c r="Q163" s="20">
        <v>2.5000000000000001E-3</v>
      </c>
      <c r="R163" s="20">
        <v>2.5000000000000001E-2</v>
      </c>
      <c r="S163" s="20">
        <v>0.02</v>
      </c>
      <c r="T163" s="20">
        <v>0.02</v>
      </c>
      <c r="U163" s="20">
        <v>1.4999999999999999E-2</v>
      </c>
      <c r="V163" s="20">
        <v>0</v>
      </c>
      <c r="W163" s="20">
        <v>0.01</v>
      </c>
      <c r="X163" s="20">
        <v>0</v>
      </c>
      <c r="Y163" s="20">
        <v>0</v>
      </c>
      <c r="AA163" s="20">
        <v>1.4999999999999999E-2</v>
      </c>
      <c r="AB163" s="20">
        <v>-5.0000000000000001E-3</v>
      </c>
      <c r="AC163" s="20">
        <v>0</v>
      </c>
      <c r="AD163" s="12">
        <v>0.01</v>
      </c>
    </row>
    <row r="164" spans="3:30" x14ac:dyDescent="0.2">
      <c r="C164" s="12">
        <v>2.5000000000000001E-3</v>
      </c>
      <c r="D164" s="12">
        <v>0</v>
      </c>
      <c r="E164" s="12">
        <v>0.03</v>
      </c>
      <c r="F164" s="12">
        <v>0</v>
      </c>
      <c r="G164" s="12">
        <v>0</v>
      </c>
      <c r="I164" s="12">
        <v>2.5000000000000001E-3</v>
      </c>
      <c r="J164" s="12">
        <v>0</v>
      </c>
      <c r="K164" s="20">
        <v>1.4999999999999999E-2</v>
      </c>
      <c r="L164" s="12">
        <v>1.6296708225061001E-3</v>
      </c>
      <c r="M164" s="12">
        <v>0</v>
      </c>
      <c r="N164" s="12">
        <v>-1.4999999999999999E-2</v>
      </c>
      <c r="O164" s="12">
        <v>0</v>
      </c>
      <c r="P164" s="12">
        <v>5.0000000000000001E-3</v>
      </c>
      <c r="Q164" s="20">
        <v>2.5000000000000001E-3</v>
      </c>
      <c r="R164" s="20">
        <v>2.5000000000000001E-2</v>
      </c>
      <c r="S164" s="20">
        <v>0.02</v>
      </c>
      <c r="T164" s="20">
        <v>0.02</v>
      </c>
      <c r="U164" s="20">
        <v>1.4999999999999999E-2</v>
      </c>
      <c r="V164" s="20">
        <v>0</v>
      </c>
      <c r="W164" s="20">
        <v>0.01</v>
      </c>
      <c r="X164" s="20">
        <v>0</v>
      </c>
      <c r="Y164" s="20">
        <v>0</v>
      </c>
      <c r="AA164" s="20">
        <v>1.4999999999999999E-2</v>
      </c>
      <c r="AB164" s="20">
        <v>-1.4999999999999999E-2</v>
      </c>
      <c r="AC164" s="20">
        <v>0</v>
      </c>
      <c r="AD164" s="12">
        <v>0.01</v>
      </c>
    </row>
    <row r="165" spans="3:30" x14ac:dyDescent="0.2">
      <c r="C165" s="12">
        <v>2.5000000000000001E-3</v>
      </c>
      <c r="D165" s="12">
        <v>0</v>
      </c>
      <c r="E165" s="12">
        <v>0.03</v>
      </c>
      <c r="F165" s="12">
        <v>0</v>
      </c>
      <c r="G165" s="12">
        <v>0</v>
      </c>
      <c r="I165" s="12">
        <v>2.5000000000000001E-3</v>
      </c>
      <c r="J165" s="12">
        <v>0</v>
      </c>
      <c r="K165" s="20">
        <v>1.4999999999999999E-2</v>
      </c>
      <c r="L165" s="12">
        <v>1.6291060185152E-3</v>
      </c>
      <c r="M165" s="12">
        <v>0</v>
      </c>
      <c r="N165" s="12">
        <v>-1.4999999999999999E-2</v>
      </c>
      <c r="O165" s="12">
        <v>0</v>
      </c>
      <c r="P165" s="12">
        <v>5.0000000000000001E-3</v>
      </c>
      <c r="Q165" s="20">
        <v>2.5000000000000001E-3</v>
      </c>
      <c r="R165" s="20">
        <v>2.5000000000000001E-2</v>
      </c>
      <c r="S165" s="20">
        <v>0.02</v>
      </c>
      <c r="T165" s="20">
        <v>0.02</v>
      </c>
      <c r="U165" s="20">
        <v>1.4999999999999999E-2</v>
      </c>
      <c r="V165" s="20">
        <v>0</v>
      </c>
      <c r="W165" s="20">
        <v>0.01</v>
      </c>
      <c r="X165" s="20">
        <v>0</v>
      </c>
      <c r="Y165" s="20">
        <v>0</v>
      </c>
      <c r="AA165" s="20">
        <v>1.4999999999999999E-2</v>
      </c>
      <c r="AB165" s="20">
        <v>-1.4999999999999999E-2</v>
      </c>
      <c r="AC165" s="20">
        <v>0</v>
      </c>
      <c r="AD165" s="12">
        <v>0.01</v>
      </c>
    </row>
    <row r="166" spans="3:30" x14ac:dyDescent="0.2">
      <c r="C166" s="12">
        <v>2.5000000000000001E-3</v>
      </c>
      <c r="D166" s="12">
        <v>0</v>
      </c>
      <c r="E166" s="12">
        <v>0.03</v>
      </c>
      <c r="F166" s="12">
        <v>0</v>
      </c>
      <c r="G166" s="12">
        <v>0</v>
      </c>
      <c r="I166" s="12">
        <v>2.5000000000000001E-3</v>
      </c>
      <c r="J166" s="12">
        <v>0</v>
      </c>
      <c r="K166" s="20">
        <v>1.4999999999999999E-2</v>
      </c>
      <c r="L166" s="12">
        <v>1.6285165861384999E-3</v>
      </c>
      <c r="M166" s="12">
        <v>0</v>
      </c>
      <c r="N166" s="12">
        <v>-1.4999999999999999E-2</v>
      </c>
      <c r="O166" s="12">
        <v>0</v>
      </c>
      <c r="P166" s="12">
        <v>5.0000000000000001E-3</v>
      </c>
      <c r="Q166" s="20">
        <v>2.5000000000000001E-3</v>
      </c>
      <c r="R166" s="20">
        <v>2.5000000000000001E-2</v>
      </c>
      <c r="S166" s="20">
        <v>0.02</v>
      </c>
      <c r="T166" s="20">
        <v>0.02</v>
      </c>
      <c r="U166" s="20">
        <v>1.4999999999999999E-2</v>
      </c>
      <c r="V166" s="20">
        <v>0</v>
      </c>
      <c r="W166" s="20">
        <v>0.01</v>
      </c>
      <c r="X166" s="20">
        <v>0</v>
      </c>
      <c r="Y166" s="20">
        <v>0</v>
      </c>
      <c r="AA166" s="20">
        <v>1.4999999999999999E-2</v>
      </c>
      <c r="AB166" s="20">
        <v>-1.4999999999999999E-2</v>
      </c>
      <c r="AC166" s="20">
        <v>0</v>
      </c>
      <c r="AD166" s="12">
        <v>0.01</v>
      </c>
    </row>
    <row r="167" spans="3:30" x14ac:dyDescent="0.2">
      <c r="C167" s="12">
        <v>2.5000000000000001E-3</v>
      </c>
      <c r="D167" s="12">
        <v>0</v>
      </c>
      <c r="E167" s="12">
        <v>0.03</v>
      </c>
      <c r="F167" s="12">
        <v>0</v>
      </c>
      <c r="G167" s="12">
        <v>0</v>
      </c>
      <c r="I167" s="12">
        <v>2.5000000000000001E-3</v>
      </c>
      <c r="J167" s="12">
        <v>0</v>
      </c>
      <c r="K167" s="20">
        <v>1.4999999999999999E-2</v>
      </c>
      <c r="L167" s="12">
        <v>1.6279405598176001E-3</v>
      </c>
      <c r="M167" s="12">
        <v>0</v>
      </c>
      <c r="N167" s="12">
        <v>-1.4999999999999999E-2</v>
      </c>
      <c r="O167" s="12">
        <v>0</v>
      </c>
      <c r="P167" s="12">
        <v>5.0000000000000001E-3</v>
      </c>
      <c r="Q167" s="20">
        <v>2.5000000000000001E-3</v>
      </c>
      <c r="R167" s="20">
        <v>2.5000000000000001E-2</v>
      </c>
      <c r="S167" s="20">
        <v>0.02</v>
      </c>
      <c r="T167" s="20">
        <v>0.02</v>
      </c>
      <c r="U167" s="20">
        <v>1.4999999999999999E-2</v>
      </c>
      <c r="V167" s="20">
        <v>0</v>
      </c>
      <c r="W167" s="20">
        <v>0.01</v>
      </c>
      <c r="X167" s="20">
        <v>0</v>
      </c>
      <c r="Y167" s="20">
        <v>0</v>
      </c>
      <c r="AA167" s="20">
        <v>1.4999999999999999E-2</v>
      </c>
      <c r="AB167" s="20">
        <v>-1.4999999999999999E-2</v>
      </c>
      <c r="AC167" s="20">
        <v>0</v>
      </c>
      <c r="AD167" s="12">
        <v>0.01</v>
      </c>
    </row>
    <row r="168" spans="3:30" x14ac:dyDescent="0.2">
      <c r="C168" s="12">
        <v>2.5000000000000001E-3</v>
      </c>
      <c r="D168" s="12">
        <v>0</v>
      </c>
      <c r="E168" s="12">
        <v>0.03</v>
      </c>
      <c r="F168" s="12">
        <v>0</v>
      </c>
      <c r="G168" s="12">
        <v>0</v>
      </c>
      <c r="I168" s="12">
        <v>2.5000000000000001E-3</v>
      </c>
      <c r="J168" s="12">
        <v>0</v>
      </c>
      <c r="K168" s="20">
        <v>1.4999999999999999E-2</v>
      </c>
      <c r="L168" s="12">
        <v>1.6273395446969E-3</v>
      </c>
      <c r="M168" s="12">
        <v>0</v>
      </c>
      <c r="N168" s="12">
        <v>-1.4999999999999999E-2</v>
      </c>
      <c r="O168" s="12">
        <v>0</v>
      </c>
      <c r="P168" s="12">
        <v>5.0000000000000001E-3</v>
      </c>
      <c r="Q168" s="20">
        <v>2.5000000000000001E-3</v>
      </c>
      <c r="R168" s="20">
        <v>2.5000000000000001E-2</v>
      </c>
      <c r="S168" s="20">
        <v>0.02</v>
      </c>
      <c r="T168" s="20">
        <v>0.02</v>
      </c>
      <c r="U168" s="20">
        <v>1.4999999999999999E-2</v>
      </c>
      <c r="V168" s="20">
        <v>0</v>
      </c>
      <c r="W168" s="20">
        <v>0.01</v>
      </c>
      <c r="X168" s="20">
        <v>0</v>
      </c>
      <c r="Y168" s="20">
        <v>0</v>
      </c>
      <c r="AA168" s="20">
        <v>1.4999999999999999E-2</v>
      </c>
      <c r="AB168" s="20">
        <v>-1.4999999999999999E-2</v>
      </c>
      <c r="AC168" s="20">
        <v>0</v>
      </c>
      <c r="AD168" s="12">
        <v>0.01</v>
      </c>
    </row>
    <row r="169" spans="3:30" x14ac:dyDescent="0.2">
      <c r="C169" s="12">
        <v>2.5000000000000001E-3</v>
      </c>
      <c r="D169" s="12">
        <v>0</v>
      </c>
      <c r="E169" s="12">
        <v>0.03</v>
      </c>
      <c r="F169" s="12">
        <v>0</v>
      </c>
      <c r="G169" s="12">
        <v>0</v>
      </c>
      <c r="I169" s="12">
        <v>2.5000000000000001E-3</v>
      </c>
      <c r="J169" s="12">
        <v>0</v>
      </c>
      <c r="K169" s="20">
        <v>1.4999999999999999E-2</v>
      </c>
      <c r="L169" s="12">
        <v>1.6267326538440001E-3</v>
      </c>
      <c r="M169" s="12">
        <v>0</v>
      </c>
      <c r="N169" s="12">
        <v>-1.4999999999999999E-2</v>
      </c>
      <c r="O169" s="12">
        <v>0</v>
      </c>
      <c r="P169" s="12">
        <v>5.0000000000000001E-3</v>
      </c>
      <c r="Q169" s="20">
        <v>2.5000000000000001E-3</v>
      </c>
      <c r="R169" s="20">
        <v>2.5000000000000001E-2</v>
      </c>
      <c r="S169" s="20">
        <v>0.02</v>
      </c>
      <c r="T169" s="20">
        <v>0.02</v>
      </c>
      <c r="U169" s="20">
        <v>1.4999999999999999E-2</v>
      </c>
      <c r="V169" s="20">
        <v>0</v>
      </c>
      <c r="W169" s="20">
        <v>0.01</v>
      </c>
      <c r="X169" s="20">
        <v>0</v>
      </c>
      <c r="Y169" s="20">
        <v>0</v>
      </c>
      <c r="AA169" s="20">
        <v>1.4999999999999999E-2</v>
      </c>
      <c r="AB169" s="20">
        <v>-1.4999999999999999E-2</v>
      </c>
      <c r="AC169" s="20">
        <v>0</v>
      </c>
      <c r="AD169" s="12">
        <v>0.01</v>
      </c>
    </row>
    <row r="170" spans="3:30" x14ac:dyDescent="0.2">
      <c r="C170" s="12">
        <v>2.5000000000000001E-3</v>
      </c>
      <c r="D170" s="12">
        <v>0</v>
      </c>
      <c r="E170" s="12">
        <v>0.03</v>
      </c>
      <c r="F170" s="12">
        <v>0</v>
      </c>
      <c r="G170" s="12">
        <v>0</v>
      </c>
      <c r="I170" s="12">
        <v>2.5000000000000001E-3</v>
      </c>
      <c r="J170" s="12">
        <v>0</v>
      </c>
      <c r="K170" s="20">
        <v>1.4999999999999999E-2</v>
      </c>
      <c r="L170" s="12">
        <v>1.6261397524294E-3</v>
      </c>
      <c r="M170" s="12">
        <v>0</v>
      </c>
      <c r="N170" s="12">
        <v>-1.4999999999999999E-2</v>
      </c>
      <c r="O170" s="12">
        <v>0</v>
      </c>
      <c r="P170" s="12">
        <v>5.0000000000000001E-3</v>
      </c>
      <c r="Q170" s="20">
        <v>2.5000000000000001E-3</v>
      </c>
      <c r="R170" s="20">
        <v>2.5000000000000001E-2</v>
      </c>
      <c r="S170" s="20">
        <v>0.02</v>
      </c>
      <c r="T170" s="20">
        <v>0.02</v>
      </c>
      <c r="U170" s="20">
        <v>1.4999999999999999E-2</v>
      </c>
      <c r="V170" s="20">
        <v>0</v>
      </c>
      <c r="W170" s="20">
        <v>0.01</v>
      </c>
      <c r="X170" s="20">
        <v>0</v>
      </c>
      <c r="Y170" s="20">
        <v>0</v>
      </c>
      <c r="AA170" s="20">
        <v>1.4999999999999999E-2</v>
      </c>
      <c r="AB170" s="20">
        <v>-1.4999999999999999E-2</v>
      </c>
      <c r="AC170" s="20">
        <v>0</v>
      </c>
      <c r="AD170" s="12">
        <v>0.01</v>
      </c>
    </row>
    <row r="171" spans="3:30" x14ac:dyDescent="0.2">
      <c r="C171" s="12">
        <v>2.5000000000000001E-3</v>
      </c>
      <c r="D171" s="12">
        <v>0</v>
      </c>
      <c r="E171" s="12">
        <v>0.03</v>
      </c>
      <c r="F171" s="12">
        <v>0</v>
      </c>
      <c r="G171" s="12">
        <v>0</v>
      </c>
      <c r="I171" s="12">
        <v>5.0000000000000001E-3</v>
      </c>
      <c r="J171" s="12">
        <v>0</v>
      </c>
      <c r="K171" s="20">
        <v>0.05</v>
      </c>
      <c r="L171" s="12">
        <v>5.2016682264738002E-3</v>
      </c>
      <c r="M171" s="12">
        <v>0</v>
      </c>
      <c r="N171" s="12">
        <v>-5.0000000000000001E-3</v>
      </c>
      <c r="O171" s="12">
        <v>0</v>
      </c>
      <c r="P171" s="12">
        <v>5.0000000000000001E-3</v>
      </c>
      <c r="Q171" s="20">
        <v>2.5000000000000001E-3</v>
      </c>
      <c r="R171" s="20">
        <v>2.5000000000000001E-2</v>
      </c>
      <c r="S171" s="20">
        <v>0.02</v>
      </c>
      <c r="T171" s="20">
        <v>0.02</v>
      </c>
      <c r="U171" s="20">
        <v>1.4999999999999999E-2</v>
      </c>
      <c r="V171" s="20">
        <v>0</v>
      </c>
      <c r="W171" s="20">
        <v>0.01</v>
      </c>
      <c r="X171" s="20">
        <v>0</v>
      </c>
      <c r="Y171" s="20">
        <v>0</v>
      </c>
      <c r="AA171" s="20">
        <v>1.4999999999999999E-2</v>
      </c>
      <c r="AB171" s="20">
        <v>-5.0000000000000001E-3</v>
      </c>
      <c r="AC171" s="20">
        <v>0</v>
      </c>
      <c r="AD171" s="12">
        <v>0.01</v>
      </c>
    </row>
    <row r="172" spans="3:30" x14ac:dyDescent="0.2">
      <c r="C172" s="12">
        <v>2.5000000000000001E-3</v>
      </c>
      <c r="D172" s="12">
        <v>0</v>
      </c>
      <c r="E172" s="12">
        <v>0.03</v>
      </c>
      <c r="F172" s="12">
        <v>0</v>
      </c>
      <c r="G172" s="12">
        <v>0</v>
      </c>
      <c r="I172" s="12">
        <v>5.0000000000000001E-3</v>
      </c>
      <c r="J172" s="12">
        <v>0</v>
      </c>
      <c r="K172" s="20">
        <v>0.05</v>
      </c>
      <c r="L172" s="12">
        <v>5.1997352464844999E-3</v>
      </c>
      <c r="M172" s="12">
        <v>0</v>
      </c>
      <c r="N172" s="12">
        <v>-5.0000000000000001E-3</v>
      </c>
      <c r="O172" s="12">
        <v>0</v>
      </c>
      <c r="P172" s="12">
        <v>5.0000000000000001E-3</v>
      </c>
      <c r="Q172" s="20">
        <v>2.5000000000000001E-3</v>
      </c>
      <c r="R172" s="20">
        <v>2.5000000000000001E-2</v>
      </c>
      <c r="S172" s="20">
        <v>0.02</v>
      </c>
      <c r="T172" s="20">
        <v>0.02</v>
      </c>
      <c r="U172" s="20">
        <v>1.4999999999999999E-2</v>
      </c>
      <c r="V172" s="20">
        <v>0</v>
      </c>
      <c r="W172" s="20">
        <v>0.01</v>
      </c>
      <c r="X172" s="20">
        <v>0</v>
      </c>
      <c r="Y172" s="20">
        <v>0</v>
      </c>
      <c r="AA172" s="20">
        <v>1.4999999999999999E-2</v>
      </c>
      <c r="AB172" s="20">
        <v>-5.0000000000000001E-3</v>
      </c>
      <c r="AC172" s="20">
        <v>0</v>
      </c>
      <c r="AD172" s="12">
        <v>0.01</v>
      </c>
    </row>
    <row r="173" spans="3:30" x14ac:dyDescent="0.2">
      <c r="C173" s="12">
        <v>2.5000000000000001E-3</v>
      </c>
      <c r="D173" s="12">
        <v>0</v>
      </c>
      <c r="E173" s="12">
        <v>0.03</v>
      </c>
      <c r="F173" s="12">
        <v>0</v>
      </c>
      <c r="G173" s="12">
        <v>0</v>
      </c>
      <c r="I173" s="12">
        <v>0</v>
      </c>
      <c r="J173" s="12">
        <v>0</v>
      </c>
      <c r="K173" s="20">
        <v>0.05</v>
      </c>
      <c r="L173" s="12">
        <v>5.1977194255155004E-3</v>
      </c>
      <c r="M173" s="12">
        <v>0</v>
      </c>
      <c r="N173" s="12">
        <v>-5.0000000000000001E-3</v>
      </c>
      <c r="O173" s="12">
        <v>0</v>
      </c>
      <c r="P173" s="12">
        <v>5.0000000000000001E-3</v>
      </c>
      <c r="Q173" s="20">
        <v>2.5000000000000001E-3</v>
      </c>
      <c r="R173" s="20">
        <v>2.5000000000000001E-2</v>
      </c>
      <c r="S173" s="20">
        <v>0.02</v>
      </c>
      <c r="T173" s="20">
        <v>0.02</v>
      </c>
      <c r="U173" s="20">
        <v>1.4999999999999999E-2</v>
      </c>
      <c r="V173" s="20">
        <v>0</v>
      </c>
      <c r="W173" s="20">
        <v>0.01</v>
      </c>
      <c r="X173" s="20">
        <v>0</v>
      </c>
      <c r="Y173" s="20">
        <v>0</v>
      </c>
      <c r="AA173" s="20">
        <v>1.4999999999999999E-2</v>
      </c>
      <c r="AB173" s="20">
        <v>-5.0000000000000001E-3</v>
      </c>
      <c r="AC173" s="20">
        <v>0</v>
      </c>
      <c r="AD173" s="12">
        <v>0.01</v>
      </c>
    </row>
    <row r="174" spans="3:30" x14ac:dyDescent="0.2">
      <c r="C174" s="12">
        <v>2.5000000000000001E-3</v>
      </c>
      <c r="D174" s="12">
        <v>0</v>
      </c>
      <c r="E174" s="12">
        <v>0.03</v>
      </c>
      <c r="F174" s="12">
        <v>0</v>
      </c>
      <c r="G174" s="12">
        <v>0</v>
      </c>
      <c r="I174" s="12">
        <v>0</v>
      </c>
      <c r="J174" s="12">
        <v>0</v>
      </c>
      <c r="K174" s="20">
        <v>0.05</v>
      </c>
      <c r="L174" s="12">
        <v>5.1956849180716004E-3</v>
      </c>
      <c r="M174" s="12">
        <v>0</v>
      </c>
      <c r="N174" s="12">
        <v>-5.0000000000000001E-3</v>
      </c>
      <c r="O174" s="12">
        <v>0</v>
      </c>
      <c r="P174" s="12">
        <v>5.0000000000000001E-3</v>
      </c>
      <c r="Q174" s="20">
        <v>2.5000000000000001E-3</v>
      </c>
      <c r="R174" s="20">
        <v>2.5000000000000001E-2</v>
      </c>
      <c r="S174" s="20">
        <v>0.02</v>
      </c>
      <c r="T174" s="20">
        <v>0.02</v>
      </c>
      <c r="U174" s="20">
        <v>1.4999999999999999E-2</v>
      </c>
      <c r="V174" s="20">
        <v>0</v>
      </c>
      <c r="W174" s="20">
        <v>0.01</v>
      </c>
      <c r="X174" s="20">
        <v>0</v>
      </c>
      <c r="Y174" s="20">
        <v>0</v>
      </c>
      <c r="AA174" s="20">
        <v>1.4999999999999999E-2</v>
      </c>
      <c r="AB174" s="20">
        <v>-5.0000000000000001E-3</v>
      </c>
      <c r="AC174" s="20">
        <v>0</v>
      </c>
      <c r="AD174" s="12">
        <v>0.01</v>
      </c>
    </row>
    <row r="175" spans="3:30" x14ac:dyDescent="0.2">
      <c r="C175" s="12">
        <v>2.5000000000000001E-3</v>
      </c>
      <c r="D175" s="12">
        <v>0</v>
      </c>
      <c r="E175" s="12">
        <v>0.03</v>
      </c>
      <c r="F175" s="12">
        <v>0</v>
      </c>
      <c r="G175" s="12">
        <v>0</v>
      </c>
      <c r="I175" s="12">
        <v>0</v>
      </c>
      <c r="J175" s="12">
        <v>0</v>
      </c>
      <c r="K175" s="20">
        <v>0.05</v>
      </c>
      <c r="L175" s="12">
        <v>5.1938312570371003E-3</v>
      </c>
      <c r="M175" s="12">
        <v>0</v>
      </c>
      <c r="N175" s="12">
        <v>-5.0000000000000001E-3</v>
      </c>
      <c r="O175" s="12">
        <v>0</v>
      </c>
      <c r="P175" s="12">
        <v>5.0000000000000001E-3</v>
      </c>
      <c r="Q175" s="20">
        <v>2.5000000000000001E-3</v>
      </c>
      <c r="R175" s="20">
        <v>2.5000000000000001E-2</v>
      </c>
      <c r="S175" s="20">
        <v>0.02</v>
      </c>
      <c r="T175" s="20">
        <v>0.02</v>
      </c>
      <c r="U175" s="20">
        <v>1.4999999999999999E-2</v>
      </c>
      <c r="V175" s="20">
        <v>0</v>
      </c>
      <c r="W175" s="20">
        <v>0.01</v>
      </c>
      <c r="X175" s="20">
        <v>0</v>
      </c>
      <c r="Y175" s="20">
        <v>0</v>
      </c>
      <c r="AA175" s="20">
        <v>1.4999999999999999E-2</v>
      </c>
      <c r="AB175" s="20">
        <v>-5.0000000000000001E-3</v>
      </c>
      <c r="AC175" s="20">
        <v>0</v>
      </c>
      <c r="AD175" s="12">
        <v>0.01</v>
      </c>
    </row>
    <row r="176" spans="3:30" x14ac:dyDescent="0.2">
      <c r="C176" s="12">
        <v>2.5000000000000001E-3</v>
      </c>
      <c r="D176" s="12">
        <v>0</v>
      </c>
      <c r="E176" s="12">
        <v>0.03</v>
      </c>
      <c r="F176" s="12">
        <v>0</v>
      </c>
      <c r="G176" s="12">
        <v>0</v>
      </c>
      <c r="I176" s="12">
        <v>0</v>
      </c>
      <c r="J176" s="12">
        <v>0</v>
      </c>
      <c r="K176" s="20">
        <v>1.4999999999999999E-2</v>
      </c>
      <c r="L176" s="12">
        <v>5.1917612516718999E-3</v>
      </c>
      <c r="M176" s="12">
        <v>0</v>
      </c>
      <c r="N176" s="12">
        <v>-1.4999999999999999E-2</v>
      </c>
      <c r="O176" s="12">
        <v>0</v>
      </c>
      <c r="P176" s="12">
        <v>5.0000000000000001E-3</v>
      </c>
      <c r="Q176" s="20">
        <v>2.5000000000000001E-3</v>
      </c>
      <c r="R176" s="20">
        <v>2.5000000000000001E-2</v>
      </c>
      <c r="S176" s="20">
        <v>0.02</v>
      </c>
      <c r="T176" s="20">
        <v>0.02</v>
      </c>
      <c r="U176" s="20">
        <v>1.4999999999999999E-2</v>
      </c>
      <c r="V176" s="20">
        <v>0</v>
      </c>
      <c r="W176" s="20">
        <v>0.01</v>
      </c>
      <c r="X176" s="20">
        <v>0</v>
      </c>
      <c r="Y176" s="20">
        <v>0</v>
      </c>
      <c r="AA176" s="20">
        <v>1.4999999999999999E-2</v>
      </c>
      <c r="AB176" s="20">
        <v>-1.4999999999999999E-2</v>
      </c>
      <c r="AC176" s="20">
        <v>0</v>
      </c>
      <c r="AD176" s="12">
        <v>0.01</v>
      </c>
    </row>
    <row r="177" spans="3:30" x14ac:dyDescent="0.2">
      <c r="C177" s="12">
        <v>2.5000000000000001E-3</v>
      </c>
      <c r="D177" s="12">
        <v>0</v>
      </c>
      <c r="E177" s="12">
        <v>0.03</v>
      </c>
      <c r="F177" s="12">
        <v>0</v>
      </c>
      <c r="G177" s="12">
        <v>0</v>
      </c>
      <c r="I177" s="12">
        <v>0</v>
      </c>
      <c r="J177" s="12">
        <v>0</v>
      </c>
      <c r="K177" s="20">
        <v>1.4999999999999999E-2</v>
      </c>
      <c r="L177" s="12">
        <v>5.1897402954610003E-3</v>
      </c>
      <c r="M177" s="12">
        <v>0</v>
      </c>
      <c r="N177" s="12">
        <v>-1.4999999999999999E-2</v>
      </c>
      <c r="O177" s="12">
        <v>0</v>
      </c>
      <c r="P177" s="12">
        <v>5.0000000000000001E-3</v>
      </c>
      <c r="Q177" s="20">
        <v>2.5000000000000001E-3</v>
      </c>
      <c r="R177" s="20">
        <v>2.5000000000000001E-2</v>
      </c>
      <c r="S177" s="20">
        <v>0.02</v>
      </c>
      <c r="T177" s="20">
        <v>0.02</v>
      </c>
      <c r="U177" s="20">
        <v>1.4999999999999999E-2</v>
      </c>
      <c r="V177" s="20">
        <v>0</v>
      </c>
      <c r="W177" s="20">
        <v>0.01</v>
      </c>
      <c r="X177" s="20">
        <v>0</v>
      </c>
      <c r="Y177" s="20">
        <v>0</v>
      </c>
      <c r="AA177" s="20">
        <v>1.4999999999999999E-2</v>
      </c>
      <c r="AB177" s="20">
        <v>-1.4999999999999999E-2</v>
      </c>
      <c r="AC177" s="20">
        <v>0</v>
      </c>
      <c r="AD177" s="12">
        <v>0.01</v>
      </c>
    </row>
    <row r="178" spans="3:30" x14ac:dyDescent="0.2">
      <c r="C178" s="12">
        <v>2.5000000000000001E-3</v>
      </c>
      <c r="D178" s="12">
        <v>0</v>
      </c>
      <c r="E178" s="12">
        <v>0.03</v>
      </c>
      <c r="F178" s="12">
        <v>0</v>
      </c>
      <c r="G178" s="12">
        <v>0</v>
      </c>
      <c r="I178" s="12">
        <v>0</v>
      </c>
      <c r="J178" s="12">
        <v>0</v>
      </c>
      <c r="K178" s="20">
        <v>1.4999999999999999E-2</v>
      </c>
      <c r="L178" s="12">
        <v>5.1876336819720002E-3</v>
      </c>
      <c r="M178" s="12">
        <v>0</v>
      </c>
      <c r="N178" s="12">
        <v>-1.4999999999999999E-2</v>
      </c>
      <c r="O178" s="12">
        <v>0</v>
      </c>
      <c r="P178" s="12">
        <v>5.0000000000000001E-3</v>
      </c>
      <c r="Q178" s="20">
        <v>2.5000000000000001E-3</v>
      </c>
      <c r="R178" s="20">
        <v>2.5000000000000001E-2</v>
      </c>
      <c r="S178" s="20">
        <v>0.02</v>
      </c>
      <c r="T178" s="20">
        <v>0.02</v>
      </c>
      <c r="U178" s="20">
        <v>1.4999999999999999E-2</v>
      </c>
      <c r="V178" s="20">
        <v>0</v>
      </c>
      <c r="W178" s="20">
        <v>0.01</v>
      </c>
      <c r="X178" s="20">
        <v>0</v>
      </c>
      <c r="Y178" s="20">
        <v>0</v>
      </c>
      <c r="AA178" s="20">
        <v>1.4999999999999999E-2</v>
      </c>
      <c r="AB178" s="20">
        <v>-1.4999999999999999E-2</v>
      </c>
      <c r="AC178" s="20">
        <v>0</v>
      </c>
      <c r="AD178" s="12">
        <v>0.01</v>
      </c>
    </row>
    <row r="179" spans="3:30" x14ac:dyDescent="0.2">
      <c r="C179" s="12">
        <v>2.5000000000000001E-3</v>
      </c>
      <c r="D179" s="12">
        <v>0</v>
      </c>
      <c r="E179" s="12">
        <v>0.03</v>
      </c>
      <c r="F179" s="12">
        <v>0</v>
      </c>
      <c r="G179" s="12">
        <v>0</v>
      </c>
      <c r="I179" s="12">
        <v>0</v>
      </c>
      <c r="J179" s="12">
        <v>0</v>
      </c>
      <c r="K179" s="20">
        <v>1.4999999999999999E-2</v>
      </c>
      <c r="L179" s="12">
        <v>5.1855773448884999E-3</v>
      </c>
      <c r="M179" s="12">
        <v>0</v>
      </c>
      <c r="N179" s="12">
        <v>-1.4999999999999999E-2</v>
      </c>
      <c r="O179" s="12">
        <v>0</v>
      </c>
      <c r="P179" s="12">
        <v>5.0000000000000001E-3</v>
      </c>
      <c r="Q179" s="20">
        <v>2.5000000000000001E-3</v>
      </c>
      <c r="R179" s="20">
        <v>2.5000000000000001E-2</v>
      </c>
      <c r="S179" s="20">
        <v>0.02</v>
      </c>
      <c r="T179" s="20">
        <v>0.02</v>
      </c>
      <c r="U179" s="20">
        <v>1.4999999999999999E-2</v>
      </c>
      <c r="V179" s="20">
        <v>0</v>
      </c>
      <c r="W179" s="20">
        <v>0.01</v>
      </c>
      <c r="X179" s="20">
        <v>0</v>
      </c>
      <c r="Y179" s="20">
        <v>0</v>
      </c>
      <c r="AA179" s="20">
        <v>1.4999999999999999E-2</v>
      </c>
      <c r="AB179" s="20">
        <v>-1.4999999999999999E-2</v>
      </c>
      <c r="AC179" s="20">
        <v>0</v>
      </c>
      <c r="AD179" s="12">
        <v>0.01</v>
      </c>
    </row>
    <row r="180" spans="3:30" x14ac:dyDescent="0.2">
      <c r="C180" s="12">
        <v>2.5000000000000001E-3</v>
      </c>
      <c r="D180" s="12">
        <v>0</v>
      </c>
      <c r="E180" s="12">
        <v>0.03</v>
      </c>
      <c r="F180" s="12">
        <v>0</v>
      </c>
      <c r="G180" s="12">
        <v>0</v>
      </c>
      <c r="I180" s="12">
        <v>0</v>
      </c>
      <c r="J180" s="12">
        <v>0</v>
      </c>
      <c r="K180" s="20">
        <v>1.4999999999999999E-2</v>
      </c>
      <c r="L180" s="12">
        <v>5.18343421943E-3</v>
      </c>
      <c r="M180" s="12">
        <v>0</v>
      </c>
      <c r="N180" s="12">
        <v>-1.4999999999999999E-2</v>
      </c>
      <c r="O180" s="12">
        <v>0</v>
      </c>
      <c r="P180" s="12">
        <v>5.0000000000000001E-3</v>
      </c>
      <c r="Q180" s="20">
        <v>2.5000000000000001E-3</v>
      </c>
      <c r="R180" s="20">
        <v>2.5000000000000001E-2</v>
      </c>
      <c r="S180" s="20">
        <v>0.02</v>
      </c>
      <c r="T180" s="20">
        <v>0.02</v>
      </c>
      <c r="U180" s="20">
        <v>1.4999999999999999E-2</v>
      </c>
      <c r="V180" s="20">
        <v>0</v>
      </c>
      <c r="W180" s="20">
        <v>0.01</v>
      </c>
      <c r="X180" s="20">
        <v>0</v>
      </c>
      <c r="Y180" s="20">
        <v>0</v>
      </c>
      <c r="AA180" s="20">
        <v>1.4999999999999999E-2</v>
      </c>
      <c r="AB180" s="20">
        <v>-1.4999999999999999E-2</v>
      </c>
      <c r="AC180" s="20">
        <v>0</v>
      </c>
      <c r="AD180" s="12">
        <v>0.01</v>
      </c>
    </row>
    <row r="181" spans="3:30" x14ac:dyDescent="0.2">
      <c r="C181" s="12">
        <v>2.5000000000000001E-3</v>
      </c>
      <c r="D181" s="12">
        <v>0</v>
      </c>
      <c r="E181" s="12">
        <v>0.03</v>
      </c>
      <c r="F181" s="12">
        <v>0</v>
      </c>
      <c r="G181" s="12">
        <v>0</v>
      </c>
      <c r="I181" s="12">
        <v>0</v>
      </c>
      <c r="J181" s="12">
        <v>0</v>
      </c>
      <c r="K181" s="20">
        <v>1.4999999999999999E-2</v>
      </c>
      <c r="L181" s="12">
        <v>5.181272576037E-3</v>
      </c>
      <c r="M181" s="12">
        <v>0</v>
      </c>
      <c r="N181" s="12">
        <v>-1.4999999999999999E-2</v>
      </c>
      <c r="O181" s="12">
        <v>0</v>
      </c>
      <c r="P181" s="12">
        <v>5.0000000000000001E-3</v>
      </c>
      <c r="Q181" s="20">
        <v>2.5000000000000001E-3</v>
      </c>
      <c r="R181" s="20">
        <v>2.5000000000000001E-2</v>
      </c>
      <c r="S181" s="20">
        <v>0.02</v>
      </c>
      <c r="T181" s="20">
        <v>0.02</v>
      </c>
      <c r="U181" s="20">
        <v>1.4999999999999999E-2</v>
      </c>
      <c r="V181" s="20">
        <v>0</v>
      </c>
      <c r="W181" s="20">
        <v>0.01</v>
      </c>
      <c r="X181" s="20">
        <v>0</v>
      </c>
      <c r="Y181" s="20">
        <v>0</v>
      </c>
      <c r="AA181" s="20">
        <v>1.4999999999999999E-2</v>
      </c>
      <c r="AB181" s="20">
        <v>-1.4999999999999999E-2</v>
      </c>
      <c r="AC181" s="20">
        <v>0</v>
      </c>
      <c r="AD181" s="12">
        <v>0.01</v>
      </c>
    </row>
    <row r="182" spans="3:30" x14ac:dyDescent="0.2">
      <c r="C182" s="12">
        <v>2.5000000000000001E-3</v>
      </c>
      <c r="D182" s="12">
        <v>0</v>
      </c>
      <c r="E182" s="12">
        <v>0.03</v>
      </c>
      <c r="F182" s="12">
        <v>0</v>
      </c>
      <c r="G182" s="12">
        <v>0</v>
      </c>
      <c r="I182" s="12">
        <v>0</v>
      </c>
      <c r="J182" s="12">
        <v>0</v>
      </c>
      <c r="K182" s="20">
        <v>1.4999999999999999E-2</v>
      </c>
      <c r="L182" s="12">
        <v>5.1791630554726999E-3</v>
      </c>
      <c r="M182" s="12">
        <v>0</v>
      </c>
      <c r="N182" s="12">
        <v>-1.4999999999999999E-2</v>
      </c>
      <c r="O182" s="12">
        <v>0</v>
      </c>
      <c r="P182" s="12">
        <v>5.0000000000000001E-3</v>
      </c>
      <c r="Q182" s="20">
        <v>2.5000000000000001E-3</v>
      </c>
      <c r="R182" s="20">
        <v>2.5000000000000001E-2</v>
      </c>
      <c r="S182" s="20">
        <v>0.02</v>
      </c>
      <c r="T182" s="20">
        <v>0.02</v>
      </c>
      <c r="U182" s="20">
        <v>1.4999999999999999E-2</v>
      </c>
      <c r="V182" s="20">
        <v>0</v>
      </c>
      <c r="W182" s="20">
        <v>0.01</v>
      </c>
      <c r="X182" s="20">
        <v>0</v>
      </c>
      <c r="Y182" s="20">
        <v>0</v>
      </c>
      <c r="AA182" s="20">
        <v>1.4999999999999999E-2</v>
      </c>
      <c r="AB182" s="20">
        <v>-1.4999999999999999E-2</v>
      </c>
      <c r="AC182" s="20">
        <v>0</v>
      </c>
      <c r="AD182" s="12">
        <v>0.01</v>
      </c>
    </row>
    <row r="183" spans="3:30" x14ac:dyDescent="0.2">
      <c r="C183" s="12">
        <v>2.5000000000000001E-3</v>
      </c>
      <c r="D183" s="12">
        <v>0</v>
      </c>
      <c r="E183" s="12">
        <v>0</v>
      </c>
      <c r="F183" s="12">
        <v>0</v>
      </c>
      <c r="G183" s="12">
        <v>0</v>
      </c>
      <c r="I183" s="12">
        <v>0</v>
      </c>
      <c r="J183" s="12">
        <v>0</v>
      </c>
      <c r="K183" s="20">
        <v>0.05</v>
      </c>
      <c r="L183" s="12">
        <v>5.1769650479558003E-3</v>
      </c>
      <c r="M183" s="12">
        <v>0</v>
      </c>
      <c r="N183" s="12">
        <v>-5.0000000000000001E-3</v>
      </c>
      <c r="O183" s="12">
        <v>0</v>
      </c>
      <c r="P183" s="12">
        <v>5.0000000000000001E-3</v>
      </c>
      <c r="Q183" s="20">
        <v>2.5000000000000001E-3</v>
      </c>
      <c r="R183" s="20">
        <v>2.5000000000000001E-2</v>
      </c>
      <c r="S183" s="20">
        <v>0.02</v>
      </c>
      <c r="T183" s="20">
        <v>0.02</v>
      </c>
      <c r="U183" s="20">
        <v>1.4999999999999999E-2</v>
      </c>
      <c r="V183" s="20">
        <v>0</v>
      </c>
      <c r="W183" s="20">
        <v>0.01</v>
      </c>
      <c r="X183" s="20">
        <v>0</v>
      </c>
      <c r="Y183" s="20">
        <v>0</v>
      </c>
      <c r="AA183" s="20">
        <v>1.4999999999999999E-2</v>
      </c>
      <c r="AB183" s="20">
        <v>-5.0000000000000001E-3</v>
      </c>
      <c r="AC183" s="20">
        <v>0</v>
      </c>
      <c r="AD183" s="12">
        <v>0.01</v>
      </c>
    </row>
    <row r="184" spans="3:30" x14ac:dyDescent="0.2">
      <c r="C184" s="12">
        <v>2.5000000000000001E-3</v>
      </c>
      <c r="D184" s="12">
        <v>0</v>
      </c>
      <c r="E184" s="12">
        <v>0</v>
      </c>
      <c r="F184" s="12">
        <v>0</v>
      </c>
      <c r="G184" s="12">
        <v>0</v>
      </c>
      <c r="I184" s="12">
        <v>0</v>
      </c>
      <c r="J184" s="12">
        <v>0</v>
      </c>
      <c r="K184" s="20">
        <v>0.05</v>
      </c>
      <c r="L184" s="12">
        <v>5.1748203844578997E-3</v>
      </c>
      <c r="M184" s="12">
        <v>0</v>
      </c>
      <c r="N184" s="12">
        <v>-5.0000000000000001E-3</v>
      </c>
      <c r="O184" s="12">
        <v>0</v>
      </c>
      <c r="P184" s="12">
        <v>5.0000000000000001E-3</v>
      </c>
      <c r="Q184" s="20">
        <v>2.5000000000000001E-3</v>
      </c>
      <c r="R184" s="20">
        <v>2.5000000000000001E-2</v>
      </c>
      <c r="S184" s="20">
        <v>0.02</v>
      </c>
      <c r="T184" s="20">
        <v>0.02</v>
      </c>
      <c r="U184" s="20">
        <v>1.4999999999999999E-2</v>
      </c>
      <c r="V184" s="20">
        <v>0</v>
      </c>
      <c r="W184" s="20">
        <v>0.01</v>
      </c>
      <c r="X184" s="20">
        <v>0</v>
      </c>
      <c r="Y184" s="20">
        <v>0</v>
      </c>
      <c r="AA184" s="20">
        <v>1.4999999999999999E-2</v>
      </c>
      <c r="AB184" s="20">
        <v>-5.0000000000000001E-3</v>
      </c>
      <c r="AC184" s="20">
        <v>0</v>
      </c>
      <c r="AD184" s="12">
        <v>0.01</v>
      </c>
    </row>
    <row r="185" spans="3:30" x14ac:dyDescent="0.2">
      <c r="C185" s="12">
        <v>2.5000000000000001E-3</v>
      </c>
      <c r="D185" s="12">
        <v>0</v>
      </c>
      <c r="E185" s="12">
        <v>0</v>
      </c>
      <c r="F185" s="12">
        <v>0</v>
      </c>
      <c r="G185" s="12">
        <v>0</v>
      </c>
      <c r="I185" s="12">
        <v>0</v>
      </c>
      <c r="J185" s="12">
        <v>0</v>
      </c>
      <c r="K185" s="20">
        <v>0.05</v>
      </c>
      <c r="L185" s="12">
        <v>5.1725861127073997E-3</v>
      </c>
      <c r="M185" s="12">
        <v>0</v>
      </c>
      <c r="N185" s="12">
        <v>-5.0000000000000001E-3</v>
      </c>
      <c r="O185" s="12">
        <v>0</v>
      </c>
      <c r="P185" s="12">
        <v>5.0000000000000001E-3</v>
      </c>
      <c r="Q185" s="20">
        <v>2.5000000000000001E-3</v>
      </c>
      <c r="R185" s="20">
        <v>2.5000000000000001E-2</v>
      </c>
      <c r="S185" s="20">
        <v>0.02</v>
      </c>
      <c r="T185" s="20">
        <v>0.02</v>
      </c>
      <c r="U185" s="20">
        <v>1.4999999999999999E-2</v>
      </c>
      <c r="V185" s="20">
        <v>0</v>
      </c>
      <c r="W185" s="20">
        <v>0.01</v>
      </c>
      <c r="X185" s="20">
        <v>0</v>
      </c>
      <c r="Y185" s="20">
        <v>0</v>
      </c>
      <c r="AA185" s="20">
        <v>1.4999999999999999E-2</v>
      </c>
      <c r="AB185" s="20">
        <v>-5.0000000000000001E-3</v>
      </c>
      <c r="AC185" s="20">
        <v>0</v>
      </c>
      <c r="AD185" s="12">
        <v>0.01</v>
      </c>
    </row>
    <row r="186" spans="3:30" x14ac:dyDescent="0.2">
      <c r="C186" s="12">
        <v>2.5000000000000001E-3</v>
      </c>
      <c r="D186" s="12">
        <v>0</v>
      </c>
      <c r="E186" s="12">
        <v>0</v>
      </c>
      <c r="F186" s="12">
        <v>0</v>
      </c>
      <c r="G186" s="12">
        <v>0</v>
      </c>
      <c r="I186" s="12">
        <v>0</v>
      </c>
      <c r="J186" s="12">
        <v>0</v>
      </c>
      <c r="K186" s="20">
        <v>0.05</v>
      </c>
      <c r="L186" s="12">
        <v>5.1703334503467998E-3</v>
      </c>
      <c r="M186" s="12">
        <v>0</v>
      </c>
      <c r="N186" s="12">
        <v>-5.0000000000000001E-3</v>
      </c>
      <c r="O186" s="12">
        <v>0</v>
      </c>
      <c r="P186" s="12">
        <v>5.0000000000000001E-3</v>
      </c>
      <c r="Q186" s="20">
        <v>2.5000000000000001E-3</v>
      </c>
      <c r="R186" s="20">
        <v>2.5000000000000001E-2</v>
      </c>
      <c r="S186" s="20">
        <v>0.02</v>
      </c>
      <c r="T186" s="20">
        <v>0.02</v>
      </c>
      <c r="U186" s="20">
        <v>1.4999999999999999E-2</v>
      </c>
      <c r="V186" s="20">
        <v>0</v>
      </c>
      <c r="W186" s="20">
        <v>0.01</v>
      </c>
      <c r="Y186" s="20">
        <v>0</v>
      </c>
      <c r="AA186" s="20">
        <v>1.4999999999999999E-2</v>
      </c>
      <c r="AB186" s="20">
        <v>-5.0000000000000001E-3</v>
      </c>
      <c r="AC186" s="20">
        <v>0</v>
      </c>
      <c r="AD186" s="12">
        <v>0.01</v>
      </c>
    </row>
    <row r="187" spans="3:30" x14ac:dyDescent="0.2">
      <c r="C187" s="12">
        <v>0</v>
      </c>
      <c r="D187" s="12">
        <v>0</v>
      </c>
      <c r="E187" s="12">
        <v>0</v>
      </c>
      <c r="F187" s="12">
        <v>0</v>
      </c>
      <c r="G187" s="12">
        <v>0</v>
      </c>
      <c r="I187" s="12">
        <v>0</v>
      </c>
      <c r="J187" s="12">
        <v>0</v>
      </c>
      <c r="K187" s="20">
        <v>0.05</v>
      </c>
      <c r="L187" s="12">
        <v>5.1682094952532004E-3</v>
      </c>
      <c r="M187" s="12">
        <v>0</v>
      </c>
      <c r="N187" s="12">
        <v>-5.0000000000000001E-3</v>
      </c>
      <c r="O187" s="12">
        <v>0</v>
      </c>
      <c r="P187" s="12">
        <v>5.0000000000000001E-3</v>
      </c>
      <c r="Q187" s="20">
        <v>0</v>
      </c>
      <c r="R187" s="20">
        <v>2.5000000000000001E-2</v>
      </c>
      <c r="S187" s="20">
        <v>0.02</v>
      </c>
      <c r="T187" s="20">
        <v>0.02</v>
      </c>
      <c r="U187" s="20">
        <v>1.4999999999999999E-2</v>
      </c>
      <c r="V187" s="20">
        <v>0</v>
      </c>
      <c r="W187" s="20">
        <v>0.01</v>
      </c>
      <c r="Y187" s="20">
        <v>0</v>
      </c>
      <c r="AA187" s="20">
        <v>1.4999999999999999E-2</v>
      </c>
      <c r="AB187" s="20">
        <v>-5.0000000000000001E-3</v>
      </c>
      <c r="AC187" s="20">
        <v>0</v>
      </c>
      <c r="AD187" s="12">
        <v>0.01</v>
      </c>
    </row>
    <row r="188" spans="3:30" x14ac:dyDescent="0.2">
      <c r="C188" s="12">
        <v>0</v>
      </c>
      <c r="D188" s="12">
        <v>0</v>
      </c>
      <c r="E188" s="12">
        <v>0</v>
      </c>
      <c r="F188" s="12">
        <v>0</v>
      </c>
      <c r="G188" s="12">
        <v>0</v>
      </c>
      <c r="I188" s="12">
        <v>0</v>
      </c>
      <c r="J188" s="12">
        <v>0</v>
      </c>
      <c r="K188" s="20">
        <v>1.4999999999999999E-2</v>
      </c>
      <c r="L188" s="12">
        <v>5.1659213132527002E-3</v>
      </c>
      <c r="M188" s="12">
        <v>0</v>
      </c>
      <c r="N188" s="12">
        <v>-1.4999999999999999E-2</v>
      </c>
      <c r="O188" s="12">
        <v>0</v>
      </c>
      <c r="P188" s="12">
        <v>5.0000000000000001E-3</v>
      </c>
      <c r="Q188" s="20">
        <v>0</v>
      </c>
      <c r="R188" s="20">
        <v>2.5000000000000001E-2</v>
      </c>
      <c r="S188" s="20">
        <v>0.02</v>
      </c>
      <c r="T188" s="20">
        <v>0.02</v>
      </c>
      <c r="U188" s="20">
        <v>1.4999999999999999E-2</v>
      </c>
      <c r="V188" s="20">
        <v>0</v>
      </c>
      <c r="W188" s="20">
        <v>0.01</v>
      </c>
      <c r="Y188" s="20">
        <v>0</v>
      </c>
      <c r="AA188" s="20">
        <v>1.4999999999999999E-2</v>
      </c>
      <c r="AB188" s="20">
        <v>-1.4999999999999999E-2</v>
      </c>
      <c r="AC188" s="20">
        <v>0</v>
      </c>
      <c r="AD188" s="12">
        <v>0.01</v>
      </c>
    </row>
    <row r="189" spans="3:30" x14ac:dyDescent="0.2">
      <c r="C189" s="12">
        <v>0</v>
      </c>
      <c r="D189" s="12">
        <v>0</v>
      </c>
      <c r="E189" s="12">
        <v>0</v>
      </c>
      <c r="F189" s="12">
        <v>0</v>
      </c>
      <c r="G189" s="12">
        <v>0</v>
      </c>
      <c r="I189" s="12">
        <v>0</v>
      </c>
      <c r="J189" s="12">
        <v>0</v>
      </c>
      <c r="K189" s="20">
        <v>1.4999999999999999E-2</v>
      </c>
      <c r="L189" s="12">
        <v>5.1636895072200003E-3</v>
      </c>
      <c r="M189" s="12">
        <v>0</v>
      </c>
      <c r="N189" s="12">
        <v>0</v>
      </c>
      <c r="O189" s="12">
        <v>0</v>
      </c>
      <c r="P189" s="12">
        <v>5.0000000000000001E-3</v>
      </c>
      <c r="Q189" s="20">
        <v>0</v>
      </c>
      <c r="R189" s="20">
        <v>2.5000000000000001E-2</v>
      </c>
      <c r="S189" s="20">
        <v>0.02</v>
      </c>
      <c r="T189" s="20">
        <v>0.02</v>
      </c>
      <c r="U189" s="20">
        <v>1.4999999999999999E-2</v>
      </c>
      <c r="V189" s="20">
        <v>0</v>
      </c>
      <c r="W189" s="20">
        <v>0.01</v>
      </c>
      <c r="Y189" s="20">
        <v>0</v>
      </c>
      <c r="AA189" s="20">
        <v>1.4999999999999999E-2</v>
      </c>
      <c r="AB189" s="20">
        <v>0</v>
      </c>
      <c r="AC189" s="20">
        <v>0</v>
      </c>
      <c r="AD189" s="12">
        <v>0.01</v>
      </c>
    </row>
    <row r="190" spans="3:30" x14ac:dyDescent="0.2">
      <c r="C190" s="12">
        <v>0</v>
      </c>
      <c r="D190" s="12">
        <v>0</v>
      </c>
      <c r="E190" s="12">
        <v>0</v>
      </c>
      <c r="F190" s="12">
        <v>0</v>
      </c>
      <c r="G190" s="12">
        <v>0</v>
      </c>
      <c r="I190" s="12">
        <v>0</v>
      </c>
      <c r="J190" s="12">
        <v>0</v>
      </c>
      <c r="K190" s="20">
        <v>1.4999999999999999E-2</v>
      </c>
      <c r="L190" s="12">
        <v>5.1613653163000003E-3</v>
      </c>
      <c r="M190" s="12">
        <v>0</v>
      </c>
      <c r="N190" s="12">
        <v>0</v>
      </c>
      <c r="O190" s="12">
        <v>0</v>
      </c>
      <c r="P190" s="12">
        <v>5.0000000000000001E-3</v>
      </c>
      <c r="Q190" s="20">
        <v>0</v>
      </c>
      <c r="R190" s="20">
        <v>2.5000000000000001E-2</v>
      </c>
      <c r="S190" s="20">
        <v>0.02</v>
      </c>
      <c r="T190" s="20">
        <v>0.02</v>
      </c>
      <c r="U190" s="20">
        <v>1.4999999999999999E-2</v>
      </c>
      <c r="V190" s="20">
        <v>0</v>
      </c>
      <c r="W190" s="20">
        <v>0.01</v>
      </c>
      <c r="Y190" s="20">
        <v>0</v>
      </c>
      <c r="AA190" s="20">
        <v>1.4999999999999999E-2</v>
      </c>
      <c r="AB190" s="20">
        <v>0</v>
      </c>
      <c r="AC190" s="20">
        <v>0</v>
      </c>
      <c r="AD190" s="12">
        <v>0.01</v>
      </c>
    </row>
    <row r="191" spans="3:30" x14ac:dyDescent="0.2">
      <c r="C191" s="12">
        <v>0</v>
      </c>
      <c r="D191" s="12">
        <v>0</v>
      </c>
      <c r="E191" s="12">
        <v>0</v>
      </c>
      <c r="F191" s="12">
        <v>0</v>
      </c>
      <c r="G191" s="12">
        <v>0</v>
      </c>
      <c r="I191" s="12">
        <v>0</v>
      </c>
      <c r="J191" s="12">
        <v>0</v>
      </c>
      <c r="K191" s="20">
        <v>1.4999999999999999E-2</v>
      </c>
      <c r="L191" s="12">
        <v>5.1590987135616004E-3</v>
      </c>
      <c r="M191" s="12">
        <v>0</v>
      </c>
      <c r="N191" s="12">
        <v>0</v>
      </c>
      <c r="O191" s="12">
        <v>0</v>
      </c>
      <c r="P191" s="12">
        <v>5.0000000000000001E-3</v>
      </c>
      <c r="Q191" s="20">
        <v>0</v>
      </c>
      <c r="R191" s="20">
        <v>2.5000000000000001E-2</v>
      </c>
      <c r="S191" s="20">
        <v>0.02</v>
      </c>
      <c r="T191" s="20">
        <v>0.02</v>
      </c>
      <c r="U191" s="20">
        <v>1.4999999999999999E-2</v>
      </c>
      <c r="V191" s="20">
        <v>0</v>
      </c>
      <c r="W191" s="20">
        <v>0.01</v>
      </c>
      <c r="Y191" s="20">
        <v>0</v>
      </c>
      <c r="AA191" s="20">
        <v>1.4999999999999999E-2</v>
      </c>
      <c r="AB191" s="20">
        <v>0</v>
      </c>
      <c r="AC191" s="20">
        <v>0</v>
      </c>
      <c r="AD191" s="12">
        <v>0.01</v>
      </c>
    </row>
    <row r="192" spans="3:30" x14ac:dyDescent="0.2">
      <c r="C192" s="12">
        <v>0</v>
      </c>
      <c r="D192" s="12">
        <v>0</v>
      </c>
      <c r="E192" s="12">
        <v>0</v>
      </c>
      <c r="F192" s="12">
        <v>0</v>
      </c>
      <c r="G192" s="12">
        <v>0</v>
      </c>
      <c r="I192" s="12">
        <v>0</v>
      </c>
      <c r="J192" s="12">
        <v>0</v>
      </c>
      <c r="K192" s="20">
        <v>1.4999999999999999E-2</v>
      </c>
      <c r="L192" s="12">
        <v>5.1567386187345004E-3</v>
      </c>
      <c r="M192" s="12">
        <v>0</v>
      </c>
      <c r="N192" s="12">
        <v>0</v>
      </c>
      <c r="O192" s="12">
        <v>0</v>
      </c>
      <c r="P192" s="12">
        <v>5.0000000000000001E-3</v>
      </c>
      <c r="Q192" s="20">
        <v>0</v>
      </c>
      <c r="R192" s="20">
        <v>2.5000000000000001E-2</v>
      </c>
      <c r="S192" s="20">
        <v>0.02</v>
      </c>
      <c r="T192" s="20">
        <v>0.02</v>
      </c>
      <c r="U192" s="20">
        <v>1.4999999999999999E-2</v>
      </c>
      <c r="V192" s="20">
        <v>0</v>
      </c>
      <c r="W192" s="20">
        <v>0.01</v>
      </c>
      <c r="Y192" s="20">
        <v>0</v>
      </c>
      <c r="AA192" s="20">
        <v>1.4999999999999999E-2</v>
      </c>
      <c r="AB192" s="20">
        <v>0</v>
      </c>
      <c r="AC192" s="20">
        <v>0</v>
      </c>
      <c r="AD192" s="12">
        <v>0.01</v>
      </c>
    </row>
    <row r="193" spans="3:30" x14ac:dyDescent="0.2">
      <c r="C193" s="12">
        <v>0</v>
      </c>
      <c r="D193" s="12">
        <v>0</v>
      </c>
      <c r="E193" s="12">
        <v>0</v>
      </c>
      <c r="F193" s="12">
        <v>0</v>
      </c>
      <c r="G193" s="12">
        <v>0</v>
      </c>
      <c r="I193" s="12">
        <v>0</v>
      </c>
      <c r="J193" s="12">
        <v>0</v>
      </c>
      <c r="K193" s="20">
        <v>1.4999999999999999E-2</v>
      </c>
      <c r="L193" s="12">
        <v>5.1543603183684004E-3</v>
      </c>
      <c r="M193" s="12">
        <v>0</v>
      </c>
      <c r="N193" s="12">
        <v>0</v>
      </c>
      <c r="O193" s="12">
        <v>0</v>
      </c>
      <c r="P193" s="12">
        <v>5.0000000000000001E-3</v>
      </c>
      <c r="Q193" s="20">
        <v>0</v>
      </c>
      <c r="R193" s="20">
        <v>2.5000000000000001E-2</v>
      </c>
      <c r="S193" s="20">
        <v>0.02</v>
      </c>
      <c r="T193" s="20">
        <v>0.02</v>
      </c>
      <c r="U193" s="20">
        <v>1.4999999999999999E-2</v>
      </c>
      <c r="V193" s="20">
        <v>0</v>
      </c>
      <c r="W193" s="20">
        <v>0.01</v>
      </c>
      <c r="Y193" s="20">
        <v>0</v>
      </c>
      <c r="AA193" s="20">
        <v>1.4999999999999999E-2</v>
      </c>
      <c r="AB193" s="20">
        <v>0</v>
      </c>
      <c r="AC193" s="20">
        <v>0</v>
      </c>
      <c r="AD193" s="12">
        <v>0.01</v>
      </c>
    </row>
    <row r="194" spans="3:30" x14ac:dyDescent="0.2">
      <c r="C194" s="12">
        <v>0</v>
      </c>
      <c r="D194" s="12">
        <v>0</v>
      </c>
      <c r="E194" s="12">
        <v>0</v>
      </c>
      <c r="F194" s="12">
        <v>0</v>
      </c>
      <c r="G194" s="12">
        <v>0</v>
      </c>
      <c r="I194" s="12">
        <v>0</v>
      </c>
      <c r="J194" s="12">
        <v>0</v>
      </c>
      <c r="K194" s="20">
        <v>1.4999999999999999E-2</v>
      </c>
      <c r="L194" s="12">
        <v>5.1520414293454997E-3</v>
      </c>
      <c r="M194" s="12">
        <v>0</v>
      </c>
      <c r="N194" s="12">
        <v>0</v>
      </c>
      <c r="O194" s="12">
        <v>0</v>
      </c>
      <c r="P194" s="12">
        <v>5.0000000000000001E-3</v>
      </c>
      <c r="Q194" s="20">
        <v>0</v>
      </c>
      <c r="R194" s="20">
        <v>2.5000000000000001E-2</v>
      </c>
      <c r="S194" s="20">
        <v>0.02</v>
      </c>
      <c r="T194" s="20">
        <v>0.02</v>
      </c>
      <c r="U194" s="20">
        <v>1.4999999999999999E-2</v>
      </c>
      <c r="V194" s="20">
        <v>0</v>
      </c>
      <c r="W194" s="20">
        <v>0.01</v>
      </c>
      <c r="Y194" s="20">
        <v>0</v>
      </c>
      <c r="AA194" s="20">
        <v>1.4999999999999999E-2</v>
      </c>
      <c r="AB194" s="20">
        <v>0</v>
      </c>
      <c r="AC194" s="20">
        <v>0</v>
      </c>
      <c r="AD194" s="12">
        <v>0.01</v>
      </c>
    </row>
    <row r="195" spans="3:30" x14ac:dyDescent="0.2">
      <c r="C195" s="12">
        <v>0</v>
      </c>
      <c r="D195" s="12">
        <v>0</v>
      </c>
      <c r="E195" s="12">
        <v>0</v>
      </c>
      <c r="F195" s="12">
        <v>0</v>
      </c>
      <c r="G195" s="12">
        <v>0</v>
      </c>
      <c r="I195" s="12">
        <v>0</v>
      </c>
      <c r="J195" s="12">
        <v>0</v>
      </c>
      <c r="K195" s="20">
        <v>0.05</v>
      </c>
      <c r="L195" s="12">
        <v>5.1496273861908002E-3</v>
      </c>
      <c r="M195" s="12">
        <v>0</v>
      </c>
      <c r="N195" s="12">
        <v>0</v>
      </c>
      <c r="O195" s="12">
        <v>0</v>
      </c>
      <c r="P195" s="12">
        <v>5.0000000000000001E-3</v>
      </c>
      <c r="Q195" s="20">
        <v>0</v>
      </c>
      <c r="R195" s="20">
        <v>2.5000000000000001E-2</v>
      </c>
      <c r="S195" s="20">
        <v>0.02</v>
      </c>
      <c r="T195" s="20">
        <v>0.02</v>
      </c>
      <c r="U195" s="20">
        <v>1.4999999999999999E-2</v>
      </c>
      <c r="V195" s="20">
        <v>0</v>
      </c>
      <c r="W195" s="20">
        <v>0.01</v>
      </c>
      <c r="Y195" s="20">
        <v>0</v>
      </c>
      <c r="AA195" s="20">
        <v>1.4999999999999999E-2</v>
      </c>
      <c r="AB195" s="20">
        <v>0</v>
      </c>
      <c r="AC195" s="20">
        <v>0</v>
      </c>
      <c r="AD195" s="12">
        <v>0.01</v>
      </c>
    </row>
    <row r="196" spans="3:30" x14ac:dyDescent="0.2">
      <c r="C196" s="12">
        <v>0</v>
      </c>
      <c r="D196" s="12">
        <v>0</v>
      </c>
      <c r="E196" s="12">
        <v>0</v>
      </c>
      <c r="F196" s="12">
        <v>0</v>
      </c>
      <c r="G196" s="12">
        <v>0</v>
      </c>
      <c r="I196" s="12">
        <v>0</v>
      </c>
      <c r="J196" s="12">
        <v>0</v>
      </c>
      <c r="K196" s="20">
        <v>0.05</v>
      </c>
      <c r="L196" s="12">
        <v>5.1476272717789996E-3</v>
      </c>
      <c r="M196" s="12">
        <v>0</v>
      </c>
      <c r="N196" s="12">
        <v>0</v>
      </c>
      <c r="O196" s="12">
        <v>0</v>
      </c>
      <c r="P196" s="12">
        <v>5.0000000000000001E-3</v>
      </c>
      <c r="Q196" s="20">
        <v>0</v>
      </c>
      <c r="R196" s="20">
        <v>2.5000000000000001E-2</v>
      </c>
      <c r="S196" s="20">
        <v>0.02</v>
      </c>
      <c r="T196" s="20">
        <v>0.02</v>
      </c>
      <c r="U196" s="20">
        <v>1.4999999999999999E-2</v>
      </c>
      <c r="V196" s="20">
        <v>0</v>
      </c>
      <c r="W196" s="20">
        <v>0.01</v>
      </c>
      <c r="Y196" s="20">
        <v>0</v>
      </c>
      <c r="AA196" s="20">
        <v>1.4999999999999999E-2</v>
      </c>
      <c r="AB196" s="20">
        <v>0</v>
      </c>
      <c r="AC196" s="20">
        <v>0</v>
      </c>
      <c r="AD196" s="12">
        <v>0.01</v>
      </c>
    </row>
    <row r="197" spans="3:30" x14ac:dyDescent="0.2">
      <c r="C197" s="12">
        <v>0</v>
      </c>
      <c r="D197" s="12">
        <v>0</v>
      </c>
      <c r="E197" s="12">
        <v>0</v>
      </c>
      <c r="F197" s="12">
        <v>0</v>
      </c>
      <c r="G197" s="12">
        <v>0</v>
      </c>
      <c r="I197" s="12">
        <v>0</v>
      </c>
      <c r="J197" s="12">
        <v>0</v>
      </c>
      <c r="K197" s="20">
        <v>0.05</v>
      </c>
      <c r="L197" s="12">
        <v>5.1488505615093997E-3</v>
      </c>
      <c r="M197" s="12">
        <v>0</v>
      </c>
      <c r="N197" s="12">
        <v>0</v>
      </c>
      <c r="O197" s="12">
        <v>0</v>
      </c>
      <c r="P197" s="12">
        <v>5.0000000000000001E-3</v>
      </c>
      <c r="Q197" s="20">
        <v>0</v>
      </c>
      <c r="R197" s="20">
        <v>2.5000000000000001E-2</v>
      </c>
      <c r="S197" s="20">
        <v>0.02</v>
      </c>
      <c r="T197" s="20">
        <v>0.02</v>
      </c>
      <c r="U197" s="20">
        <v>1.4999999999999999E-2</v>
      </c>
      <c r="V197" s="20">
        <v>0</v>
      </c>
      <c r="W197" s="20">
        <v>0.01</v>
      </c>
      <c r="Y197" s="20">
        <v>0</v>
      </c>
      <c r="AA197" s="20">
        <v>1.4999999999999999E-2</v>
      </c>
      <c r="AB197" s="20">
        <v>0</v>
      </c>
      <c r="AC197" s="20">
        <v>0</v>
      </c>
      <c r="AD197" s="12">
        <v>0.01</v>
      </c>
    </row>
    <row r="198" spans="3:30" x14ac:dyDescent="0.2">
      <c r="C198" s="12">
        <v>0</v>
      </c>
      <c r="D198" s="12">
        <v>0</v>
      </c>
      <c r="E198" s="12">
        <v>0</v>
      </c>
      <c r="F198" s="12">
        <v>0</v>
      </c>
      <c r="G198" s="12">
        <v>0</v>
      </c>
      <c r="I198" s="12">
        <v>0</v>
      </c>
      <c r="J198" s="12">
        <v>0</v>
      </c>
      <c r="K198" s="20">
        <v>0.05</v>
      </c>
      <c r="L198" s="12">
        <v>5.1500960312290001E-3</v>
      </c>
      <c r="M198" s="12">
        <v>0</v>
      </c>
      <c r="N198" s="12">
        <v>0</v>
      </c>
      <c r="O198" s="12">
        <v>0</v>
      </c>
      <c r="P198" s="12">
        <v>5.0000000000000001E-3</v>
      </c>
      <c r="Q198" s="20">
        <v>0</v>
      </c>
      <c r="R198" s="20">
        <v>2.5000000000000001E-2</v>
      </c>
      <c r="S198" s="20">
        <v>0.02</v>
      </c>
      <c r="T198" s="20">
        <v>0.02</v>
      </c>
      <c r="U198" s="20">
        <v>1.4999999999999999E-2</v>
      </c>
      <c r="V198" s="20">
        <v>0</v>
      </c>
      <c r="W198" s="20">
        <v>0.01</v>
      </c>
      <c r="Y198" s="20">
        <v>0</v>
      </c>
      <c r="AA198" s="20">
        <v>1.4999999999999999E-2</v>
      </c>
      <c r="AB198" s="20">
        <v>0</v>
      </c>
      <c r="AC198" s="20">
        <v>0</v>
      </c>
      <c r="AD198" s="12">
        <v>0.01</v>
      </c>
    </row>
    <row r="199" spans="3:30" x14ac:dyDescent="0.2">
      <c r="C199" s="12">
        <v>0</v>
      </c>
      <c r="D199" s="12">
        <v>0</v>
      </c>
      <c r="E199" s="12">
        <v>0</v>
      </c>
      <c r="F199" s="12">
        <v>0</v>
      </c>
      <c r="G199" s="12">
        <v>0</v>
      </c>
      <c r="I199" s="12">
        <v>0</v>
      </c>
      <c r="J199" s="12">
        <v>0</v>
      </c>
      <c r="K199" s="20">
        <v>0.05</v>
      </c>
      <c r="L199" s="12">
        <v>5.1512400482911997E-3</v>
      </c>
      <c r="M199" s="12">
        <v>0</v>
      </c>
      <c r="N199" s="12">
        <v>0</v>
      </c>
      <c r="O199" s="12">
        <v>0</v>
      </c>
      <c r="P199" s="12">
        <v>5.0000000000000001E-3</v>
      </c>
      <c r="Q199" s="20">
        <v>0</v>
      </c>
      <c r="R199" s="20">
        <v>2.5000000000000001E-2</v>
      </c>
      <c r="S199" s="20">
        <v>0.02</v>
      </c>
      <c r="T199" s="20">
        <v>0.02</v>
      </c>
      <c r="U199" s="20">
        <v>1.4999999999999999E-2</v>
      </c>
      <c r="V199" s="20">
        <v>0</v>
      </c>
      <c r="W199" s="20">
        <v>0.01</v>
      </c>
      <c r="Y199" s="20">
        <v>0</v>
      </c>
      <c r="AA199" s="20">
        <v>1.4999999999999999E-2</v>
      </c>
      <c r="AB199" s="20">
        <v>0</v>
      </c>
      <c r="AC199" s="20">
        <v>0</v>
      </c>
      <c r="AD199" s="12">
        <v>0.01</v>
      </c>
    </row>
    <row r="200" spans="3:30" x14ac:dyDescent="0.2">
      <c r="C200" s="12">
        <v>0</v>
      </c>
      <c r="D200" s="12">
        <v>0</v>
      </c>
      <c r="E200" s="12">
        <v>0</v>
      </c>
      <c r="F200" s="12">
        <v>0</v>
      </c>
      <c r="G200" s="12">
        <v>0</v>
      </c>
      <c r="I200" s="12">
        <v>0</v>
      </c>
      <c r="J200" s="12">
        <v>0</v>
      </c>
      <c r="K200" s="20">
        <v>1.4999999999999999E-2</v>
      </c>
      <c r="L200" s="12">
        <v>5.1525277733014997E-3</v>
      </c>
      <c r="M200" s="12">
        <v>0</v>
      </c>
      <c r="N200" s="12">
        <v>0</v>
      </c>
      <c r="O200" s="12">
        <v>0</v>
      </c>
      <c r="P200" s="12">
        <v>5.0000000000000001E-3</v>
      </c>
      <c r="Q200" s="20">
        <v>0</v>
      </c>
      <c r="R200" s="20">
        <v>2.5000000000000001E-2</v>
      </c>
      <c r="S200" s="20">
        <v>0.02</v>
      </c>
      <c r="T200" s="20">
        <v>0.02</v>
      </c>
      <c r="U200" s="20">
        <v>1.4999999999999999E-2</v>
      </c>
      <c r="V200" s="20">
        <v>0</v>
      </c>
      <c r="W200" s="20">
        <v>0.01</v>
      </c>
      <c r="Y200" s="20">
        <v>0</v>
      </c>
      <c r="AA200" s="20">
        <v>1.4999999999999999E-2</v>
      </c>
      <c r="AB200" s="20">
        <v>0</v>
      </c>
      <c r="AC200" s="20">
        <v>0</v>
      </c>
      <c r="AD200" s="12">
        <v>0.01</v>
      </c>
    </row>
    <row r="201" spans="3:30" x14ac:dyDescent="0.2">
      <c r="C201" s="12">
        <v>0</v>
      </c>
      <c r="D201" s="12">
        <v>0</v>
      </c>
      <c r="E201" s="12">
        <v>0</v>
      </c>
      <c r="F201" s="12">
        <v>0</v>
      </c>
      <c r="G201" s="12">
        <v>0</v>
      </c>
      <c r="I201" s="12">
        <v>0</v>
      </c>
      <c r="J201" s="12">
        <v>0</v>
      </c>
      <c r="K201" s="20">
        <v>1.4999999999999999E-2</v>
      </c>
      <c r="L201" s="12">
        <v>5.1537951192378003E-3</v>
      </c>
      <c r="M201" s="12">
        <v>0</v>
      </c>
      <c r="N201" s="12">
        <v>0</v>
      </c>
      <c r="O201" s="12">
        <v>0</v>
      </c>
      <c r="P201" s="12">
        <v>5.0000000000000001E-3</v>
      </c>
      <c r="Q201" s="20">
        <v>0</v>
      </c>
      <c r="R201" s="20">
        <v>2.5000000000000001E-2</v>
      </c>
      <c r="S201" s="20">
        <v>0.02</v>
      </c>
      <c r="T201" s="20">
        <v>0.02</v>
      </c>
      <c r="U201" s="20">
        <v>1.4999999999999999E-2</v>
      </c>
      <c r="V201" s="20">
        <v>0</v>
      </c>
      <c r="W201" s="20">
        <v>0.01</v>
      </c>
      <c r="Y201" s="20">
        <v>0</v>
      </c>
      <c r="AA201" s="20">
        <v>1.4999999999999999E-2</v>
      </c>
      <c r="AB201" s="20">
        <v>0</v>
      </c>
      <c r="AC201" s="20">
        <v>0</v>
      </c>
      <c r="AD201" s="12">
        <v>0.01</v>
      </c>
    </row>
    <row r="202" spans="3:30" x14ac:dyDescent="0.2">
      <c r="C202" s="12">
        <v>0</v>
      </c>
      <c r="D202" s="12">
        <v>0</v>
      </c>
      <c r="E202" s="12">
        <v>0</v>
      </c>
      <c r="F202" s="12">
        <v>0</v>
      </c>
      <c r="G202" s="12">
        <v>0</v>
      </c>
      <c r="I202" s="12">
        <v>0</v>
      </c>
      <c r="J202" s="12">
        <v>0</v>
      </c>
      <c r="K202" s="20">
        <v>1.4999999999999999E-2</v>
      </c>
      <c r="L202" s="12">
        <v>5.1551265912629998E-3</v>
      </c>
      <c r="M202" s="12">
        <v>0</v>
      </c>
      <c r="N202" s="12">
        <v>0</v>
      </c>
      <c r="O202" s="12">
        <v>0</v>
      </c>
      <c r="P202" s="12">
        <v>5.0000000000000001E-3</v>
      </c>
      <c r="Q202" s="20">
        <v>0</v>
      </c>
      <c r="R202" s="20">
        <v>2.5000000000000001E-2</v>
      </c>
      <c r="S202" s="20">
        <v>0.02</v>
      </c>
      <c r="T202" s="20">
        <v>0.02</v>
      </c>
      <c r="U202" s="20">
        <v>1.4999999999999999E-2</v>
      </c>
      <c r="V202" s="20">
        <v>0</v>
      </c>
      <c r="W202" s="20">
        <v>0.01</v>
      </c>
      <c r="Y202" s="20">
        <v>0</v>
      </c>
      <c r="AA202" s="20">
        <v>1.4999999999999999E-2</v>
      </c>
      <c r="AB202" s="20">
        <v>0</v>
      </c>
      <c r="AC202" s="20">
        <v>0</v>
      </c>
      <c r="AD202" s="12">
        <v>0.01</v>
      </c>
    </row>
    <row r="203" spans="3:30" x14ac:dyDescent="0.2">
      <c r="C203" s="12">
        <v>0</v>
      </c>
      <c r="D203" s="12">
        <v>0</v>
      </c>
      <c r="E203" s="12">
        <v>0</v>
      </c>
      <c r="F203" s="12">
        <v>0</v>
      </c>
      <c r="G203" s="12">
        <v>0</v>
      </c>
      <c r="I203" s="12">
        <v>0</v>
      </c>
      <c r="J203" s="12">
        <v>0</v>
      </c>
      <c r="K203" s="20">
        <v>1.4999999999999999E-2</v>
      </c>
      <c r="L203" s="12">
        <v>5.1564363029920996E-3</v>
      </c>
      <c r="M203" s="12">
        <v>0</v>
      </c>
      <c r="N203" s="12">
        <v>0</v>
      </c>
      <c r="O203" s="12">
        <v>0</v>
      </c>
      <c r="P203" s="12">
        <v>5.0000000000000001E-3</v>
      </c>
      <c r="Q203" s="20">
        <v>0</v>
      </c>
      <c r="R203" s="20">
        <v>2.5000000000000001E-2</v>
      </c>
      <c r="S203" s="20">
        <v>0.02</v>
      </c>
      <c r="T203" s="20">
        <v>0.02</v>
      </c>
      <c r="U203" s="20">
        <v>1.4999999999999999E-2</v>
      </c>
      <c r="V203" s="20">
        <v>0</v>
      </c>
      <c r="W203" s="20">
        <v>0.01</v>
      </c>
      <c r="Y203" s="20">
        <v>0</v>
      </c>
      <c r="AA203" s="20">
        <v>1.4999999999999999E-2</v>
      </c>
      <c r="AB203" s="20">
        <v>0</v>
      </c>
      <c r="AC203" s="20">
        <v>0</v>
      </c>
      <c r="AD203" s="12">
        <v>0.01</v>
      </c>
    </row>
    <row r="204" spans="3:30" x14ac:dyDescent="0.2">
      <c r="C204" s="12">
        <v>0</v>
      </c>
      <c r="D204" s="12">
        <v>0</v>
      </c>
      <c r="E204" s="12">
        <v>0</v>
      </c>
      <c r="F204" s="12">
        <v>0</v>
      </c>
      <c r="G204" s="12">
        <v>0</v>
      </c>
      <c r="I204" s="12">
        <v>0</v>
      </c>
      <c r="J204" s="12">
        <v>0</v>
      </c>
      <c r="K204" s="20">
        <v>1.4999999999999999E-2</v>
      </c>
      <c r="L204" s="12">
        <v>5.1578115845240004E-3</v>
      </c>
      <c r="M204" s="12">
        <v>0</v>
      </c>
      <c r="N204" s="12">
        <v>0</v>
      </c>
      <c r="O204" s="12">
        <v>0</v>
      </c>
      <c r="P204" s="12">
        <v>5.0000000000000001E-3</v>
      </c>
      <c r="Q204" s="20">
        <v>0</v>
      </c>
      <c r="R204" s="20">
        <v>2.5000000000000001E-2</v>
      </c>
      <c r="S204" s="20">
        <v>0.02</v>
      </c>
      <c r="T204" s="20">
        <v>0.02</v>
      </c>
      <c r="U204" s="20">
        <v>1.4999999999999999E-2</v>
      </c>
      <c r="V204" s="20">
        <v>0</v>
      </c>
      <c r="W204" s="20">
        <v>0.01</v>
      </c>
      <c r="Y204" s="20">
        <v>0</v>
      </c>
      <c r="AA204" s="20">
        <v>1.4999999999999999E-2</v>
      </c>
      <c r="AB204" s="20">
        <v>0</v>
      </c>
      <c r="AC204" s="20">
        <v>0</v>
      </c>
      <c r="AD204" s="12">
        <v>0.01</v>
      </c>
    </row>
    <row r="205" spans="3:30" x14ac:dyDescent="0.2">
      <c r="C205" s="12">
        <v>0</v>
      </c>
      <c r="D205" s="12">
        <v>0</v>
      </c>
      <c r="E205" s="12">
        <v>0</v>
      </c>
      <c r="F205" s="12">
        <v>0</v>
      </c>
      <c r="G205" s="12">
        <v>0</v>
      </c>
      <c r="I205" s="12">
        <v>0</v>
      </c>
      <c r="J205" s="12">
        <v>0</v>
      </c>
      <c r="K205" s="20">
        <v>1.4999999999999999E-2</v>
      </c>
      <c r="L205" s="12">
        <v>5.1592091545540003E-3</v>
      </c>
      <c r="M205" s="12">
        <v>0</v>
      </c>
      <c r="N205" s="12">
        <v>0</v>
      </c>
      <c r="O205" s="12">
        <v>0</v>
      </c>
      <c r="P205" s="12">
        <v>5.0000000000000001E-3</v>
      </c>
      <c r="Q205" s="20">
        <v>0</v>
      </c>
      <c r="R205" s="20">
        <v>2.5000000000000001E-2</v>
      </c>
      <c r="S205" s="20">
        <v>0.02</v>
      </c>
      <c r="T205" s="20">
        <v>0.02</v>
      </c>
      <c r="U205" s="20">
        <v>1.4999999999999999E-2</v>
      </c>
      <c r="V205" s="20">
        <v>0</v>
      </c>
      <c r="W205" s="20">
        <v>0.01</v>
      </c>
      <c r="Y205" s="20">
        <v>0</v>
      </c>
      <c r="AA205" s="20">
        <v>1.4999999999999999E-2</v>
      </c>
      <c r="AB205" s="20">
        <v>0</v>
      </c>
      <c r="AC205" s="20">
        <v>0</v>
      </c>
      <c r="AD205" s="12">
        <v>0.01</v>
      </c>
    </row>
    <row r="206" spans="3:30" x14ac:dyDescent="0.2">
      <c r="C206" s="12">
        <v>0</v>
      </c>
      <c r="D206" s="12">
        <v>0</v>
      </c>
      <c r="E206" s="12">
        <v>0</v>
      </c>
      <c r="F206" s="12">
        <v>0</v>
      </c>
      <c r="G206" s="12">
        <v>0</v>
      </c>
      <c r="I206" s="12">
        <v>0</v>
      </c>
      <c r="J206" s="12">
        <v>0</v>
      </c>
      <c r="K206" s="20">
        <v>1.4999999999999999E-2</v>
      </c>
      <c r="L206" s="12">
        <v>5.1605828793019996E-3</v>
      </c>
      <c r="M206" s="12">
        <v>0</v>
      </c>
      <c r="N206" s="12">
        <v>0</v>
      </c>
      <c r="O206" s="12">
        <v>0</v>
      </c>
      <c r="P206" s="12">
        <v>5.0000000000000001E-3</v>
      </c>
      <c r="Q206" s="20">
        <v>0</v>
      </c>
      <c r="R206" s="20">
        <v>2.5000000000000001E-2</v>
      </c>
      <c r="S206" s="20">
        <v>0.02</v>
      </c>
      <c r="T206" s="20">
        <v>0.02</v>
      </c>
      <c r="U206" s="20">
        <v>1.4999999999999999E-2</v>
      </c>
      <c r="V206" s="20">
        <v>0</v>
      </c>
      <c r="W206" s="20">
        <v>0.01</v>
      </c>
      <c r="Y206" s="20">
        <v>0</v>
      </c>
      <c r="AA206" s="20">
        <v>1.4999999999999999E-2</v>
      </c>
      <c r="AB206" s="20">
        <v>0</v>
      </c>
      <c r="AC206" s="20">
        <v>0</v>
      </c>
      <c r="AD206" s="12">
        <v>0.01</v>
      </c>
    </row>
    <row r="207" spans="3:30" x14ac:dyDescent="0.2">
      <c r="C207" s="12">
        <v>0</v>
      </c>
      <c r="D207" s="12">
        <v>0</v>
      </c>
      <c r="E207" s="12">
        <v>0</v>
      </c>
      <c r="F207" s="12">
        <v>0</v>
      </c>
      <c r="G207" s="12">
        <v>0</v>
      </c>
      <c r="I207" s="12">
        <v>0</v>
      </c>
      <c r="J207" s="12">
        <v>0</v>
      </c>
      <c r="K207" s="20">
        <v>0.05</v>
      </c>
      <c r="L207" s="12">
        <v>5.1620243572331002E-3</v>
      </c>
      <c r="M207" s="12">
        <v>0</v>
      </c>
      <c r="N207" s="12">
        <v>0</v>
      </c>
      <c r="O207" s="12">
        <v>0</v>
      </c>
      <c r="P207" s="12">
        <v>5.0000000000000001E-3</v>
      </c>
      <c r="Q207" s="20">
        <v>0</v>
      </c>
      <c r="R207" s="20">
        <v>2.5000000000000001E-2</v>
      </c>
      <c r="S207" s="20">
        <v>0.02</v>
      </c>
      <c r="T207" s="20">
        <v>0.02</v>
      </c>
      <c r="U207" s="20">
        <v>1.4999999999999999E-2</v>
      </c>
      <c r="V207" s="20">
        <v>0</v>
      </c>
      <c r="W207" s="20">
        <v>0.01</v>
      </c>
      <c r="Y207" s="20">
        <v>0</v>
      </c>
      <c r="AA207" s="20">
        <v>1.4999999999999999E-2</v>
      </c>
      <c r="AB207" s="20">
        <v>0</v>
      </c>
      <c r="AC207" s="20">
        <v>0</v>
      </c>
      <c r="AD207" s="12">
        <v>0.01</v>
      </c>
    </row>
    <row r="208" spans="3:30" x14ac:dyDescent="0.2">
      <c r="C208" s="12">
        <v>0</v>
      </c>
      <c r="D208" s="12">
        <v>0</v>
      </c>
      <c r="E208" s="12">
        <v>0</v>
      </c>
      <c r="F208" s="12">
        <v>0</v>
      </c>
      <c r="G208" s="12">
        <v>0</v>
      </c>
      <c r="I208" s="12">
        <v>0</v>
      </c>
      <c r="J208" s="12">
        <v>0</v>
      </c>
      <c r="K208" s="20">
        <v>0.05</v>
      </c>
      <c r="L208" s="12">
        <v>5.1634406061314003E-3</v>
      </c>
      <c r="M208" s="12">
        <v>0</v>
      </c>
      <c r="N208" s="12">
        <v>0</v>
      </c>
      <c r="O208" s="12">
        <v>0</v>
      </c>
      <c r="P208" s="12">
        <v>5.0000000000000001E-3</v>
      </c>
      <c r="Q208" s="20">
        <v>0</v>
      </c>
      <c r="R208" s="20">
        <v>2.5000000000000001E-2</v>
      </c>
      <c r="S208" s="20">
        <v>0.02</v>
      </c>
      <c r="T208" s="20">
        <v>0.02</v>
      </c>
      <c r="U208" s="20">
        <v>1.4999999999999999E-2</v>
      </c>
      <c r="V208" s="20">
        <v>0</v>
      </c>
      <c r="W208" s="20">
        <v>0.01</v>
      </c>
      <c r="Y208" s="20">
        <v>0</v>
      </c>
      <c r="AA208" s="20">
        <v>1.4999999999999999E-2</v>
      </c>
      <c r="AC208" s="20">
        <v>0</v>
      </c>
      <c r="AD208" s="12">
        <v>0.01</v>
      </c>
    </row>
    <row r="209" spans="3:30" x14ac:dyDescent="0.2">
      <c r="C209" s="12">
        <v>0</v>
      </c>
      <c r="D209" s="12">
        <v>0</v>
      </c>
      <c r="E209" s="12">
        <v>0</v>
      </c>
      <c r="F209" s="12">
        <v>0</v>
      </c>
      <c r="G209" s="12">
        <v>0</v>
      </c>
      <c r="I209" s="12">
        <v>0</v>
      </c>
      <c r="J209" s="12">
        <v>0</v>
      </c>
      <c r="K209" s="20">
        <v>0.05</v>
      </c>
      <c r="L209" s="12">
        <v>5.1649260599586997E-3</v>
      </c>
      <c r="M209" s="12">
        <v>0</v>
      </c>
      <c r="N209" s="12">
        <v>0</v>
      </c>
      <c r="O209" s="12">
        <v>0</v>
      </c>
      <c r="P209" s="12">
        <v>5.0000000000000001E-3</v>
      </c>
      <c r="Q209" s="20">
        <v>0</v>
      </c>
      <c r="R209" s="20">
        <v>2.5000000000000001E-2</v>
      </c>
      <c r="S209" s="20">
        <v>0.02</v>
      </c>
      <c r="T209" s="20">
        <v>0.02</v>
      </c>
      <c r="U209" s="20">
        <v>1.4999999999999999E-2</v>
      </c>
      <c r="V209" s="20">
        <v>0</v>
      </c>
      <c r="W209" s="20">
        <v>0.01</v>
      </c>
      <c r="Y209" s="20">
        <v>0</v>
      </c>
      <c r="AA209" s="20">
        <v>1.4999999999999999E-2</v>
      </c>
      <c r="AC209" s="20">
        <v>0</v>
      </c>
      <c r="AD209" s="12">
        <v>0.01</v>
      </c>
    </row>
    <row r="210" spans="3:30" x14ac:dyDescent="0.2">
      <c r="C210" s="12">
        <v>0</v>
      </c>
      <c r="D210" s="12">
        <v>0</v>
      </c>
      <c r="E210" s="12">
        <v>0</v>
      </c>
      <c r="F210" s="12">
        <v>0</v>
      </c>
      <c r="G210" s="12">
        <v>0</v>
      </c>
      <c r="I210" s="12">
        <v>0</v>
      </c>
      <c r="J210" s="12">
        <v>0</v>
      </c>
      <c r="K210" s="20">
        <v>0.05</v>
      </c>
      <c r="L210" s="12">
        <v>5.1664338889555001E-3</v>
      </c>
      <c r="M210" s="12">
        <v>0</v>
      </c>
      <c r="N210" s="12">
        <v>0</v>
      </c>
      <c r="O210" s="12">
        <v>0</v>
      </c>
      <c r="P210" s="12">
        <v>5.0000000000000001E-3</v>
      </c>
      <c r="Q210" s="20">
        <v>0</v>
      </c>
      <c r="R210" s="20">
        <v>2.5000000000000001E-2</v>
      </c>
      <c r="S210" s="20">
        <v>0.02</v>
      </c>
      <c r="T210" s="20">
        <v>0.02</v>
      </c>
      <c r="U210" s="20">
        <v>1.4999999999999999E-2</v>
      </c>
      <c r="V210" s="20">
        <v>0</v>
      </c>
      <c r="W210" s="20">
        <v>0.01</v>
      </c>
      <c r="Y210" s="20">
        <v>0</v>
      </c>
      <c r="AA210" s="20">
        <v>1.4999999999999999E-2</v>
      </c>
      <c r="AC210" s="20">
        <v>0</v>
      </c>
      <c r="AD210" s="12">
        <v>0.01</v>
      </c>
    </row>
    <row r="211" spans="3:30" x14ac:dyDescent="0.2">
      <c r="C211" s="12">
        <v>0</v>
      </c>
      <c r="D211" s="12">
        <v>0</v>
      </c>
      <c r="E211" s="12">
        <v>0</v>
      </c>
      <c r="F211" s="12">
        <v>0</v>
      </c>
      <c r="G211" s="12">
        <v>0</v>
      </c>
      <c r="I211" s="12">
        <v>0</v>
      </c>
      <c r="J211" s="12">
        <v>0</v>
      </c>
      <c r="K211" s="20">
        <v>0.05</v>
      </c>
      <c r="L211" s="12">
        <v>5.1678150462679999E-3</v>
      </c>
      <c r="M211" s="12">
        <v>0</v>
      </c>
      <c r="N211" s="12">
        <v>0</v>
      </c>
      <c r="O211" s="12">
        <v>0</v>
      </c>
      <c r="P211" s="12">
        <v>5.0000000000000001E-3</v>
      </c>
      <c r="Q211" s="20">
        <v>0</v>
      </c>
      <c r="R211" s="20">
        <v>2.5000000000000001E-2</v>
      </c>
      <c r="S211" s="20">
        <v>0.02</v>
      </c>
      <c r="T211" s="20">
        <v>0.02</v>
      </c>
      <c r="U211" s="20">
        <v>1.4999999999999999E-2</v>
      </c>
      <c r="V211" s="20">
        <v>0</v>
      </c>
      <c r="W211" s="20">
        <v>0.01</v>
      </c>
      <c r="Y211" s="20">
        <v>0</v>
      </c>
      <c r="AA211" s="20">
        <v>1.4999999999999999E-2</v>
      </c>
      <c r="AC211" s="20">
        <v>0</v>
      </c>
      <c r="AD211" s="12">
        <v>0.01</v>
      </c>
    </row>
    <row r="212" spans="3:30" x14ac:dyDescent="0.2">
      <c r="C212" s="12">
        <v>0</v>
      </c>
      <c r="D212" s="12">
        <v>0</v>
      </c>
      <c r="E212" s="12">
        <v>0</v>
      </c>
      <c r="F212" s="12">
        <v>0</v>
      </c>
      <c r="G212" s="12">
        <v>0</v>
      </c>
      <c r="I212" s="12">
        <v>0</v>
      </c>
      <c r="J212" s="12">
        <v>0</v>
      </c>
      <c r="K212" s="20">
        <v>1.4999999999999999E-2</v>
      </c>
      <c r="L212" s="12">
        <v>5.1693655113942997E-3</v>
      </c>
      <c r="M212" s="12">
        <v>0</v>
      </c>
      <c r="N212" s="12">
        <v>0</v>
      </c>
      <c r="O212" s="12">
        <v>0</v>
      </c>
      <c r="P212" s="12">
        <v>5.0000000000000001E-3</v>
      </c>
      <c r="Q212" s="20">
        <v>0</v>
      </c>
      <c r="R212" s="20">
        <v>2.5000000000000001E-2</v>
      </c>
      <c r="S212" s="20">
        <v>0.02</v>
      </c>
      <c r="T212" s="20">
        <v>0.02</v>
      </c>
      <c r="U212" s="20">
        <v>1.4999999999999999E-2</v>
      </c>
      <c r="V212" s="20">
        <v>0</v>
      </c>
      <c r="W212" s="20">
        <v>0.01</v>
      </c>
      <c r="Y212" s="20">
        <v>0</v>
      </c>
      <c r="AA212" s="20">
        <v>1.4999999999999999E-2</v>
      </c>
      <c r="AC212" s="20">
        <v>0</v>
      </c>
      <c r="AD212" s="12">
        <v>0.01</v>
      </c>
    </row>
    <row r="213" spans="3:30" x14ac:dyDescent="0.2">
      <c r="C213" s="12">
        <v>0</v>
      </c>
      <c r="D213" s="12">
        <v>0</v>
      </c>
      <c r="E213" s="12">
        <v>0</v>
      </c>
      <c r="F213" s="12">
        <v>0</v>
      </c>
      <c r="G213" s="12">
        <v>0</v>
      </c>
      <c r="I213" s="12">
        <v>0</v>
      </c>
      <c r="J213" s="12">
        <v>0</v>
      </c>
      <c r="K213" s="20">
        <v>1.4999999999999999E-2</v>
      </c>
      <c r="L213" s="12">
        <v>5.1708873171407996E-3</v>
      </c>
      <c r="M213" s="12">
        <v>0</v>
      </c>
      <c r="N213" s="12">
        <v>0</v>
      </c>
      <c r="O213" s="12">
        <v>0</v>
      </c>
      <c r="P213" s="12">
        <v>5.0000000000000001E-3</v>
      </c>
      <c r="Q213" s="20">
        <v>0</v>
      </c>
      <c r="R213" s="20">
        <v>2.5000000000000001E-2</v>
      </c>
      <c r="S213" s="20">
        <v>0.02</v>
      </c>
      <c r="T213" s="20">
        <v>0.02</v>
      </c>
      <c r="U213" s="20">
        <v>1.4999999999999999E-2</v>
      </c>
      <c r="V213" s="20">
        <v>0</v>
      </c>
      <c r="W213" s="20">
        <v>0.01</v>
      </c>
      <c r="Y213" s="20">
        <v>0</v>
      </c>
      <c r="AA213" s="20">
        <v>1.4999999999999999E-2</v>
      </c>
      <c r="AC213" s="20">
        <v>0</v>
      </c>
      <c r="AD213" s="12">
        <v>0.01</v>
      </c>
    </row>
    <row r="214" spans="3:30" x14ac:dyDescent="0.2">
      <c r="C214" s="12">
        <v>0</v>
      </c>
      <c r="D214" s="12">
        <v>0</v>
      </c>
      <c r="E214" s="12">
        <v>0</v>
      </c>
      <c r="F214" s="12">
        <v>0</v>
      </c>
      <c r="G214" s="12">
        <v>0</v>
      </c>
      <c r="I214" s="12">
        <v>0</v>
      </c>
      <c r="J214" s="12">
        <v>0</v>
      </c>
      <c r="K214" s="20">
        <v>1.4999999999999999E-2</v>
      </c>
      <c r="L214" s="12">
        <v>5.1724819359674004E-3</v>
      </c>
      <c r="M214" s="12">
        <v>0</v>
      </c>
      <c r="N214" s="12">
        <v>0</v>
      </c>
      <c r="O214" s="12">
        <v>0</v>
      </c>
      <c r="P214" s="12">
        <v>5.0000000000000001E-3</v>
      </c>
      <c r="Q214" s="20">
        <v>0</v>
      </c>
      <c r="R214" s="20">
        <v>2.5000000000000001E-2</v>
      </c>
      <c r="S214" s="20">
        <v>0.02</v>
      </c>
      <c r="T214" s="20">
        <v>0.02</v>
      </c>
      <c r="U214" s="20">
        <v>1.4999999999999999E-2</v>
      </c>
      <c r="V214" s="20">
        <v>0</v>
      </c>
      <c r="W214" s="20">
        <v>0.01</v>
      </c>
      <c r="Y214" s="20">
        <v>0</v>
      </c>
      <c r="AA214" s="20">
        <v>1.4999999999999999E-2</v>
      </c>
      <c r="AC214" s="20">
        <v>0</v>
      </c>
      <c r="AD214" s="12">
        <v>0.01</v>
      </c>
    </row>
    <row r="215" spans="3:30" x14ac:dyDescent="0.2">
      <c r="C215" s="12">
        <v>0</v>
      </c>
      <c r="D215" s="12">
        <v>0</v>
      </c>
      <c r="E215" s="12">
        <v>0</v>
      </c>
      <c r="F215" s="12">
        <v>0</v>
      </c>
      <c r="G215" s="12">
        <v>0</v>
      </c>
      <c r="I215" s="12">
        <v>0</v>
      </c>
      <c r="J215" s="12">
        <v>0</v>
      </c>
      <c r="K215" s="20">
        <v>1.4999999999999999E-2</v>
      </c>
      <c r="L215" s="12">
        <v>5.1740465074487998E-3</v>
      </c>
      <c r="M215" s="12">
        <v>0</v>
      </c>
      <c r="N215" s="12">
        <v>0</v>
      </c>
      <c r="O215" s="12">
        <v>0</v>
      </c>
      <c r="P215" s="12">
        <v>5.0000000000000001E-3</v>
      </c>
      <c r="Q215" s="20">
        <v>0</v>
      </c>
      <c r="R215" s="20">
        <v>2.5000000000000001E-2</v>
      </c>
      <c r="S215" s="20">
        <v>0.02</v>
      </c>
      <c r="T215" s="20">
        <v>0.02</v>
      </c>
      <c r="U215" s="20">
        <v>1.4999999999999999E-2</v>
      </c>
      <c r="V215" s="20">
        <v>0</v>
      </c>
      <c r="W215" s="20">
        <v>0.01</v>
      </c>
      <c r="Y215" s="20">
        <v>0</v>
      </c>
      <c r="AA215" s="20">
        <v>1.4999999999999999E-2</v>
      </c>
      <c r="AC215" s="20">
        <v>0</v>
      </c>
      <c r="AD215" s="12">
        <v>0.01</v>
      </c>
    </row>
    <row r="216" spans="3:30" x14ac:dyDescent="0.2">
      <c r="C216" s="12">
        <v>0</v>
      </c>
      <c r="D216" s="12">
        <v>0</v>
      </c>
      <c r="E216" s="12">
        <v>0</v>
      </c>
      <c r="F216" s="12">
        <v>0</v>
      </c>
      <c r="G216" s="12">
        <v>0</v>
      </c>
      <c r="I216" s="12">
        <v>0</v>
      </c>
      <c r="J216" s="12">
        <v>0</v>
      </c>
      <c r="K216" s="20">
        <v>1.4999999999999999E-2</v>
      </c>
      <c r="L216" s="12">
        <v>5.1756853556518996E-3</v>
      </c>
      <c r="M216" s="12">
        <v>0</v>
      </c>
      <c r="N216" s="12">
        <v>0</v>
      </c>
      <c r="O216" s="12">
        <v>0</v>
      </c>
      <c r="P216" s="12">
        <v>5.0000000000000001E-3</v>
      </c>
      <c r="Q216" s="20">
        <v>0</v>
      </c>
      <c r="R216" s="20">
        <v>2.5000000000000001E-2</v>
      </c>
      <c r="S216" s="20">
        <v>0.02</v>
      </c>
      <c r="T216" s="20">
        <v>0.02</v>
      </c>
      <c r="U216" s="20">
        <v>1.4999999999999999E-2</v>
      </c>
      <c r="V216" s="20">
        <v>0</v>
      </c>
      <c r="W216" s="20">
        <v>0.01</v>
      </c>
      <c r="Y216" s="20">
        <v>0</v>
      </c>
      <c r="AA216" s="20">
        <v>1.4999999999999999E-2</v>
      </c>
      <c r="AC216" s="20">
        <v>0</v>
      </c>
      <c r="AD216" s="12">
        <v>0.01</v>
      </c>
    </row>
    <row r="217" spans="3:30" x14ac:dyDescent="0.2">
      <c r="C217" s="12">
        <v>0</v>
      </c>
      <c r="D217" s="12">
        <v>0</v>
      </c>
      <c r="E217" s="12">
        <v>0</v>
      </c>
      <c r="F217" s="12">
        <v>0</v>
      </c>
      <c r="G217" s="12">
        <v>0</v>
      </c>
      <c r="I217" s="12">
        <v>0</v>
      </c>
      <c r="J217" s="12">
        <v>0</v>
      </c>
      <c r="K217" s="20">
        <v>1.4999999999999999E-2</v>
      </c>
      <c r="L217" s="12">
        <v>5.1773467107924E-3</v>
      </c>
      <c r="M217" s="12">
        <v>0</v>
      </c>
      <c r="N217" s="12">
        <v>0</v>
      </c>
      <c r="O217" s="12">
        <v>0</v>
      </c>
      <c r="P217" s="12">
        <v>5.0000000000000001E-3</v>
      </c>
      <c r="Q217" s="20">
        <v>0</v>
      </c>
      <c r="R217" s="20">
        <v>2.5000000000000001E-2</v>
      </c>
      <c r="S217" s="20">
        <v>0.02</v>
      </c>
      <c r="T217" s="20">
        <v>0.02</v>
      </c>
      <c r="U217" s="20">
        <v>1.4999999999999999E-2</v>
      </c>
      <c r="V217" s="20">
        <v>0</v>
      </c>
      <c r="W217" s="20">
        <v>0.01</v>
      </c>
      <c r="Y217" s="20">
        <v>0</v>
      </c>
      <c r="AA217" s="20">
        <v>1.4999999999999999E-2</v>
      </c>
      <c r="AC217" s="20">
        <v>0</v>
      </c>
      <c r="AD217" s="12">
        <v>0.01</v>
      </c>
    </row>
    <row r="218" spans="3:30" x14ac:dyDescent="0.2">
      <c r="C218" s="12">
        <v>0</v>
      </c>
      <c r="D218" s="12">
        <v>0</v>
      </c>
      <c r="E218" s="12">
        <v>0</v>
      </c>
      <c r="F218" s="12">
        <v>0</v>
      </c>
      <c r="G218" s="12">
        <v>0</v>
      </c>
      <c r="I218" s="12">
        <v>0</v>
      </c>
      <c r="J218" s="12">
        <v>0</v>
      </c>
      <c r="K218" s="20">
        <v>1.4999999999999999E-2</v>
      </c>
      <c r="L218" s="12">
        <v>5.1789759226566002E-3</v>
      </c>
      <c r="M218" s="12">
        <v>0</v>
      </c>
      <c r="N218" s="12">
        <v>0</v>
      </c>
      <c r="O218" s="12">
        <v>0</v>
      </c>
      <c r="P218" s="12">
        <v>5.0000000000000001E-3</v>
      </c>
      <c r="Q218" s="20">
        <v>0</v>
      </c>
      <c r="R218" s="20">
        <v>2.5000000000000001E-2</v>
      </c>
      <c r="S218" s="20">
        <v>0.02</v>
      </c>
      <c r="T218" s="20">
        <v>0.02</v>
      </c>
      <c r="U218" s="20">
        <v>1.4999999999999999E-2</v>
      </c>
      <c r="V218" s="20">
        <v>0</v>
      </c>
      <c r="W218" s="20">
        <v>0.01</v>
      </c>
      <c r="Y218" s="20">
        <v>0</v>
      </c>
      <c r="AA218" s="20">
        <v>1.4999999999999999E-2</v>
      </c>
      <c r="AC218" s="20">
        <v>0</v>
      </c>
      <c r="AD218" s="12">
        <v>0.01</v>
      </c>
    </row>
    <row r="219" spans="3:30" x14ac:dyDescent="0.2">
      <c r="C219" s="12">
        <v>0</v>
      </c>
      <c r="D219" s="12">
        <v>0</v>
      </c>
      <c r="E219" s="12">
        <v>0</v>
      </c>
      <c r="F219" s="12">
        <v>0</v>
      </c>
      <c r="G219" s="12">
        <v>0</v>
      </c>
      <c r="I219" s="12">
        <v>0</v>
      </c>
      <c r="J219" s="12">
        <v>0</v>
      </c>
      <c r="K219" s="20">
        <v>0.05</v>
      </c>
      <c r="L219" s="12">
        <v>5.1806816255148998E-3</v>
      </c>
      <c r="M219" s="12">
        <v>0</v>
      </c>
      <c r="N219" s="12">
        <v>0</v>
      </c>
      <c r="O219" s="12">
        <v>0</v>
      </c>
      <c r="P219" s="12">
        <v>5.0000000000000001E-3</v>
      </c>
      <c r="Q219" s="20">
        <v>0</v>
      </c>
      <c r="R219" s="20">
        <v>2.5000000000000001E-2</v>
      </c>
      <c r="S219" s="20">
        <v>0.02</v>
      </c>
      <c r="T219" s="20">
        <v>0.02</v>
      </c>
      <c r="U219" s="20">
        <v>1.4999999999999999E-2</v>
      </c>
      <c r="V219" s="20">
        <v>0</v>
      </c>
      <c r="W219" s="20">
        <v>0.01</v>
      </c>
      <c r="Y219" s="20">
        <v>0</v>
      </c>
      <c r="AA219" s="20">
        <v>1.4999999999999999E-2</v>
      </c>
      <c r="AC219" s="20">
        <v>0</v>
      </c>
      <c r="AD219" s="12">
        <v>0.01</v>
      </c>
    </row>
    <row r="220" spans="3:30" x14ac:dyDescent="0.2">
      <c r="C220" s="12">
        <v>0</v>
      </c>
      <c r="D220" s="12">
        <v>0</v>
      </c>
      <c r="E220" s="12">
        <v>0</v>
      </c>
      <c r="F220" s="12">
        <v>0</v>
      </c>
      <c r="G220" s="12">
        <v>0</v>
      </c>
      <c r="I220" s="12">
        <v>0</v>
      </c>
      <c r="J220" s="12">
        <v>0</v>
      </c>
      <c r="K220" s="20">
        <v>0.05</v>
      </c>
      <c r="L220" s="12">
        <v>5.1823537935745002E-3</v>
      </c>
      <c r="M220" s="12">
        <v>0</v>
      </c>
      <c r="N220" s="12">
        <v>0</v>
      </c>
      <c r="O220" s="12">
        <v>0</v>
      </c>
      <c r="P220" s="12">
        <v>5.0000000000000001E-3</v>
      </c>
      <c r="Q220" s="20">
        <v>0</v>
      </c>
      <c r="R220" s="20">
        <v>2.5000000000000001E-2</v>
      </c>
      <c r="S220" s="20">
        <v>0.02</v>
      </c>
      <c r="T220" s="20">
        <v>0.02</v>
      </c>
      <c r="U220" s="20">
        <v>1.4999999999999999E-2</v>
      </c>
      <c r="V220" s="20">
        <v>0</v>
      </c>
      <c r="W220" s="20">
        <v>0.01</v>
      </c>
      <c r="Y220" s="20">
        <v>0</v>
      </c>
      <c r="AA220" s="20">
        <v>1.4999999999999999E-2</v>
      </c>
      <c r="AC220" s="20">
        <v>0</v>
      </c>
      <c r="AD220" s="12">
        <v>0.01</v>
      </c>
    </row>
    <row r="221" spans="3:30" x14ac:dyDescent="0.2">
      <c r="C221" s="12">
        <v>0</v>
      </c>
      <c r="D221" s="12">
        <v>0</v>
      </c>
      <c r="E221" s="12">
        <v>0</v>
      </c>
      <c r="F221" s="12">
        <v>0</v>
      </c>
      <c r="G221" s="12">
        <v>0</v>
      </c>
      <c r="I221" s="12">
        <v>0</v>
      </c>
      <c r="J221" s="12">
        <v>0</v>
      </c>
      <c r="K221" s="20">
        <v>0.05</v>
      </c>
      <c r="L221" s="12">
        <v>5.1841039254141999E-3</v>
      </c>
      <c r="M221" s="12">
        <v>0</v>
      </c>
      <c r="N221" s="12">
        <v>0</v>
      </c>
      <c r="O221" s="12">
        <v>0</v>
      </c>
      <c r="P221" s="12">
        <v>5.0000000000000001E-3</v>
      </c>
      <c r="Q221" s="20">
        <v>0</v>
      </c>
      <c r="R221" s="20">
        <v>2.5000000000000001E-2</v>
      </c>
      <c r="S221" s="20">
        <v>0.02</v>
      </c>
      <c r="T221" s="20">
        <v>0.02</v>
      </c>
      <c r="U221" s="20">
        <v>1.4999999999999999E-2</v>
      </c>
      <c r="V221" s="20">
        <v>0</v>
      </c>
      <c r="W221" s="20">
        <v>0.01</v>
      </c>
      <c r="Y221" s="20">
        <v>0</v>
      </c>
      <c r="AA221" s="20">
        <v>1.4999999999999999E-2</v>
      </c>
      <c r="AC221" s="20">
        <v>0</v>
      </c>
      <c r="AD221" s="12">
        <v>0.01</v>
      </c>
    </row>
    <row r="222" spans="3:30" x14ac:dyDescent="0.2">
      <c r="C222" s="12">
        <v>0</v>
      </c>
      <c r="D222" s="12">
        <v>0</v>
      </c>
      <c r="E222" s="12">
        <v>0</v>
      </c>
      <c r="F222" s="12">
        <v>0</v>
      </c>
      <c r="G222" s="12">
        <v>0</v>
      </c>
      <c r="I222" s="12">
        <v>0</v>
      </c>
      <c r="J222" s="12">
        <v>0</v>
      </c>
      <c r="K222" s="20">
        <v>0.05</v>
      </c>
      <c r="L222" s="12">
        <v>5.1858766677764997E-3</v>
      </c>
      <c r="M222" s="12">
        <v>0</v>
      </c>
      <c r="N222" s="12">
        <v>0</v>
      </c>
      <c r="O222" s="12">
        <v>0</v>
      </c>
      <c r="P222" s="12">
        <v>0</v>
      </c>
      <c r="Q222" s="20">
        <v>0</v>
      </c>
      <c r="R222" s="20">
        <v>2.5000000000000001E-2</v>
      </c>
      <c r="S222" s="20">
        <v>0.02</v>
      </c>
      <c r="T222" s="20">
        <v>0.02</v>
      </c>
      <c r="U222" s="20">
        <v>1.4999999999999999E-2</v>
      </c>
      <c r="V222" s="20">
        <v>0</v>
      </c>
      <c r="W222" s="20">
        <v>0.01</v>
      </c>
      <c r="Y222" s="20">
        <v>0</v>
      </c>
      <c r="AA222" s="20">
        <v>1.4999999999999999E-2</v>
      </c>
      <c r="AC222" s="20">
        <v>0</v>
      </c>
      <c r="AD222" s="12">
        <v>0.01</v>
      </c>
    </row>
    <row r="223" spans="3:30" x14ac:dyDescent="0.2">
      <c r="C223" s="12">
        <v>0</v>
      </c>
      <c r="D223" s="12">
        <v>0</v>
      </c>
      <c r="E223" s="12">
        <v>0</v>
      </c>
      <c r="F223" s="12">
        <v>0</v>
      </c>
      <c r="G223" s="12">
        <v>0</v>
      </c>
      <c r="I223" s="12">
        <v>0</v>
      </c>
      <c r="J223" s="12">
        <v>0</v>
      </c>
      <c r="K223" s="20">
        <v>0.05</v>
      </c>
      <c r="L223" s="12">
        <v>5.1874973068299999E-3</v>
      </c>
      <c r="M223" s="12">
        <v>0</v>
      </c>
      <c r="N223" s="12">
        <v>0</v>
      </c>
      <c r="O223" s="12">
        <v>0</v>
      </c>
      <c r="P223" s="12">
        <v>0</v>
      </c>
      <c r="Q223" s="20">
        <v>0</v>
      </c>
      <c r="R223" s="20">
        <v>2.5000000000000001E-2</v>
      </c>
      <c r="S223" s="20">
        <v>0.02</v>
      </c>
      <c r="T223" s="20">
        <v>0.02</v>
      </c>
      <c r="U223" s="20">
        <v>1.4999999999999999E-2</v>
      </c>
      <c r="V223" s="20">
        <v>0</v>
      </c>
      <c r="W223" s="20">
        <v>0.01</v>
      </c>
      <c r="Y223" s="20">
        <v>0</v>
      </c>
      <c r="AA223" s="20">
        <v>1.4999999999999999E-2</v>
      </c>
      <c r="AC223" s="20">
        <v>0</v>
      </c>
      <c r="AD223" s="12">
        <v>0.01</v>
      </c>
    </row>
    <row r="224" spans="3:30" x14ac:dyDescent="0.2">
      <c r="C224" s="12">
        <v>0</v>
      </c>
      <c r="D224" s="12">
        <v>0</v>
      </c>
      <c r="E224" s="12">
        <v>0</v>
      </c>
      <c r="F224" s="12">
        <v>0</v>
      </c>
      <c r="G224" s="12">
        <v>0</v>
      </c>
      <c r="I224" s="12">
        <v>0</v>
      </c>
      <c r="J224" s="12">
        <v>0</v>
      </c>
      <c r="K224" s="20">
        <v>1.4999999999999999E-2</v>
      </c>
      <c r="L224" s="12">
        <v>5.1893131427617999E-3</v>
      </c>
      <c r="M224" s="12">
        <v>0</v>
      </c>
      <c r="N224" s="12">
        <v>0</v>
      </c>
      <c r="O224" s="12">
        <v>0</v>
      </c>
      <c r="P224" s="12">
        <v>0</v>
      </c>
      <c r="Q224" s="20">
        <v>0</v>
      </c>
      <c r="R224" s="20">
        <v>2.5000000000000001E-2</v>
      </c>
      <c r="S224" s="20">
        <v>0.02</v>
      </c>
      <c r="T224" s="20">
        <v>0.02</v>
      </c>
      <c r="U224" s="20">
        <v>1.4999999999999999E-2</v>
      </c>
      <c r="V224" s="20">
        <v>0</v>
      </c>
      <c r="W224" s="20">
        <v>0.01</v>
      </c>
      <c r="Y224" s="20">
        <v>0</v>
      </c>
      <c r="AA224" s="20">
        <v>1.4999999999999999E-2</v>
      </c>
      <c r="AC224" s="20">
        <v>0</v>
      </c>
      <c r="AD224" s="12">
        <v>0.01</v>
      </c>
    </row>
    <row r="225" spans="3:30" x14ac:dyDescent="0.2">
      <c r="C225" s="12">
        <v>0</v>
      </c>
      <c r="D225" s="12">
        <v>0</v>
      </c>
      <c r="E225" s="12">
        <v>0</v>
      </c>
      <c r="F225" s="12">
        <v>0</v>
      </c>
      <c r="G225" s="12">
        <v>0</v>
      </c>
      <c r="I225" s="12">
        <v>0</v>
      </c>
      <c r="J225" s="12">
        <v>0</v>
      </c>
      <c r="K225" s="20">
        <v>1.4999999999999999E-2</v>
      </c>
      <c r="L225" s="12">
        <v>5.1910919925413999E-3</v>
      </c>
      <c r="M225" s="12">
        <v>0</v>
      </c>
      <c r="N225" s="12">
        <v>0</v>
      </c>
      <c r="O225" s="12">
        <v>0</v>
      </c>
      <c r="P225" s="12">
        <v>0</v>
      </c>
      <c r="Q225" s="20">
        <v>0</v>
      </c>
      <c r="R225" s="20">
        <v>2.5000000000000001E-2</v>
      </c>
      <c r="S225" s="20">
        <v>0.02</v>
      </c>
      <c r="T225" s="20">
        <v>0.02</v>
      </c>
      <c r="U225" s="20">
        <v>1.4999999999999999E-2</v>
      </c>
      <c r="V225" s="20">
        <v>0</v>
      </c>
      <c r="W225" s="20">
        <v>0.01</v>
      </c>
      <c r="Y225" s="20">
        <v>0</v>
      </c>
      <c r="AA225" s="20">
        <v>1.4999999999999999E-2</v>
      </c>
      <c r="AC225" s="20">
        <v>0</v>
      </c>
      <c r="AD225" s="12">
        <v>0.01</v>
      </c>
    </row>
    <row r="226" spans="3:30" x14ac:dyDescent="0.2">
      <c r="C226" s="12">
        <v>0</v>
      </c>
      <c r="D226" s="12">
        <v>0</v>
      </c>
      <c r="E226" s="12">
        <v>0</v>
      </c>
      <c r="F226" s="12">
        <v>0</v>
      </c>
      <c r="G226" s="12">
        <v>0</v>
      </c>
      <c r="I226" s="12">
        <v>0</v>
      </c>
      <c r="J226" s="12">
        <v>0</v>
      </c>
      <c r="K226" s="20">
        <v>1.4999999999999999E-2</v>
      </c>
      <c r="L226" s="12">
        <v>5.1929524682607E-3</v>
      </c>
      <c r="M226" s="12">
        <v>0</v>
      </c>
      <c r="N226" s="12">
        <v>0</v>
      </c>
      <c r="O226" s="12">
        <v>0</v>
      </c>
      <c r="P226" s="12">
        <v>0</v>
      </c>
      <c r="Q226" s="20">
        <v>0</v>
      </c>
      <c r="R226" s="20">
        <v>2.5000000000000001E-2</v>
      </c>
      <c r="S226" s="20">
        <v>0.02</v>
      </c>
      <c r="T226" s="20">
        <v>0.02</v>
      </c>
      <c r="U226" s="20">
        <v>1.4999999999999999E-2</v>
      </c>
      <c r="V226" s="20">
        <v>0</v>
      </c>
      <c r="W226" s="20">
        <v>0.01</v>
      </c>
      <c r="Y226" s="20">
        <v>0</v>
      </c>
      <c r="AA226" s="20">
        <v>1.4999999999999999E-2</v>
      </c>
      <c r="AC226" s="20">
        <v>0</v>
      </c>
      <c r="AD226" s="12">
        <v>0.01</v>
      </c>
    </row>
    <row r="227" spans="3:30" x14ac:dyDescent="0.2">
      <c r="C227" s="12">
        <v>0</v>
      </c>
      <c r="D227" s="12">
        <v>0</v>
      </c>
      <c r="E227" s="12">
        <v>0</v>
      </c>
      <c r="F227" s="12">
        <v>0</v>
      </c>
      <c r="G227" s="12">
        <v>0</v>
      </c>
      <c r="I227" s="12">
        <v>0</v>
      </c>
      <c r="J227" s="12">
        <v>0</v>
      </c>
      <c r="K227" s="20">
        <v>1.4999999999999999E-2</v>
      </c>
      <c r="L227" s="12">
        <v>5.1947745606601E-3</v>
      </c>
      <c r="M227" s="12">
        <v>0</v>
      </c>
      <c r="N227" s="12">
        <v>0</v>
      </c>
      <c r="O227" s="12">
        <v>0</v>
      </c>
      <c r="P227" s="12">
        <v>0</v>
      </c>
      <c r="Q227" s="20">
        <v>0</v>
      </c>
      <c r="R227" s="20">
        <v>2.5000000000000001E-2</v>
      </c>
      <c r="S227" s="20">
        <v>0.02</v>
      </c>
      <c r="T227" s="20">
        <v>0.02</v>
      </c>
      <c r="U227" s="20">
        <v>1.4999999999999999E-2</v>
      </c>
      <c r="V227" s="20">
        <v>0</v>
      </c>
      <c r="W227" s="20">
        <v>0.01</v>
      </c>
      <c r="Y227" s="20">
        <v>0</v>
      </c>
      <c r="AA227" s="20">
        <v>1.4999999999999999E-2</v>
      </c>
      <c r="AC227" s="20">
        <v>0</v>
      </c>
      <c r="AD227" s="12">
        <v>0.01</v>
      </c>
    </row>
    <row r="228" spans="3:30" x14ac:dyDescent="0.2">
      <c r="C228" s="12">
        <v>0</v>
      </c>
      <c r="D228" s="12">
        <v>0</v>
      </c>
      <c r="E228" s="12">
        <v>0</v>
      </c>
      <c r="F228" s="12">
        <v>0</v>
      </c>
      <c r="G228" s="12">
        <v>0</v>
      </c>
      <c r="I228" s="12">
        <v>0</v>
      </c>
      <c r="J228" s="12">
        <v>0</v>
      </c>
      <c r="K228" s="20">
        <v>1.4999999999999999E-2</v>
      </c>
      <c r="L228" s="12">
        <v>5.1966797652406001E-3</v>
      </c>
      <c r="M228" s="12">
        <v>0</v>
      </c>
      <c r="N228" s="12">
        <v>0</v>
      </c>
      <c r="O228" s="12">
        <v>0</v>
      </c>
      <c r="P228" s="12">
        <v>0</v>
      </c>
      <c r="Q228" s="20">
        <v>0</v>
      </c>
      <c r="R228" s="20">
        <v>2.5000000000000001E-2</v>
      </c>
      <c r="S228" s="20">
        <v>0.02</v>
      </c>
      <c r="T228" s="20">
        <v>0.02</v>
      </c>
      <c r="U228" s="20">
        <v>1.4999999999999999E-2</v>
      </c>
      <c r="V228" s="20">
        <v>0</v>
      </c>
      <c r="W228" s="20">
        <v>0.01</v>
      </c>
      <c r="Y228" s="20">
        <v>0</v>
      </c>
      <c r="AA228" s="20">
        <v>1.4999999999999999E-2</v>
      </c>
      <c r="AC228" s="20">
        <v>0</v>
      </c>
      <c r="AD228" s="12">
        <v>0.01</v>
      </c>
    </row>
    <row r="229" spans="3:30" x14ac:dyDescent="0.2">
      <c r="C229" s="12">
        <v>0</v>
      </c>
      <c r="D229" s="12">
        <v>0</v>
      </c>
      <c r="E229" s="12">
        <v>0</v>
      </c>
      <c r="F229" s="12">
        <v>0</v>
      </c>
      <c r="G229" s="12">
        <v>0</v>
      </c>
      <c r="I229" s="12">
        <v>0</v>
      </c>
      <c r="J229" s="12">
        <v>0</v>
      </c>
      <c r="K229" s="20">
        <v>1.4999999999999999E-2</v>
      </c>
      <c r="L229" s="12">
        <v>5.1986077357421999E-3</v>
      </c>
      <c r="M229" s="12">
        <v>0</v>
      </c>
      <c r="N229" s="12">
        <v>0</v>
      </c>
      <c r="O229" s="12">
        <v>0</v>
      </c>
      <c r="P229" s="12">
        <v>0</v>
      </c>
      <c r="Q229" s="20">
        <v>0</v>
      </c>
      <c r="R229" s="20">
        <v>2.5000000000000001E-2</v>
      </c>
      <c r="S229" s="20">
        <v>0.02</v>
      </c>
      <c r="T229" s="20">
        <v>0.02</v>
      </c>
      <c r="U229" s="20">
        <v>1.4999999999999999E-2</v>
      </c>
      <c r="V229" s="20">
        <v>0</v>
      </c>
      <c r="W229" s="20">
        <v>0.01</v>
      </c>
      <c r="Y229" s="20">
        <v>0</v>
      </c>
      <c r="AA229" s="20">
        <v>1.4999999999999999E-2</v>
      </c>
      <c r="AC229" s="20">
        <v>0</v>
      </c>
      <c r="AD229" s="12">
        <v>0.01</v>
      </c>
    </row>
    <row r="230" spans="3:30" x14ac:dyDescent="0.2">
      <c r="C230" s="12">
        <v>0</v>
      </c>
      <c r="D230" s="12">
        <v>0</v>
      </c>
      <c r="E230" s="12">
        <v>0</v>
      </c>
      <c r="F230" s="12">
        <v>0</v>
      </c>
      <c r="G230" s="12">
        <v>0</v>
      </c>
      <c r="I230" s="12">
        <v>0</v>
      </c>
      <c r="J230" s="12">
        <v>0</v>
      </c>
      <c r="K230" s="20">
        <v>1.4999999999999999E-2</v>
      </c>
      <c r="L230" s="12">
        <v>5.2004952123325997E-3</v>
      </c>
      <c r="M230" s="12">
        <v>0</v>
      </c>
      <c r="N230" s="12">
        <v>0</v>
      </c>
      <c r="O230" s="12">
        <v>0</v>
      </c>
      <c r="P230" s="12">
        <v>0</v>
      </c>
      <c r="Q230" s="20">
        <v>0</v>
      </c>
      <c r="R230" s="20">
        <v>2.5000000000000001E-2</v>
      </c>
      <c r="S230" s="20">
        <v>0.02</v>
      </c>
      <c r="T230" s="20">
        <v>0.02</v>
      </c>
      <c r="U230" s="20">
        <v>1.4999999999999999E-2</v>
      </c>
      <c r="V230" s="20">
        <v>0</v>
      </c>
      <c r="W230" s="20">
        <v>0.01</v>
      </c>
      <c r="Y230" s="20">
        <v>0</v>
      </c>
      <c r="AA230" s="20">
        <v>1.4999999999999999E-2</v>
      </c>
      <c r="AC230" s="20">
        <v>0</v>
      </c>
      <c r="AD230" s="12">
        <v>0.01</v>
      </c>
    </row>
    <row r="231" spans="3:30" x14ac:dyDescent="0.2">
      <c r="C231" s="12">
        <v>0</v>
      </c>
      <c r="D231" s="12">
        <v>0</v>
      </c>
      <c r="E231" s="12">
        <v>0</v>
      </c>
      <c r="F231" s="12">
        <v>0</v>
      </c>
      <c r="G231" s="12">
        <v>0</v>
      </c>
      <c r="I231" s="12">
        <v>0</v>
      </c>
      <c r="J231" s="12">
        <v>0</v>
      </c>
      <c r="K231" s="20">
        <v>0.05</v>
      </c>
      <c r="L231" s="12">
        <v>5.2024680503183996E-3</v>
      </c>
      <c r="M231" s="12">
        <v>0</v>
      </c>
      <c r="N231" s="12">
        <v>0</v>
      </c>
      <c r="O231" s="12">
        <v>0</v>
      </c>
      <c r="P231" s="12">
        <v>0</v>
      </c>
      <c r="Q231" s="20">
        <v>0</v>
      </c>
      <c r="R231" s="20">
        <v>2.5000000000000001E-2</v>
      </c>
      <c r="S231" s="20">
        <v>0.02</v>
      </c>
      <c r="T231" s="20">
        <v>0.02</v>
      </c>
      <c r="U231" s="20">
        <v>1.4999999999999999E-2</v>
      </c>
      <c r="V231" s="20">
        <v>0</v>
      </c>
      <c r="W231" s="20">
        <v>0.01</v>
      </c>
      <c r="Y231" s="20">
        <v>0</v>
      </c>
      <c r="AA231" s="20">
        <v>1.4999999999999999E-2</v>
      </c>
      <c r="AC231" s="20">
        <v>0</v>
      </c>
      <c r="AD231" s="12">
        <v>0.01</v>
      </c>
    </row>
    <row r="232" spans="3:30" x14ac:dyDescent="0.2">
      <c r="C232" s="12">
        <v>0</v>
      </c>
      <c r="D232" s="12">
        <v>0</v>
      </c>
      <c r="E232" s="12">
        <v>0</v>
      </c>
      <c r="F232" s="12">
        <v>0</v>
      </c>
      <c r="G232" s="12">
        <v>0</v>
      </c>
      <c r="I232" s="12">
        <v>0</v>
      </c>
      <c r="J232" s="12">
        <v>0</v>
      </c>
      <c r="K232" s="20">
        <v>0.05</v>
      </c>
      <c r="L232" s="12">
        <v>5.2043989926308003E-3</v>
      </c>
      <c r="M232" s="12">
        <v>0</v>
      </c>
      <c r="N232" s="12">
        <v>0</v>
      </c>
      <c r="O232" s="12">
        <v>0</v>
      </c>
      <c r="P232" s="12">
        <v>0</v>
      </c>
      <c r="Q232" s="20">
        <v>0</v>
      </c>
      <c r="R232" s="20">
        <v>2.5000000000000001E-2</v>
      </c>
      <c r="S232" s="20">
        <v>0.02</v>
      </c>
      <c r="T232" s="20">
        <v>0.02</v>
      </c>
      <c r="U232" s="20">
        <v>1.4999999999999999E-2</v>
      </c>
      <c r="V232" s="20">
        <v>0</v>
      </c>
      <c r="W232" s="20">
        <v>0.01</v>
      </c>
      <c r="Y232" s="20">
        <v>0</v>
      </c>
      <c r="AA232" s="20">
        <v>1.4999999999999999E-2</v>
      </c>
      <c r="AC232" s="20">
        <v>0</v>
      </c>
      <c r="AD232" s="12">
        <v>0.01</v>
      </c>
    </row>
    <row r="233" spans="3:30" x14ac:dyDescent="0.2">
      <c r="C233" s="12">
        <v>0</v>
      </c>
      <c r="D233" s="12">
        <v>0</v>
      </c>
      <c r="E233" s="12">
        <v>0</v>
      </c>
      <c r="F233" s="12">
        <v>0</v>
      </c>
      <c r="G233" s="12">
        <v>0</v>
      </c>
      <c r="I233" s="12">
        <v>0</v>
      </c>
      <c r="J233" s="12">
        <v>0</v>
      </c>
      <c r="K233" s="20">
        <v>0.05</v>
      </c>
      <c r="L233" s="12">
        <v>5.2064167928637002E-3</v>
      </c>
      <c r="M233" s="12">
        <v>0</v>
      </c>
      <c r="N233" s="12">
        <v>0</v>
      </c>
      <c r="O233" s="12">
        <v>0</v>
      </c>
      <c r="P233" s="12">
        <v>0</v>
      </c>
      <c r="Q233" s="20">
        <v>0</v>
      </c>
      <c r="R233" s="20">
        <v>2.5000000000000001E-2</v>
      </c>
      <c r="S233" s="20">
        <v>0.02</v>
      </c>
      <c r="T233" s="20">
        <v>0.02</v>
      </c>
      <c r="U233" s="20">
        <v>1.4999999999999999E-2</v>
      </c>
      <c r="V233" s="20">
        <v>0</v>
      </c>
      <c r="W233" s="20">
        <v>0.01</v>
      </c>
      <c r="Y233" s="20">
        <v>0</v>
      </c>
      <c r="AA233" s="20">
        <v>1.4999999999999999E-2</v>
      </c>
      <c r="AC233" s="20">
        <v>0</v>
      </c>
      <c r="AD233" s="12">
        <v>0.01</v>
      </c>
    </row>
    <row r="234" spans="3:30" x14ac:dyDescent="0.2">
      <c r="C234" s="12">
        <v>0</v>
      </c>
      <c r="D234" s="12">
        <v>0</v>
      </c>
      <c r="E234" s="12">
        <v>0</v>
      </c>
      <c r="F234" s="12">
        <v>0</v>
      </c>
      <c r="G234" s="12">
        <v>0</v>
      </c>
      <c r="I234" s="12">
        <v>0</v>
      </c>
      <c r="J234" s="12">
        <v>0</v>
      </c>
      <c r="K234" s="20">
        <v>0.05</v>
      </c>
      <c r="L234" s="12">
        <v>5.2084574798100004E-3</v>
      </c>
      <c r="M234" s="12">
        <v>0</v>
      </c>
      <c r="N234" s="12">
        <v>0</v>
      </c>
      <c r="O234" s="12">
        <v>0</v>
      </c>
      <c r="P234" s="12">
        <v>0</v>
      </c>
      <c r="Q234" s="20">
        <v>0</v>
      </c>
      <c r="R234" s="20">
        <v>2.5000000000000001E-2</v>
      </c>
      <c r="S234" s="20">
        <v>0.02</v>
      </c>
      <c r="T234" s="20">
        <v>0.02</v>
      </c>
      <c r="U234" s="20">
        <v>1.4999999999999999E-2</v>
      </c>
      <c r="V234" s="20">
        <v>0</v>
      </c>
      <c r="W234" s="20">
        <v>0.01</v>
      </c>
      <c r="Y234" s="20">
        <v>0</v>
      </c>
      <c r="AA234" s="20">
        <v>1.4999999999999999E-2</v>
      </c>
      <c r="AC234" s="20">
        <v>0</v>
      </c>
      <c r="AD234" s="12">
        <v>0.01</v>
      </c>
    </row>
    <row r="235" spans="3:30" x14ac:dyDescent="0.2">
      <c r="C235" s="12">
        <v>0</v>
      </c>
      <c r="D235" s="12">
        <v>0</v>
      </c>
      <c r="E235" s="12">
        <v>0</v>
      </c>
      <c r="F235" s="12">
        <v>0</v>
      </c>
      <c r="G235" s="12">
        <v>0</v>
      </c>
      <c r="I235" s="12">
        <v>0</v>
      </c>
      <c r="J235" s="12">
        <v>0</v>
      </c>
      <c r="K235" s="20">
        <v>0.05</v>
      </c>
      <c r="L235" s="12">
        <v>5.2103872514983997E-3</v>
      </c>
      <c r="M235" s="12">
        <v>0</v>
      </c>
      <c r="N235" s="12">
        <v>0</v>
      </c>
      <c r="O235" s="12">
        <v>0</v>
      </c>
      <c r="P235" s="12">
        <v>0</v>
      </c>
      <c r="Q235" s="20">
        <v>0</v>
      </c>
      <c r="R235" s="20">
        <v>2.5000000000000001E-2</v>
      </c>
      <c r="S235" s="20">
        <v>0.02</v>
      </c>
      <c r="T235" s="20">
        <v>0.02</v>
      </c>
      <c r="U235" s="20">
        <v>1.4999999999999999E-2</v>
      </c>
      <c r="V235" s="20">
        <v>0</v>
      </c>
      <c r="W235" s="20">
        <v>0.01</v>
      </c>
      <c r="Y235" s="20">
        <v>0</v>
      </c>
      <c r="AA235" s="20">
        <v>1.4999999999999999E-2</v>
      </c>
      <c r="AC235" s="20">
        <v>0</v>
      </c>
      <c r="AD235" s="12">
        <v>0.01</v>
      </c>
    </row>
    <row r="236" spans="3:30" x14ac:dyDescent="0.2">
      <c r="C236" s="12">
        <v>0</v>
      </c>
      <c r="D236" s="12">
        <v>0</v>
      </c>
      <c r="E236" s="12">
        <v>0</v>
      </c>
      <c r="F236" s="12">
        <v>0</v>
      </c>
      <c r="G236" s="12">
        <v>0</v>
      </c>
      <c r="I236" s="12">
        <v>0</v>
      </c>
      <c r="J236" s="12">
        <v>0</v>
      </c>
      <c r="K236" s="20">
        <v>1.4999999999999999E-2</v>
      </c>
      <c r="L236" s="12">
        <v>5.2124723076267003E-3</v>
      </c>
      <c r="M236" s="12">
        <v>0</v>
      </c>
      <c r="N236" s="12">
        <v>0</v>
      </c>
      <c r="O236" s="12">
        <v>0</v>
      </c>
      <c r="P236" s="12">
        <v>0</v>
      </c>
      <c r="Q236" s="20">
        <v>0</v>
      </c>
      <c r="R236" s="20">
        <v>2.5000000000000001E-2</v>
      </c>
      <c r="S236" s="20">
        <v>0.02</v>
      </c>
      <c r="T236" s="20">
        <v>0.02</v>
      </c>
      <c r="U236" s="20">
        <v>1.4999999999999999E-2</v>
      </c>
      <c r="V236" s="20">
        <v>0</v>
      </c>
      <c r="W236" s="20">
        <v>0.01</v>
      </c>
      <c r="Y236" s="20">
        <v>0</v>
      </c>
      <c r="AA236" s="20">
        <v>1.4999999999999999E-2</v>
      </c>
      <c r="AC236" s="20">
        <v>0</v>
      </c>
      <c r="AD236" s="12">
        <v>0.01</v>
      </c>
    </row>
    <row r="237" spans="3:30" x14ac:dyDescent="0.2">
      <c r="C237" s="12">
        <v>0</v>
      </c>
      <c r="D237" s="12">
        <v>0</v>
      </c>
      <c r="E237" s="12">
        <v>0</v>
      </c>
      <c r="F237" s="12">
        <v>0</v>
      </c>
      <c r="G237" s="12">
        <v>0</v>
      </c>
      <c r="I237" s="12">
        <v>0</v>
      </c>
      <c r="J237" s="12">
        <v>0</v>
      </c>
      <c r="K237" s="20">
        <v>1.4999999999999999E-2</v>
      </c>
      <c r="L237" s="12">
        <v>5.2145119665142998E-3</v>
      </c>
      <c r="M237" s="12">
        <v>0</v>
      </c>
      <c r="N237" s="12">
        <v>0</v>
      </c>
      <c r="O237" s="12">
        <v>0</v>
      </c>
      <c r="P237" s="12">
        <v>0</v>
      </c>
      <c r="Q237" s="20">
        <v>0</v>
      </c>
      <c r="R237" s="20">
        <v>2.5000000000000001E-2</v>
      </c>
      <c r="S237" s="20">
        <v>0.02</v>
      </c>
      <c r="T237" s="20">
        <v>0.02</v>
      </c>
      <c r="U237" s="20">
        <v>1.4999999999999999E-2</v>
      </c>
      <c r="V237" s="20">
        <v>0</v>
      </c>
      <c r="W237" s="20">
        <v>0.01</v>
      </c>
      <c r="Y237" s="20">
        <v>0</v>
      </c>
      <c r="AA237" s="20">
        <v>1.4999999999999999E-2</v>
      </c>
      <c r="AC237" s="20">
        <v>0</v>
      </c>
      <c r="AD237" s="12">
        <v>0.01</v>
      </c>
    </row>
    <row r="238" spans="3:30" x14ac:dyDescent="0.2">
      <c r="C238" s="12">
        <v>0</v>
      </c>
      <c r="D238" s="12">
        <v>0</v>
      </c>
      <c r="E238" s="12">
        <v>0</v>
      </c>
      <c r="F238" s="12">
        <v>0</v>
      </c>
      <c r="G238" s="12">
        <v>0</v>
      </c>
      <c r="I238" s="12">
        <v>0</v>
      </c>
      <c r="J238" s="12">
        <v>0</v>
      </c>
      <c r="K238" s="20">
        <v>1.4999999999999999E-2</v>
      </c>
      <c r="L238" s="12">
        <v>5.2166422309620998E-3</v>
      </c>
      <c r="M238" s="12">
        <v>0</v>
      </c>
      <c r="N238" s="12">
        <v>0</v>
      </c>
      <c r="O238" s="12">
        <v>0</v>
      </c>
      <c r="P238" s="12">
        <v>0</v>
      </c>
      <c r="Q238" s="20">
        <v>0</v>
      </c>
      <c r="R238" s="20">
        <v>2.5000000000000001E-2</v>
      </c>
      <c r="S238" s="20">
        <v>0.02</v>
      </c>
      <c r="T238" s="20">
        <v>0.02</v>
      </c>
      <c r="U238" s="20">
        <v>1.4999999999999999E-2</v>
      </c>
      <c r="V238" s="20">
        <v>0</v>
      </c>
      <c r="W238" s="20">
        <v>0.01</v>
      </c>
      <c r="Y238" s="20">
        <v>0</v>
      </c>
      <c r="AA238" s="20">
        <v>1.4999999999999999E-2</v>
      </c>
      <c r="AC238" s="20">
        <v>0</v>
      </c>
      <c r="AD238" s="12">
        <v>0.01</v>
      </c>
    </row>
    <row r="239" spans="3:30" x14ac:dyDescent="0.2">
      <c r="C239" s="12">
        <v>0</v>
      </c>
      <c r="D239" s="12">
        <v>0</v>
      </c>
      <c r="E239" s="12">
        <v>0</v>
      </c>
      <c r="F239" s="12">
        <v>0</v>
      </c>
      <c r="G239" s="12">
        <v>0</v>
      </c>
      <c r="I239" s="12">
        <v>0</v>
      </c>
      <c r="J239" s="12">
        <v>0</v>
      </c>
      <c r="K239" s="20">
        <v>1.4999999999999999E-2</v>
      </c>
      <c r="L239" s="12">
        <v>5.2187256892799998E-3</v>
      </c>
      <c r="M239" s="12">
        <v>0</v>
      </c>
      <c r="N239" s="12">
        <v>0</v>
      </c>
      <c r="O239" s="12">
        <v>0</v>
      </c>
      <c r="P239" s="12">
        <v>0</v>
      </c>
      <c r="Q239" s="20">
        <v>0</v>
      </c>
      <c r="R239" s="20">
        <v>2.5000000000000001E-2</v>
      </c>
      <c r="S239" s="20">
        <v>0.02</v>
      </c>
      <c r="T239" s="20">
        <v>0.02</v>
      </c>
      <c r="U239" s="20">
        <v>1.4999999999999999E-2</v>
      </c>
      <c r="V239" s="20">
        <v>0</v>
      </c>
      <c r="W239" s="20">
        <v>0.01</v>
      </c>
      <c r="Y239" s="20">
        <v>0</v>
      </c>
      <c r="AA239" s="20">
        <v>1.4999999999999999E-2</v>
      </c>
      <c r="AC239" s="20">
        <v>0</v>
      </c>
      <c r="AD239" s="12">
        <v>0.01</v>
      </c>
    </row>
    <row r="240" spans="3:30" x14ac:dyDescent="0.2">
      <c r="C240" s="12">
        <v>0</v>
      </c>
      <c r="D240" s="12">
        <v>0</v>
      </c>
      <c r="E240" s="12">
        <v>0</v>
      </c>
      <c r="F240" s="12">
        <v>0</v>
      </c>
      <c r="G240" s="12">
        <v>0</v>
      </c>
      <c r="I240" s="12">
        <v>0</v>
      </c>
      <c r="J240" s="12">
        <v>0</v>
      </c>
      <c r="K240" s="20">
        <v>1.4999999999999999E-2</v>
      </c>
      <c r="L240" s="12">
        <v>5.2209012648102996E-3</v>
      </c>
      <c r="M240" s="12">
        <v>0</v>
      </c>
      <c r="N240" s="12">
        <v>0</v>
      </c>
      <c r="O240" s="12">
        <v>0</v>
      </c>
      <c r="P240" s="12">
        <v>0</v>
      </c>
      <c r="Q240" s="20">
        <v>0</v>
      </c>
      <c r="R240" s="20">
        <v>2.5000000000000001E-2</v>
      </c>
      <c r="S240" s="20">
        <v>0.02</v>
      </c>
      <c r="T240" s="20">
        <v>0.02</v>
      </c>
      <c r="U240" s="20">
        <v>1.4999999999999999E-2</v>
      </c>
      <c r="V240" s="20">
        <v>0</v>
      </c>
      <c r="W240" s="20">
        <v>0.01</v>
      </c>
      <c r="Y240" s="20">
        <v>0</v>
      </c>
      <c r="AA240" s="20">
        <v>1.4999999999999999E-2</v>
      </c>
      <c r="AC240" s="20">
        <v>0</v>
      </c>
      <c r="AD240" s="12">
        <v>0.01</v>
      </c>
    </row>
    <row r="241" spans="3:30" x14ac:dyDescent="0.2">
      <c r="C241" s="12">
        <v>0</v>
      </c>
      <c r="D241" s="12">
        <v>0</v>
      </c>
      <c r="E241" s="12">
        <v>0</v>
      </c>
      <c r="F241" s="12">
        <v>0</v>
      </c>
      <c r="G241" s="12">
        <v>0</v>
      </c>
      <c r="I241" s="12">
        <v>0</v>
      </c>
      <c r="J241" s="12">
        <v>0</v>
      </c>
      <c r="K241" s="20">
        <v>1.4999999999999999E-2</v>
      </c>
      <c r="L241" s="12">
        <v>5.2230999074057002E-3</v>
      </c>
      <c r="M241" s="12">
        <v>0</v>
      </c>
      <c r="N241" s="12">
        <v>0</v>
      </c>
      <c r="O241" s="12">
        <v>0</v>
      </c>
      <c r="P241" s="12">
        <v>0</v>
      </c>
      <c r="Q241" s="20">
        <v>0</v>
      </c>
      <c r="R241" s="20">
        <v>2.5000000000000001E-2</v>
      </c>
      <c r="S241" s="20">
        <v>0.02</v>
      </c>
      <c r="T241" s="20">
        <v>0.02</v>
      </c>
      <c r="U241" s="20">
        <v>1.4999999999999999E-2</v>
      </c>
      <c r="V241" s="20">
        <v>0</v>
      </c>
      <c r="W241" s="20">
        <v>0.01</v>
      </c>
      <c r="Y241" s="20">
        <v>0</v>
      </c>
      <c r="AA241" s="20">
        <v>1.4999999999999999E-2</v>
      </c>
      <c r="AC241" s="20">
        <v>0</v>
      </c>
      <c r="AD241" s="12">
        <v>0.01</v>
      </c>
    </row>
    <row r="242" spans="3:30" x14ac:dyDescent="0.2">
      <c r="C242" s="12">
        <v>0</v>
      </c>
      <c r="D242" s="12">
        <v>0</v>
      </c>
      <c r="E242" s="12">
        <v>0</v>
      </c>
      <c r="F242" s="12">
        <v>0</v>
      </c>
      <c r="G242" s="12">
        <v>0</v>
      </c>
      <c r="I242" s="12">
        <v>0</v>
      </c>
      <c r="J242" s="12">
        <v>0</v>
      </c>
      <c r="K242" s="20">
        <v>1.4999999999999999E-2</v>
      </c>
      <c r="L242" s="12">
        <v>5.2252496148082004E-3</v>
      </c>
      <c r="M242" s="12">
        <v>0</v>
      </c>
      <c r="N242" s="12">
        <v>0</v>
      </c>
      <c r="O242" s="12">
        <v>0</v>
      </c>
      <c r="P242" s="12">
        <v>0</v>
      </c>
      <c r="Q242" s="20">
        <v>0</v>
      </c>
      <c r="R242" s="20">
        <v>2.5000000000000001E-2</v>
      </c>
      <c r="S242" s="20">
        <v>0.02</v>
      </c>
      <c r="T242" s="20">
        <v>0.02</v>
      </c>
      <c r="U242" s="20">
        <v>1.4999999999999999E-2</v>
      </c>
      <c r="V242" s="20">
        <v>0</v>
      </c>
      <c r="W242" s="20">
        <v>0.01</v>
      </c>
      <c r="Y242" s="20">
        <v>0</v>
      </c>
      <c r="AA242" s="20">
        <v>1.4999999999999999E-2</v>
      </c>
      <c r="AC242" s="20">
        <v>0</v>
      </c>
      <c r="AD242" s="12">
        <v>0.01</v>
      </c>
    </row>
    <row r="243" spans="3:30" x14ac:dyDescent="0.2">
      <c r="C243" s="12">
        <v>0</v>
      </c>
      <c r="D243" s="12">
        <v>0</v>
      </c>
      <c r="E243" s="12">
        <v>0</v>
      </c>
      <c r="F243" s="12">
        <v>0</v>
      </c>
      <c r="G243" s="12">
        <v>0</v>
      </c>
      <c r="I243" s="12">
        <v>0</v>
      </c>
      <c r="J243" s="12">
        <v>0</v>
      </c>
      <c r="K243" s="20">
        <v>0.05</v>
      </c>
      <c r="L243" s="12">
        <v>5.2274937278434996E-3</v>
      </c>
      <c r="M243" s="12">
        <v>0</v>
      </c>
      <c r="N243" s="12">
        <v>0</v>
      </c>
      <c r="O243" s="12">
        <v>0</v>
      </c>
      <c r="P243" s="12">
        <v>0</v>
      </c>
      <c r="Q243" s="20">
        <v>0</v>
      </c>
      <c r="R243" s="20">
        <v>2.5000000000000001E-2</v>
      </c>
      <c r="S243" s="20">
        <v>0.02</v>
      </c>
      <c r="T243" s="20">
        <v>0.02</v>
      </c>
      <c r="U243" s="20">
        <v>1.4999999999999999E-2</v>
      </c>
      <c r="V243" s="20">
        <v>0</v>
      </c>
      <c r="W243" s="20">
        <v>0.01</v>
      </c>
      <c r="Y243" s="20">
        <v>0</v>
      </c>
      <c r="AA243" s="20">
        <v>1.4999999999999999E-2</v>
      </c>
      <c r="AC243" s="20">
        <v>0</v>
      </c>
      <c r="AD243" s="12">
        <v>0.01</v>
      </c>
    </row>
    <row r="244" spans="3:30" x14ac:dyDescent="0.2">
      <c r="C244" s="12">
        <v>0</v>
      </c>
      <c r="D244" s="12">
        <v>0</v>
      </c>
      <c r="E244" s="12">
        <v>0</v>
      </c>
      <c r="F244" s="12">
        <v>0</v>
      </c>
      <c r="G244" s="12">
        <v>0</v>
      </c>
      <c r="I244" s="12">
        <v>0</v>
      </c>
      <c r="J244" s="12">
        <v>0</v>
      </c>
      <c r="K244" s="20">
        <v>0.05</v>
      </c>
      <c r="L244" s="12">
        <v>5.2296874911489004E-3</v>
      </c>
      <c r="M244" s="12">
        <v>0</v>
      </c>
      <c r="N244" s="12">
        <v>0</v>
      </c>
      <c r="O244" s="12">
        <v>0</v>
      </c>
      <c r="P244" s="12">
        <v>0</v>
      </c>
      <c r="Q244" s="20">
        <v>0</v>
      </c>
      <c r="R244" s="20">
        <v>2.5000000000000001E-2</v>
      </c>
      <c r="S244" s="20">
        <v>0.02</v>
      </c>
      <c r="T244" s="20">
        <v>0.02</v>
      </c>
      <c r="U244" s="20">
        <v>1.4999999999999999E-2</v>
      </c>
      <c r="V244" s="20">
        <v>0</v>
      </c>
      <c r="W244" s="20">
        <v>0.01</v>
      </c>
      <c r="Y244" s="20">
        <v>0</v>
      </c>
      <c r="AA244" s="20">
        <v>1.4999999999999999E-2</v>
      </c>
      <c r="AC244" s="20">
        <v>0</v>
      </c>
      <c r="AD244" s="12">
        <v>0.01</v>
      </c>
    </row>
    <row r="245" spans="3:30" x14ac:dyDescent="0.2">
      <c r="C245" s="12">
        <v>0</v>
      </c>
      <c r="D245" s="12">
        <v>0</v>
      </c>
      <c r="E245" s="12">
        <v>0</v>
      </c>
      <c r="F245" s="12">
        <v>0</v>
      </c>
      <c r="G245" s="12">
        <v>0</v>
      </c>
      <c r="I245" s="12">
        <v>0</v>
      </c>
      <c r="J245" s="12">
        <v>0</v>
      </c>
      <c r="K245" s="20">
        <v>0.06</v>
      </c>
      <c r="L245" s="12">
        <v>5.0320775484299996E-3</v>
      </c>
      <c r="M245" s="12">
        <v>0</v>
      </c>
      <c r="N245" s="12">
        <v>0</v>
      </c>
      <c r="O245" s="12">
        <v>0</v>
      </c>
      <c r="P245" s="12">
        <v>0</v>
      </c>
      <c r="Q245" s="20">
        <v>0</v>
      </c>
      <c r="R245" s="20">
        <v>2.5000000000000001E-2</v>
      </c>
      <c r="S245" s="20">
        <v>0.02</v>
      </c>
      <c r="T245" s="20">
        <v>0.02</v>
      </c>
      <c r="U245" s="20">
        <v>1.4999999999999999E-2</v>
      </c>
      <c r="V245" s="20">
        <v>0</v>
      </c>
      <c r="W245" s="20">
        <v>0.01</v>
      </c>
      <c r="Y245" s="20">
        <v>0</v>
      </c>
      <c r="AA245" s="20">
        <v>1.4999999999999999E-2</v>
      </c>
      <c r="AC245" s="20">
        <v>0</v>
      </c>
      <c r="AD245" s="12">
        <v>0.01</v>
      </c>
    </row>
    <row r="246" spans="3:30" x14ac:dyDescent="0.2">
      <c r="C246" s="12">
        <v>0</v>
      </c>
      <c r="D246" s="12">
        <v>0</v>
      </c>
      <c r="E246" s="12">
        <v>0</v>
      </c>
      <c r="F246" s="12">
        <v>0</v>
      </c>
      <c r="G246" s="12">
        <v>0</v>
      </c>
      <c r="I246" s="12">
        <v>0</v>
      </c>
      <c r="J246" s="12">
        <v>0</v>
      </c>
      <c r="K246" s="20">
        <v>-0.06</v>
      </c>
      <c r="L246" s="12">
        <v>0</v>
      </c>
      <c r="M246" s="12">
        <v>0</v>
      </c>
      <c r="N246" s="12">
        <v>0</v>
      </c>
      <c r="O246" s="12">
        <v>0</v>
      </c>
      <c r="P246" s="12">
        <v>0</v>
      </c>
      <c r="Q246" s="20">
        <v>0</v>
      </c>
      <c r="R246" s="20">
        <v>2.5000000000000001E-2</v>
      </c>
      <c r="S246" s="20">
        <v>0.02</v>
      </c>
      <c r="T246" s="20">
        <v>0.02</v>
      </c>
      <c r="U246" s="20">
        <v>1.4999999999999999E-2</v>
      </c>
      <c r="V246" s="20">
        <v>0</v>
      </c>
      <c r="W246" s="20">
        <v>0.01</v>
      </c>
      <c r="Y246" s="20">
        <v>0</v>
      </c>
      <c r="AA246" s="20">
        <v>1.4999999999999999E-2</v>
      </c>
      <c r="AC246" s="20">
        <v>0</v>
      </c>
      <c r="AD246" s="12">
        <v>0.01</v>
      </c>
    </row>
    <row r="247" spans="3:30" x14ac:dyDescent="0.2">
      <c r="C247" s="12">
        <v>0</v>
      </c>
      <c r="D247" s="12">
        <v>0</v>
      </c>
      <c r="E247" s="12">
        <v>0</v>
      </c>
      <c r="F247" s="12">
        <v>0</v>
      </c>
      <c r="G247" s="12">
        <v>0</v>
      </c>
      <c r="I247" s="12">
        <v>0</v>
      </c>
      <c r="J247" s="12">
        <v>0</v>
      </c>
      <c r="K247" s="20">
        <v>-0.06</v>
      </c>
      <c r="L247" s="12">
        <v>0</v>
      </c>
      <c r="M247" s="12">
        <v>0</v>
      </c>
      <c r="N247" s="12">
        <v>0</v>
      </c>
      <c r="O247" s="12">
        <v>0</v>
      </c>
      <c r="P247" s="12">
        <v>0</v>
      </c>
      <c r="Q247" s="20">
        <v>0</v>
      </c>
      <c r="R247" s="20">
        <v>2.5000000000000001E-2</v>
      </c>
      <c r="S247" s="20">
        <v>0.02</v>
      </c>
      <c r="T247" s="20">
        <v>0.02</v>
      </c>
      <c r="U247" s="20">
        <v>1.4999999999999999E-2</v>
      </c>
      <c r="V247" s="20">
        <v>0</v>
      </c>
      <c r="W247" s="20">
        <v>0.01</v>
      </c>
      <c r="Y247" s="20">
        <v>0</v>
      </c>
      <c r="AA247" s="20">
        <v>1.4999999999999999E-2</v>
      </c>
      <c r="AC247" s="20">
        <v>0</v>
      </c>
      <c r="AD247" s="12">
        <v>0.01</v>
      </c>
    </row>
    <row r="248" spans="3:30" x14ac:dyDescent="0.2">
      <c r="C248" s="12">
        <v>0</v>
      </c>
      <c r="D248" s="12">
        <v>0</v>
      </c>
      <c r="E248" s="12">
        <v>0</v>
      </c>
      <c r="F248" s="12">
        <v>0</v>
      </c>
      <c r="G248" s="12">
        <v>0</v>
      </c>
      <c r="I248" s="12">
        <v>0</v>
      </c>
      <c r="J248" s="12">
        <v>0</v>
      </c>
      <c r="K248" s="20">
        <v>-0.06</v>
      </c>
      <c r="L248" s="12">
        <v>-0.73799999999999999</v>
      </c>
      <c r="M248" s="12">
        <v>0</v>
      </c>
      <c r="N248" s="12">
        <v>0</v>
      </c>
      <c r="O248" s="12">
        <v>0</v>
      </c>
      <c r="P248" s="12">
        <v>0</v>
      </c>
      <c r="Q248" s="20">
        <v>0</v>
      </c>
      <c r="R248" s="20">
        <v>2.5000000000000001E-2</v>
      </c>
      <c r="S248" s="20">
        <v>0.02</v>
      </c>
      <c r="T248" s="20">
        <v>0.02</v>
      </c>
      <c r="U248" s="20">
        <v>1.4999999999999999E-2</v>
      </c>
      <c r="V248" s="20">
        <v>0</v>
      </c>
      <c r="W248" s="20">
        <v>0.01</v>
      </c>
      <c r="Y248" s="20">
        <v>0</v>
      </c>
      <c r="AA248" s="20">
        <v>1.4999999999999999E-2</v>
      </c>
      <c r="AC248" s="20">
        <v>0</v>
      </c>
      <c r="AD248" s="12">
        <v>0.01</v>
      </c>
    </row>
    <row r="249" spans="3:30" x14ac:dyDescent="0.2">
      <c r="C249" s="12">
        <v>0</v>
      </c>
      <c r="D249" s="12">
        <v>0</v>
      </c>
      <c r="E249" s="12">
        <v>0</v>
      </c>
      <c r="F249" s="12">
        <v>0</v>
      </c>
      <c r="G249" s="12">
        <v>0</v>
      </c>
      <c r="I249" s="12">
        <v>0</v>
      </c>
      <c r="J249" s="12">
        <v>0</v>
      </c>
      <c r="K249" s="20">
        <v>-0.06</v>
      </c>
      <c r="L249" s="12">
        <v>-0.73799999999999999</v>
      </c>
      <c r="M249" s="12">
        <v>0</v>
      </c>
      <c r="N249" s="12">
        <v>0</v>
      </c>
      <c r="O249" s="12">
        <v>0</v>
      </c>
      <c r="P249" s="12">
        <v>0</v>
      </c>
      <c r="Q249" s="20">
        <v>0</v>
      </c>
      <c r="R249" s="20">
        <v>2.5000000000000001E-2</v>
      </c>
      <c r="S249" s="20">
        <v>0.02</v>
      </c>
      <c r="T249" s="20">
        <v>0.02</v>
      </c>
      <c r="U249" s="20">
        <v>1.4999999999999999E-2</v>
      </c>
      <c r="V249" s="20">
        <v>0</v>
      </c>
      <c r="W249" s="20">
        <v>0.01</v>
      </c>
      <c r="Y249" s="20">
        <v>0</v>
      </c>
      <c r="AA249" s="20">
        <v>1.4999999999999999E-2</v>
      </c>
      <c r="AC249" s="20">
        <v>0</v>
      </c>
      <c r="AD249" s="12">
        <v>0.01</v>
      </c>
    </row>
    <row r="250" spans="3:30" x14ac:dyDescent="0.2">
      <c r="C250" s="12">
        <v>0</v>
      </c>
      <c r="D250" s="12">
        <v>0</v>
      </c>
      <c r="E250" s="12">
        <v>0</v>
      </c>
      <c r="F250" s="12">
        <v>0</v>
      </c>
      <c r="G250" s="12">
        <v>0</v>
      </c>
      <c r="I250" s="12">
        <v>0</v>
      </c>
      <c r="J250" s="12">
        <v>0</v>
      </c>
      <c r="K250" s="20">
        <v>-0.06</v>
      </c>
      <c r="M250" s="12">
        <v>0</v>
      </c>
      <c r="N250" s="12">
        <v>0</v>
      </c>
      <c r="O250" s="12">
        <v>0</v>
      </c>
      <c r="P250" s="12">
        <v>0</v>
      </c>
      <c r="Q250" s="20">
        <v>0</v>
      </c>
      <c r="R250" s="20">
        <v>2.5000000000000001E-2</v>
      </c>
      <c r="S250" s="20">
        <v>0.02</v>
      </c>
      <c r="T250" s="20">
        <v>0.02</v>
      </c>
      <c r="U250" s="20">
        <v>1.4999999999999999E-2</v>
      </c>
      <c r="V250" s="20">
        <v>0</v>
      </c>
      <c r="W250" s="20">
        <v>0.01</v>
      </c>
      <c r="Y250" s="20">
        <v>0</v>
      </c>
      <c r="AA250" s="20">
        <v>1.4999999999999999E-2</v>
      </c>
      <c r="AC250" s="20">
        <v>0</v>
      </c>
      <c r="AD250" s="12">
        <v>0.01</v>
      </c>
    </row>
    <row r="251" spans="3:30" x14ac:dyDescent="0.2">
      <c r="C251" s="12">
        <v>0</v>
      </c>
      <c r="D251" s="12">
        <v>0</v>
      </c>
      <c r="E251" s="12">
        <v>0</v>
      </c>
      <c r="F251" s="12">
        <v>0</v>
      </c>
      <c r="G251" s="12">
        <v>0</v>
      </c>
      <c r="I251" s="12">
        <v>0</v>
      </c>
      <c r="J251" s="12">
        <v>0</v>
      </c>
      <c r="K251" s="20">
        <v>-0.06</v>
      </c>
      <c r="M251" s="12">
        <v>0</v>
      </c>
      <c r="N251" s="12">
        <v>0</v>
      </c>
      <c r="O251" s="12">
        <v>0</v>
      </c>
      <c r="P251" s="12">
        <v>0</v>
      </c>
      <c r="Q251" s="20">
        <v>0</v>
      </c>
      <c r="R251" s="20">
        <v>2.5000000000000001E-2</v>
      </c>
      <c r="S251" s="20">
        <v>0.02</v>
      </c>
      <c r="T251" s="20">
        <v>0.02</v>
      </c>
      <c r="U251" s="20">
        <v>1.4999999999999999E-2</v>
      </c>
      <c r="V251" s="20">
        <v>0</v>
      </c>
      <c r="W251" s="20">
        <v>0.01</v>
      </c>
      <c r="Y251" s="20">
        <v>0</v>
      </c>
      <c r="AA251" s="20">
        <v>1.4999999999999999E-2</v>
      </c>
      <c r="AC251" s="20">
        <v>0</v>
      </c>
      <c r="AD251" s="12">
        <v>0.01</v>
      </c>
    </row>
    <row r="252" spans="3:30" x14ac:dyDescent="0.2">
      <c r="C252" s="12">
        <v>0</v>
      </c>
      <c r="D252" s="12">
        <v>0</v>
      </c>
      <c r="E252" s="12">
        <v>0</v>
      </c>
      <c r="F252" s="12">
        <v>0</v>
      </c>
      <c r="G252" s="12">
        <v>0</v>
      </c>
      <c r="I252" s="12">
        <v>0</v>
      </c>
      <c r="J252" s="12">
        <v>0</v>
      </c>
      <c r="K252" s="20">
        <v>-0.06</v>
      </c>
      <c r="M252" s="12">
        <v>0</v>
      </c>
      <c r="N252" s="12">
        <v>0</v>
      </c>
      <c r="O252" s="12">
        <v>0</v>
      </c>
      <c r="P252" s="12">
        <v>0</v>
      </c>
      <c r="Q252" s="20">
        <v>0</v>
      </c>
      <c r="R252" s="20">
        <v>2.5000000000000001E-2</v>
      </c>
      <c r="S252" s="20">
        <v>0.02</v>
      </c>
      <c r="T252" s="20">
        <v>0.02</v>
      </c>
      <c r="U252" s="20">
        <v>1.4999999999999999E-2</v>
      </c>
      <c r="V252" s="20">
        <v>0</v>
      </c>
      <c r="W252" s="20">
        <v>0.01</v>
      </c>
      <c r="Y252" s="20">
        <v>0</v>
      </c>
      <c r="AA252" s="20">
        <v>1.4999999999999999E-2</v>
      </c>
      <c r="AC252" s="20">
        <v>0</v>
      </c>
      <c r="AD252" s="12">
        <v>0.01</v>
      </c>
    </row>
    <row r="253" spans="3:30" x14ac:dyDescent="0.2">
      <c r="C253" s="12">
        <v>0</v>
      </c>
      <c r="D253" s="12">
        <v>0</v>
      </c>
      <c r="E253" s="12">
        <v>0</v>
      </c>
      <c r="F253" s="12">
        <v>0</v>
      </c>
      <c r="G253" s="12">
        <v>0</v>
      </c>
      <c r="I253" s="12">
        <v>0</v>
      </c>
      <c r="J253" s="12">
        <v>0</v>
      </c>
      <c r="K253" s="20">
        <v>-0.06</v>
      </c>
      <c r="M253" s="12">
        <v>0</v>
      </c>
      <c r="N253" s="12">
        <v>0</v>
      </c>
      <c r="O253" s="12">
        <v>0</v>
      </c>
      <c r="P253" s="12">
        <v>0</v>
      </c>
      <c r="Q253" s="20">
        <v>0</v>
      </c>
      <c r="R253" s="20">
        <v>2.5000000000000001E-2</v>
      </c>
      <c r="S253" s="20">
        <v>0.02</v>
      </c>
      <c r="T253" s="20">
        <v>0.02</v>
      </c>
      <c r="U253" s="20">
        <v>1.4999999999999999E-2</v>
      </c>
      <c r="V253" s="20">
        <v>0</v>
      </c>
      <c r="W253" s="20">
        <v>0.01</v>
      </c>
      <c r="Y253" s="20">
        <v>0</v>
      </c>
      <c r="AA253" s="20">
        <v>1.4999999999999999E-2</v>
      </c>
      <c r="AC253" s="20">
        <v>0</v>
      </c>
      <c r="AD253" s="12">
        <v>0.01</v>
      </c>
    </row>
    <row r="254" spans="3:30" x14ac:dyDescent="0.2">
      <c r="C254" s="12">
        <v>0</v>
      </c>
      <c r="D254" s="12">
        <v>0</v>
      </c>
      <c r="E254" s="12">
        <v>0</v>
      </c>
      <c r="F254" s="12">
        <v>0</v>
      </c>
      <c r="G254" s="12">
        <v>0</v>
      </c>
      <c r="I254" s="12">
        <v>0</v>
      </c>
      <c r="J254" s="12">
        <v>0</v>
      </c>
      <c r="K254" s="20">
        <v>-0.06</v>
      </c>
      <c r="M254" s="12">
        <v>0</v>
      </c>
      <c r="N254" s="12">
        <v>0</v>
      </c>
      <c r="O254" s="12">
        <v>0</v>
      </c>
      <c r="P254" s="12">
        <v>0</v>
      </c>
      <c r="Q254" s="20">
        <v>0</v>
      </c>
      <c r="R254" s="20">
        <v>2.5000000000000001E-2</v>
      </c>
      <c r="S254" s="20">
        <v>0.02</v>
      </c>
      <c r="T254" s="20">
        <v>0.02</v>
      </c>
      <c r="U254" s="20">
        <v>1.4999999999999999E-2</v>
      </c>
      <c r="V254" s="20">
        <v>0</v>
      </c>
      <c r="W254" s="20">
        <v>0.01</v>
      </c>
      <c r="Y254" s="20">
        <v>0</v>
      </c>
      <c r="AA254" s="20">
        <v>1.4999999999999999E-2</v>
      </c>
      <c r="AC254" s="20">
        <v>0</v>
      </c>
      <c r="AD254" s="12">
        <v>0.01</v>
      </c>
    </row>
    <row r="255" spans="3:30" x14ac:dyDescent="0.2">
      <c r="C255" s="12">
        <v>0</v>
      </c>
      <c r="D255" s="12">
        <v>0</v>
      </c>
      <c r="E255" s="12">
        <v>0</v>
      </c>
      <c r="F255" s="12">
        <v>0</v>
      </c>
      <c r="G255" s="12">
        <v>0</v>
      </c>
      <c r="I255" s="12">
        <v>0</v>
      </c>
      <c r="J255" s="12">
        <v>0</v>
      </c>
      <c r="K255" s="20">
        <v>-0.06</v>
      </c>
      <c r="M255" s="12">
        <v>0</v>
      </c>
      <c r="N255" s="12">
        <v>0</v>
      </c>
      <c r="O255" s="12">
        <v>0</v>
      </c>
      <c r="P255" s="12">
        <v>0</v>
      </c>
      <c r="Q255" s="20">
        <v>0</v>
      </c>
      <c r="R255" s="20">
        <v>2.5000000000000001E-2</v>
      </c>
      <c r="S255" s="20">
        <v>0.02</v>
      </c>
      <c r="T255" s="20">
        <v>0.02</v>
      </c>
      <c r="U255" s="20">
        <v>1.4999999999999999E-2</v>
      </c>
      <c r="V255" s="20">
        <v>0</v>
      </c>
      <c r="W255" s="20">
        <v>0.01</v>
      </c>
      <c r="Y255" s="20">
        <v>0</v>
      </c>
      <c r="AA255" s="20">
        <v>1.4999999999999999E-2</v>
      </c>
      <c r="AC255" s="20">
        <v>0</v>
      </c>
      <c r="AD255" s="12">
        <v>0.01</v>
      </c>
    </row>
    <row r="256" spans="3:30" x14ac:dyDescent="0.2">
      <c r="C256" s="12">
        <v>0</v>
      </c>
      <c r="D256" s="12">
        <v>0</v>
      </c>
      <c r="E256" s="12">
        <v>0</v>
      </c>
      <c r="F256" s="12">
        <v>0</v>
      </c>
      <c r="G256" s="12">
        <v>0</v>
      </c>
      <c r="I256" s="12">
        <v>0</v>
      </c>
      <c r="J256" s="12">
        <v>0</v>
      </c>
      <c r="K256" s="20">
        <v>-0.06</v>
      </c>
      <c r="M256" s="12">
        <v>0</v>
      </c>
      <c r="N256" s="12">
        <v>0</v>
      </c>
      <c r="O256" s="12">
        <v>0</v>
      </c>
      <c r="P256" s="12">
        <v>0</v>
      </c>
      <c r="Q256" s="20">
        <v>0</v>
      </c>
      <c r="R256" s="20">
        <v>2.5000000000000001E-2</v>
      </c>
      <c r="S256" s="20">
        <v>0.02</v>
      </c>
      <c r="T256" s="20">
        <v>0.02</v>
      </c>
      <c r="U256" s="20">
        <v>1.4999999999999999E-2</v>
      </c>
      <c r="V256" s="20">
        <v>0</v>
      </c>
      <c r="W256" s="20">
        <v>0.01</v>
      </c>
      <c r="Y256" s="20">
        <v>0</v>
      </c>
      <c r="AA256" s="20">
        <v>1.4999999999999999E-2</v>
      </c>
      <c r="AC256" s="20">
        <v>0</v>
      </c>
      <c r="AD256" s="12">
        <v>0.01</v>
      </c>
    </row>
    <row r="257" spans="3:30" x14ac:dyDescent="0.2">
      <c r="C257" s="12">
        <v>0</v>
      </c>
      <c r="D257" s="12">
        <v>0</v>
      </c>
      <c r="E257" s="12">
        <v>0</v>
      </c>
      <c r="F257" s="12">
        <v>0</v>
      </c>
      <c r="G257" s="12">
        <v>0</v>
      </c>
      <c r="I257" s="12">
        <v>0</v>
      </c>
      <c r="J257" s="12">
        <v>0</v>
      </c>
      <c r="K257" s="20">
        <v>-0.06</v>
      </c>
      <c r="M257" s="12">
        <v>0</v>
      </c>
      <c r="N257" s="12">
        <v>0</v>
      </c>
      <c r="O257" s="12">
        <v>0</v>
      </c>
      <c r="P257" s="12">
        <v>0</v>
      </c>
      <c r="Q257" s="20">
        <v>0</v>
      </c>
      <c r="R257" s="20">
        <v>2.5000000000000001E-2</v>
      </c>
      <c r="S257" s="20">
        <v>0.02</v>
      </c>
      <c r="T257" s="20">
        <v>0.02</v>
      </c>
      <c r="U257" s="20">
        <v>1.4999999999999999E-2</v>
      </c>
      <c r="V257" s="20">
        <v>0</v>
      </c>
      <c r="W257" s="20">
        <v>0.01</v>
      </c>
      <c r="Y257" s="20">
        <v>0</v>
      </c>
      <c r="AA257" s="20">
        <v>1.4999999999999999E-2</v>
      </c>
      <c r="AC257" s="20">
        <v>0</v>
      </c>
      <c r="AD257" s="12">
        <v>0.01</v>
      </c>
    </row>
    <row r="258" spans="3:30" x14ac:dyDescent="0.2">
      <c r="C258" s="12">
        <v>0</v>
      </c>
      <c r="D258" s="12">
        <v>0</v>
      </c>
      <c r="E258" s="12">
        <v>0</v>
      </c>
      <c r="F258" s="12">
        <v>0</v>
      </c>
      <c r="G258" s="12">
        <v>0</v>
      </c>
      <c r="I258" s="12">
        <v>0</v>
      </c>
      <c r="J258" s="12">
        <v>0</v>
      </c>
      <c r="K258" s="20">
        <v>-0.06</v>
      </c>
      <c r="M258" s="12">
        <v>0</v>
      </c>
      <c r="N258" s="12">
        <v>0</v>
      </c>
      <c r="O258" s="12">
        <v>0</v>
      </c>
      <c r="P258" s="12">
        <v>0</v>
      </c>
      <c r="Q258" s="20">
        <v>0</v>
      </c>
      <c r="R258" s="20">
        <v>2.5000000000000001E-2</v>
      </c>
      <c r="S258" s="20">
        <v>0.02</v>
      </c>
      <c r="T258" s="20">
        <v>0.02</v>
      </c>
      <c r="U258" s="20">
        <v>1.4999999999999999E-2</v>
      </c>
      <c r="V258" s="20">
        <v>0</v>
      </c>
      <c r="W258" s="20">
        <v>0.01</v>
      </c>
      <c r="Y258" s="20">
        <v>0</v>
      </c>
      <c r="AA258" s="20">
        <v>1.4999999999999999E-2</v>
      </c>
      <c r="AC258" s="20">
        <v>0</v>
      </c>
      <c r="AD258" s="12">
        <v>0.01</v>
      </c>
    </row>
    <row r="259" spans="3:30" x14ac:dyDescent="0.2">
      <c r="C259" s="12">
        <v>0</v>
      </c>
      <c r="D259" s="12">
        <v>0</v>
      </c>
      <c r="E259" s="12">
        <v>0</v>
      </c>
      <c r="F259" s="12">
        <v>0</v>
      </c>
      <c r="G259" s="12">
        <v>0</v>
      </c>
      <c r="I259" s="12">
        <v>0</v>
      </c>
      <c r="J259" s="12">
        <v>0</v>
      </c>
      <c r="K259" s="20">
        <v>-0.06</v>
      </c>
      <c r="M259" s="12">
        <v>0</v>
      </c>
      <c r="N259" s="12">
        <v>0</v>
      </c>
      <c r="O259" s="12">
        <v>0</v>
      </c>
      <c r="P259" s="12">
        <v>0</v>
      </c>
      <c r="Q259" s="20">
        <v>0</v>
      </c>
      <c r="R259" s="20">
        <v>2.5000000000000001E-2</v>
      </c>
      <c r="S259" s="20">
        <v>0.02</v>
      </c>
      <c r="T259" s="20">
        <v>0.02</v>
      </c>
      <c r="U259" s="20">
        <v>1.4999999999999999E-2</v>
      </c>
      <c r="V259" s="20">
        <v>0</v>
      </c>
      <c r="W259" s="20">
        <v>0.01</v>
      </c>
      <c r="Y259" s="20">
        <v>0</v>
      </c>
      <c r="AA259" s="20">
        <v>1.4999999999999999E-2</v>
      </c>
      <c r="AC259" s="20">
        <v>0</v>
      </c>
      <c r="AD259" s="12">
        <v>0.01</v>
      </c>
    </row>
    <row r="260" spans="3:30" x14ac:dyDescent="0.2">
      <c r="C260" s="12">
        <v>0</v>
      </c>
      <c r="D260" s="12">
        <v>0</v>
      </c>
      <c r="E260" s="12">
        <v>0</v>
      </c>
      <c r="F260" s="12">
        <v>0</v>
      </c>
      <c r="G260" s="12">
        <v>0</v>
      </c>
      <c r="I260" s="12">
        <v>0</v>
      </c>
      <c r="J260" s="12">
        <v>0</v>
      </c>
      <c r="K260" s="20">
        <v>-0.06</v>
      </c>
      <c r="M260" s="12">
        <v>0</v>
      </c>
      <c r="N260" s="12">
        <v>0</v>
      </c>
      <c r="O260" s="12">
        <v>0</v>
      </c>
      <c r="P260" s="12">
        <v>0</v>
      </c>
      <c r="Q260" s="20">
        <v>0</v>
      </c>
      <c r="R260" s="20">
        <v>2.5000000000000001E-2</v>
      </c>
      <c r="S260" s="20">
        <v>0.02</v>
      </c>
      <c r="T260" s="20">
        <v>0.02</v>
      </c>
      <c r="U260" s="20">
        <v>1.4999999999999999E-2</v>
      </c>
      <c r="V260" s="20">
        <v>0</v>
      </c>
      <c r="W260" s="20">
        <v>0.01</v>
      </c>
      <c r="Y260" s="20">
        <v>0</v>
      </c>
      <c r="AA260" s="20">
        <v>1.4999999999999999E-2</v>
      </c>
      <c r="AC260" s="20">
        <v>0</v>
      </c>
      <c r="AD260" s="12">
        <v>0.01</v>
      </c>
    </row>
    <row r="261" spans="3:30" x14ac:dyDescent="0.2">
      <c r="C261" s="12">
        <v>0</v>
      </c>
      <c r="D261" s="12">
        <v>0</v>
      </c>
      <c r="E261" s="12">
        <v>0</v>
      </c>
      <c r="F261" s="12">
        <v>0</v>
      </c>
      <c r="G261" s="12">
        <v>0</v>
      </c>
      <c r="I261" s="12">
        <v>0</v>
      </c>
      <c r="J261" s="12">
        <v>0</v>
      </c>
      <c r="K261" s="20">
        <v>-0.06</v>
      </c>
      <c r="M261" s="12">
        <v>0</v>
      </c>
      <c r="N261" s="12">
        <v>0</v>
      </c>
      <c r="O261" s="12">
        <v>0</v>
      </c>
      <c r="P261" s="12">
        <v>0</v>
      </c>
      <c r="Q261" s="20">
        <v>0</v>
      </c>
      <c r="R261" s="20">
        <v>2.5000000000000001E-2</v>
      </c>
      <c r="S261" s="20">
        <v>0.02</v>
      </c>
      <c r="T261" s="20">
        <v>0.02</v>
      </c>
      <c r="U261" s="20">
        <v>1.4999999999999999E-2</v>
      </c>
      <c r="V261" s="20">
        <v>0</v>
      </c>
      <c r="W261" s="20">
        <v>0.01</v>
      </c>
      <c r="Y261" s="20">
        <v>0</v>
      </c>
      <c r="AA261" s="20">
        <v>1.4999999999999999E-2</v>
      </c>
      <c r="AC261" s="20">
        <v>0</v>
      </c>
      <c r="AD261" s="12">
        <v>0.01</v>
      </c>
    </row>
    <row r="262" spans="3:30" x14ac:dyDescent="0.2">
      <c r="C262" s="12">
        <v>0</v>
      </c>
      <c r="D262" s="12">
        <v>0</v>
      </c>
      <c r="E262" s="12">
        <v>0</v>
      </c>
      <c r="F262" s="12">
        <v>0</v>
      </c>
      <c r="G262" s="12">
        <v>0</v>
      </c>
      <c r="I262" s="12">
        <v>0</v>
      </c>
      <c r="J262" s="12">
        <v>0</v>
      </c>
      <c r="K262" s="20">
        <v>-0.06</v>
      </c>
      <c r="M262" s="12">
        <v>0</v>
      </c>
      <c r="N262" s="12">
        <v>0</v>
      </c>
      <c r="O262" s="12">
        <v>0</v>
      </c>
      <c r="P262" s="12">
        <v>0</v>
      </c>
      <c r="Q262" s="20">
        <v>0</v>
      </c>
      <c r="R262" s="20">
        <v>2.5000000000000001E-2</v>
      </c>
      <c r="S262" s="20">
        <v>0.02</v>
      </c>
      <c r="T262" s="20">
        <v>0.02</v>
      </c>
      <c r="U262" s="20">
        <v>1.4999999999999999E-2</v>
      </c>
      <c r="V262" s="20">
        <v>0</v>
      </c>
      <c r="W262" s="20">
        <v>0.01</v>
      </c>
      <c r="Y262" s="20">
        <v>0</v>
      </c>
      <c r="AA262" s="20">
        <v>1.4999999999999999E-2</v>
      </c>
      <c r="AC262" s="20">
        <v>0</v>
      </c>
      <c r="AD262" s="12">
        <v>0.01</v>
      </c>
    </row>
    <row r="263" spans="3:30" x14ac:dyDescent="0.2">
      <c r="C263" s="12">
        <v>0</v>
      </c>
      <c r="D263" s="12">
        <v>0</v>
      </c>
      <c r="E263" s="12">
        <v>0</v>
      </c>
      <c r="F263" s="12">
        <v>0</v>
      </c>
      <c r="G263" s="12">
        <v>0</v>
      </c>
      <c r="I263" s="12">
        <v>0</v>
      </c>
      <c r="J263" s="12">
        <v>0</v>
      </c>
      <c r="K263" s="20">
        <v>-0.06</v>
      </c>
      <c r="M263" s="12">
        <v>0</v>
      </c>
      <c r="N263" s="12">
        <v>0</v>
      </c>
      <c r="O263" s="12">
        <v>0</v>
      </c>
      <c r="P263" s="12">
        <v>0</v>
      </c>
      <c r="Q263" s="20">
        <v>0</v>
      </c>
      <c r="R263" s="20">
        <v>2.5000000000000001E-2</v>
      </c>
      <c r="S263" s="20">
        <v>0.02</v>
      </c>
      <c r="T263" s="20">
        <v>0.02</v>
      </c>
      <c r="U263" s="20">
        <v>1.4999999999999999E-2</v>
      </c>
      <c r="V263" s="20">
        <v>0</v>
      </c>
      <c r="W263" s="20">
        <v>0.01</v>
      </c>
      <c r="Y263" s="20">
        <v>0</v>
      </c>
      <c r="AA263" s="20">
        <v>1.4999999999999999E-2</v>
      </c>
      <c r="AC263" s="20">
        <v>0</v>
      </c>
      <c r="AD263" s="12">
        <v>0.01</v>
      </c>
    </row>
    <row r="264" spans="3:30" x14ac:dyDescent="0.2">
      <c r="C264" s="12">
        <v>0</v>
      </c>
      <c r="D264" s="12">
        <v>0</v>
      </c>
      <c r="E264" s="12">
        <v>0</v>
      </c>
      <c r="F264" s="12">
        <v>0</v>
      </c>
      <c r="G264" s="12">
        <v>0</v>
      </c>
      <c r="I264" s="12">
        <v>0</v>
      </c>
      <c r="J264" s="12">
        <v>0</v>
      </c>
      <c r="K264" s="20">
        <v>-0.06</v>
      </c>
      <c r="M264" s="12">
        <v>0</v>
      </c>
      <c r="N264" s="12">
        <v>0</v>
      </c>
      <c r="O264" s="12">
        <v>0</v>
      </c>
      <c r="P264" s="12">
        <v>0</v>
      </c>
      <c r="Q264" s="20">
        <v>0</v>
      </c>
      <c r="R264" s="20">
        <v>2.5000000000000001E-2</v>
      </c>
      <c r="S264" s="20">
        <v>0.02</v>
      </c>
      <c r="T264" s="20">
        <v>0.02</v>
      </c>
      <c r="U264" s="20">
        <v>1.4999999999999999E-2</v>
      </c>
      <c r="V264" s="20">
        <v>0</v>
      </c>
      <c r="W264" s="20">
        <v>0.01</v>
      </c>
      <c r="Y264" s="20">
        <v>0</v>
      </c>
      <c r="AA264" s="20">
        <v>1.4999999999999999E-2</v>
      </c>
      <c r="AC264" s="20">
        <v>0</v>
      </c>
      <c r="AD264" s="12">
        <v>0.01</v>
      </c>
    </row>
    <row r="265" spans="3:30" x14ac:dyDescent="0.2">
      <c r="C265" s="12">
        <v>0</v>
      </c>
      <c r="D265" s="12">
        <v>0</v>
      </c>
      <c r="E265" s="12">
        <v>0</v>
      </c>
      <c r="F265" s="12">
        <v>0</v>
      </c>
      <c r="G265" s="12">
        <v>0</v>
      </c>
      <c r="I265" s="12">
        <v>0</v>
      </c>
      <c r="J265" s="12">
        <v>0</v>
      </c>
      <c r="K265" s="20">
        <v>-0.06</v>
      </c>
      <c r="M265" s="12">
        <v>0</v>
      </c>
      <c r="N265" s="12">
        <v>0</v>
      </c>
      <c r="O265" s="12">
        <v>0</v>
      </c>
      <c r="P265" s="12">
        <v>0</v>
      </c>
      <c r="Q265" s="20">
        <v>0</v>
      </c>
      <c r="R265" s="20">
        <v>2.5000000000000001E-2</v>
      </c>
      <c r="S265" s="20">
        <v>0.02</v>
      </c>
      <c r="T265" s="20">
        <v>0.02</v>
      </c>
      <c r="U265" s="20">
        <v>1.4999999999999999E-2</v>
      </c>
      <c r="V265" s="20">
        <v>0</v>
      </c>
      <c r="W265" s="20">
        <v>0.01</v>
      </c>
      <c r="Y265" s="20">
        <v>0</v>
      </c>
      <c r="AA265" s="20">
        <v>1.4999999999999999E-2</v>
      </c>
      <c r="AC265" s="20">
        <v>0</v>
      </c>
      <c r="AD265" s="12">
        <v>0.01</v>
      </c>
    </row>
    <row r="266" spans="3:30" x14ac:dyDescent="0.2">
      <c r="C266" s="12">
        <v>0</v>
      </c>
      <c r="D266" s="12">
        <v>0</v>
      </c>
      <c r="E266" s="12">
        <v>0</v>
      </c>
      <c r="F266" s="12">
        <v>0</v>
      </c>
      <c r="G266" s="12">
        <v>0</v>
      </c>
      <c r="I266" s="12">
        <v>0</v>
      </c>
      <c r="J266" s="12">
        <v>0</v>
      </c>
      <c r="K266" s="20">
        <v>-0.06</v>
      </c>
      <c r="M266" s="12">
        <v>0</v>
      </c>
      <c r="N266" s="12">
        <v>0</v>
      </c>
      <c r="O266" s="12">
        <v>0</v>
      </c>
      <c r="P266" s="12">
        <v>0</v>
      </c>
      <c r="Q266" s="20">
        <v>0</v>
      </c>
      <c r="R266" s="20">
        <v>2.5000000000000001E-2</v>
      </c>
      <c r="S266" s="20">
        <v>0.02</v>
      </c>
      <c r="T266" s="20">
        <v>0.02</v>
      </c>
      <c r="U266" s="20">
        <v>1.4999999999999999E-2</v>
      </c>
      <c r="V266" s="20">
        <v>0</v>
      </c>
      <c r="W266" s="20">
        <v>0.01</v>
      </c>
      <c r="Y266" s="20">
        <v>0</v>
      </c>
      <c r="AA266" s="20">
        <v>1.4999999999999999E-2</v>
      </c>
      <c r="AC266" s="20">
        <v>0</v>
      </c>
      <c r="AD266" s="12">
        <v>0.01</v>
      </c>
    </row>
    <row r="267" spans="3:30" x14ac:dyDescent="0.2">
      <c r="C267" s="12">
        <v>0</v>
      </c>
      <c r="D267" s="12">
        <v>0</v>
      </c>
      <c r="E267" s="12">
        <v>0</v>
      </c>
      <c r="F267" s="12">
        <v>0</v>
      </c>
      <c r="G267" s="12">
        <v>0</v>
      </c>
      <c r="I267" s="12">
        <v>0</v>
      </c>
      <c r="J267" s="12">
        <v>0</v>
      </c>
      <c r="K267" s="20">
        <v>-0.06</v>
      </c>
      <c r="M267" s="12">
        <v>0</v>
      </c>
      <c r="N267" s="12">
        <v>0</v>
      </c>
      <c r="O267" s="12">
        <v>0</v>
      </c>
      <c r="P267" s="12">
        <v>0</v>
      </c>
      <c r="Q267" s="20">
        <v>0</v>
      </c>
      <c r="R267" s="20">
        <v>2.5000000000000001E-2</v>
      </c>
      <c r="S267" s="20">
        <v>0.02</v>
      </c>
      <c r="T267" s="20">
        <v>0.02</v>
      </c>
      <c r="U267" s="20">
        <v>1.4999999999999999E-2</v>
      </c>
      <c r="V267" s="20">
        <v>0</v>
      </c>
      <c r="W267" s="20">
        <v>0.01</v>
      </c>
      <c r="Y267" s="20">
        <v>0</v>
      </c>
      <c r="AA267" s="20">
        <v>1.4999999999999999E-2</v>
      </c>
      <c r="AC267" s="20">
        <v>0</v>
      </c>
      <c r="AD267" s="12">
        <v>0.01</v>
      </c>
    </row>
    <row r="268" spans="3:30" x14ac:dyDescent="0.2">
      <c r="C268" s="12">
        <v>0</v>
      </c>
      <c r="D268" s="12">
        <v>0</v>
      </c>
      <c r="E268" s="12">
        <v>0</v>
      </c>
      <c r="F268" s="12">
        <v>0</v>
      </c>
      <c r="G268" s="12">
        <v>0</v>
      </c>
      <c r="I268" s="12">
        <v>0</v>
      </c>
      <c r="J268" s="12">
        <v>0</v>
      </c>
      <c r="K268" s="20">
        <v>-0.06</v>
      </c>
      <c r="M268" s="12">
        <v>0</v>
      </c>
      <c r="N268" s="12">
        <v>0</v>
      </c>
      <c r="O268" s="12">
        <v>0</v>
      </c>
      <c r="P268" s="12">
        <v>0</v>
      </c>
      <c r="Q268" s="20">
        <v>0</v>
      </c>
      <c r="R268" s="20">
        <v>2.5000000000000001E-2</v>
      </c>
      <c r="S268" s="20">
        <v>0.02</v>
      </c>
      <c r="T268" s="20">
        <v>0.02</v>
      </c>
      <c r="U268" s="20">
        <v>1.4999999999999999E-2</v>
      </c>
      <c r="V268" s="20">
        <v>0</v>
      </c>
      <c r="W268" s="20">
        <v>0.01</v>
      </c>
      <c r="Y268" s="20">
        <v>0</v>
      </c>
      <c r="AA268" s="20">
        <v>1.4999999999999999E-2</v>
      </c>
      <c r="AC268" s="20">
        <v>0</v>
      </c>
      <c r="AD268" s="12">
        <v>0.01</v>
      </c>
    </row>
    <row r="269" spans="3:30" x14ac:dyDescent="0.2">
      <c r="C269" s="12">
        <v>0</v>
      </c>
      <c r="D269" s="12">
        <v>0</v>
      </c>
      <c r="E269" s="12">
        <v>0</v>
      </c>
      <c r="F269" s="12">
        <v>0</v>
      </c>
      <c r="G269" s="12">
        <v>0</v>
      </c>
      <c r="I269" s="12">
        <v>0</v>
      </c>
      <c r="J269" s="12">
        <v>0</v>
      </c>
      <c r="K269" s="20">
        <v>-0.06</v>
      </c>
      <c r="M269" s="12">
        <v>0</v>
      </c>
      <c r="N269" s="12">
        <v>0</v>
      </c>
      <c r="O269" s="12">
        <v>0</v>
      </c>
      <c r="P269" s="12">
        <v>0</v>
      </c>
      <c r="Q269" s="20">
        <v>0</v>
      </c>
      <c r="R269" s="20">
        <v>2.5000000000000001E-2</v>
      </c>
      <c r="S269" s="20">
        <v>0.02</v>
      </c>
      <c r="T269" s="20">
        <v>0.02</v>
      </c>
      <c r="U269" s="20">
        <v>1.4999999999999999E-2</v>
      </c>
      <c r="V269" s="20">
        <v>0</v>
      </c>
      <c r="W269" s="20">
        <v>0.01</v>
      </c>
      <c r="Y269" s="20">
        <v>0</v>
      </c>
      <c r="AA269" s="20">
        <v>1.4999999999999999E-2</v>
      </c>
      <c r="AC269" s="20">
        <v>0</v>
      </c>
      <c r="AD269" s="12">
        <v>0.01</v>
      </c>
    </row>
    <row r="270" spans="3:30" x14ac:dyDescent="0.2">
      <c r="C270" s="12">
        <v>6.0354999999999999</v>
      </c>
      <c r="D270" s="12">
        <v>0</v>
      </c>
      <c r="E270" s="12">
        <v>0</v>
      </c>
      <c r="F270" s="12">
        <v>0</v>
      </c>
      <c r="G270" s="12">
        <v>0</v>
      </c>
      <c r="I270" s="12">
        <v>0</v>
      </c>
      <c r="J270" s="12">
        <v>0</v>
      </c>
      <c r="K270" s="20">
        <v>-0.06</v>
      </c>
      <c r="M270" s="12">
        <v>0</v>
      </c>
      <c r="N270" s="12">
        <v>0</v>
      </c>
      <c r="O270" s="12">
        <v>0</v>
      </c>
      <c r="P270" s="12">
        <v>0</v>
      </c>
      <c r="Q270" s="20">
        <v>0</v>
      </c>
      <c r="R270" s="20">
        <v>2.5000000000000001E-2</v>
      </c>
      <c r="S270" s="20">
        <v>0.02</v>
      </c>
      <c r="T270" s="20">
        <v>0.02</v>
      </c>
      <c r="U270" s="20">
        <v>1.4999999999999999E-2</v>
      </c>
      <c r="V270" s="20">
        <v>0</v>
      </c>
      <c r="W270" s="20">
        <v>0.01</v>
      </c>
      <c r="Y270" s="20">
        <v>0</v>
      </c>
      <c r="AA270" s="20">
        <v>1.4999999999999999E-2</v>
      </c>
      <c r="AC270" s="20">
        <v>0</v>
      </c>
      <c r="AD270" s="12">
        <v>0.01</v>
      </c>
    </row>
    <row r="271" spans="3:30" x14ac:dyDescent="0.2">
      <c r="C271" s="12">
        <v>5.9485000000000001</v>
      </c>
      <c r="D271" s="12">
        <v>0</v>
      </c>
      <c r="E271" s="12">
        <v>0</v>
      </c>
      <c r="F271" s="12">
        <v>0</v>
      </c>
      <c r="G271" s="12">
        <v>0</v>
      </c>
      <c r="I271" s="12">
        <v>0</v>
      </c>
      <c r="J271" s="12">
        <v>0</v>
      </c>
      <c r="K271" s="20">
        <v>-0.06</v>
      </c>
      <c r="M271" s="12">
        <v>0</v>
      </c>
      <c r="N271" s="12">
        <v>0</v>
      </c>
      <c r="O271" s="12">
        <v>0</v>
      </c>
      <c r="P271" s="12">
        <v>0</v>
      </c>
      <c r="Q271" s="20">
        <v>0</v>
      </c>
      <c r="R271" s="20">
        <v>2.5000000000000001E-2</v>
      </c>
      <c r="S271" s="20">
        <v>0.02</v>
      </c>
      <c r="T271" s="20">
        <v>0.02</v>
      </c>
      <c r="U271" s="20">
        <v>1.4999999999999999E-2</v>
      </c>
      <c r="V271" s="20">
        <v>0</v>
      </c>
      <c r="W271" s="20">
        <v>0.01</v>
      </c>
      <c r="Y271" s="20">
        <v>0</v>
      </c>
      <c r="AA271" s="20">
        <v>1.4999999999999999E-2</v>
      </c>
      <c r="AC271" s="20">
        <v>0</v>
      </c>
      <c r="AD271" s="12">
        <v>0.01</v>
      </c>
    </row>
    <row r="272" spans="3:30" x14ac:dyDescent="0.2">
      <c r="C272" s="12">
        <v>5.8094999999999999</v>
      </c>
      <c r="D272" s="12">
        <v>0</v>
      </c>
      <c r="E272" s="12">
        <v>0</v>
      </c>
      <c r="F272" s="12">
        <v>0</v>
      </c>
      <c r="G272" s="12">
        <v>0</v>
      </c>
      <c r="I272" s="12">
        <v>0</v>
      </c>
      <c r="J272" s="12">
        <v>0</v>
      </c>
      <c r="K272" s="20">
        <v>-0.06</v>
      </c>
      <c r="M272" s="12">
        <v>0</v>
      </c>
      <c r="N272" s="12">
        <v>0</v>
      </c>
      <c r="O272" s="12">
        <v>0</v>
      </c>
      <c r="P272" s="12">
        <v>0</v>
      </c>
      <c r="Q272" s="20">
        <v>0</v>
      </c>
      <c r="R272" s="20">
        <v>2.5000000000000001E-2</v>
      </c>
      <c r="S272" s="20">
        <v>0.02</v>
      </c>
      <c r="T272" s="20">
        <v>0.02</v>
      </c>
      <c r="U272" s="20">
        <v>1.4999999999999999E-2</v>
      </c>
      <c r="V272" s="20">
        <v>0</v>
      </c>
      <c r="W272" s="20">
        <v>0.01</v>
      </c>
      <c r="Y272" s="20">
        <v>0</v>
      </c>
      <c r="AA272" s="20">
        <v>1.4999999999999999E-2</v>
      </c>
      <c r="AC272" s="20">
        <v>0</v>
      </c>
      <c r="AD272" s="12">
        <v>0.01</v>
      </c>
    </row>
    <row r="273" spans="3:30" x14ac:dyDescent="0.2">
      <c r="C273" s="12">
        <v>5.6555</v>
      </c>
      <c r="D273" s="12">
        <v>0</v>
      </c>
      <c r="E273" s="12">
        <v>0</v>
      </c>
      <c r="F273" s="12">
        <v>0</v>
      </c>
      <c r="G273" s="12">
        <v>0</v>
      </c>
      <c r="I273" s="12">
        <v>0</v>
      </c>
      <c r="J273" s="12">
        <v>0</v>
      </c>
      <c r="K273" s="20">
        <v>-0.06</v>
      </c>
      <c r="M273" s="12">
        <v>0</v>
      </c>
      <c r="N273" s="12">
        <v>0</v>
      </c>
      <c r="O273" s="12">
        <v>0</v>
      </c>
      <c r="P273" s="12">
        <v>0</v>
      </c>
      <c r="Q273" s="20">
        <v>0</v>
      </c>
      <c r="R273" s="20">
        <v>2.5000000000000001E-2</v>
      </c>
      <c r="S273" s="20">
        <v>0.02</v>
      </c>
      <c r="T273" s="20">
        <v>0.02</v>
      </c>
      <c r="U273" s="20">
        <v>1.4999999999999999E-2</v>
      </c>
      <c r="V273" s="20">
        <v>0</v>
      </c>
      <c r="W273" s="20">
        <v>0.01</v>
      </c>
      <c r="Y273" s="20">
        <v>0</v>
      </c>
      <c r="AA273" s="20">
        <v>1.4999999999999999E-2</v>
      </c>
      <c r="AC273" s="20">
        <v>0</v>
      </c>
      <c r="AD273" s="12">
        <v>0.01</v>
      </c>
    </row>
    <row r="274" spans="3:30" x14ac:dyDescent="0.2">
      <c r="C274" s="12">
        <v>5.6604999999999999</v>
      </c>
      <c r="D274" s="12">
        <v>0</v>
      </c>
      <c r="E274" s="12">
        <v>0</v>
      </c>
      <c r="F274" s="12">
        <v>0</v>
      </c>
      <c r="G274" s="12">
        <v>0</v>
      </c>
      <c r="I274" s="12">
        <v>0</v>
      </c>
      <c r="J274" s="12">
        <v>0</v>
      </c>
      <c r="K274" s="20">
        <v>-0.06</v>
      </c>
      <c r="M274" s="12">
        <v>0</v>
      </c>
      <c r="N274" s="12">
        <v>0</v>
      </c>
      <c r="O274" s="12">
        <v>0</v>
      </c>
      <c r="P274" s="12">
        <v>0</v>
      </c>
      <c r="Q274" s="20">
        <v>0</v>
      </c>
      <c r="R274" s="20">
        <v>2.5000000000000001E-2</v>
      </c>
      <c r="S274" s="20">
        <v>0.02</v>
      </c>
      <c r="T274" s="20">
        <v>0.02</v>
      </c>
      <c r="U274" s="20">
        <v>1.4999999999999999E-2</v>
      </c>
      <c r="V274" s="20">
        <v>0</v>
      </c>
      <c r="W274" s="20">
        <v>0.01</v>
      </c>
      <c r="Y274" s="20">
        <v>0</v>
      </c>
      <c r="AA274" s="20">
        <v>1.4999999999999999E-2</v>
      </c>
      <c r="AC274" s="20">
        <v>0</v>
      </c>
      <c r="AD274" s="12">
        <v>0.01</v>
      </c>
    </row>
    <row r="275" spans="3:30" x14ac:dyDescent="0.2">
      <c r="C275" s="12">
        <v>5.6985000000000001</v>
      </c>
      <c r="D275" s="12">
        <v>0</v>
      </c>
      <c r="E275" s="12">
        <v>0</v>
      </c>
      <c r="F275" s="12">
        <v>0</v>
      </c>
      <c r="G275" s="12">
        <v>0</v>
      </c>
      <c r="I275" s="12">
        <v>0</v>
      </c>
      <c r="J275" s="12">
        <v>0</v>
      </c>
      <c r="K275" s="20">
        <v>-0.06</v>
      </c>
      <c r="M275" s="12">
        <v>0</v>
      </c>
      <c r="N275" s="12">
        <v>0</v>
      </c>
      <c r="O275" s="12">
        <v>0</v>
      </c>
      <c r="P275" s="12">
        <v>0</v>
      </c>
      <c r="Q275" s="20">
        <v>0</v>
      </c>
      <c r="R275" s="20">
        <v>2.5000000000000001E-2</v>
      </c>
      <c r="S275" s="20">
        <v>0.02</v>
      </c>
      <c r="T275" s="20">
        <v>0.02</v>
      </c>
      <c r="U275" s="20">
        <v>1.4999999999999999E-2</v>
      </c>
      <c r="V275" s="20">
        <v>0</v>
      </c>
      <c r="W275" s="20">
        <v>0.01</v>
      </c>
      <c r="Y275" s="20">
        <v>0</v>
      </c>
      <c r="AA275" s="20">
        <v>1.4999999999999999E-2</v>
      </c>
      <c r="AC275" s="20">
        <v>0</v>
      </c>
      <c r="AD275" s="12">
        <v>0.01</v>
      </c>
    </row>
    <row r="276" spans="3:30" x14ac:dyDescent="0.2">
      <c r="C276" s="12">
        <v>5.7435</v>
      </c>
      <c r="D276" s="12">
        <v>0</v>
      </c>
      <c r="E276" s="12">
        <v>0</v>
      </c>
      <c r="F276" s="12">
        <v>0</v>
      </c>
      <c r="G276" s="12">
        <v>0</v>
      </c>
      <c r="I276" s="12">
        <v>0</v>
      </c>
      <c r="J276" s="12">
        <v>0</v>
      </c>
      <c r="K276" s="20">
        <v>-0.06</v>
      </c>
      <c r="M276" s="12">
        <v>0</v>
      </c>
      <c r="N276" s="12">
        <v>0</v>
      </c>
      <c r="O276" s="12">
        <v>0</v>
      </c>
      <c r="P276" s="12">
        <v>0</v>
      </c>
      <c r="Q276" s="20">
        <v>0</v>
      </c>
      <c r="R276" s="20">
        <v>2.5000000000000001E-2</v>
      </c>
      <c r="S276" s="20">
        <v>0.02</v>
      </c>
      <c r="T276" s="20">
        <v>0.02</v>
      </c>
      <c r="U276" s="20">
        <v>1.4999999999999999E-2</v>
      </c>
      <c r="V276" s="20">
        <v>0</v>
      </c>
      <c r="W276" s="20">
        <v>0.01</v>
      </c>
      <c r="Y276" s="20">
        <v>0</v>
      </c>
      <c r="AA276" s="20">
        <v>1.4999999999999999E-2</v>
      </c>
      <c r="AC276" s="20">
        <v>0</v>
      </c>
      <c r="AD276" s="12">
        <v>0.01</v>
      </c>
    </row>
    <row r="277" spans="3:30" x14ac:dyDescent="0.2">
      <c r="C277" s="12">
        <v>5.7815000000000003</v>
      </c>
      <c r="D277" s="12">
        <v>0</v>
      </c>
      <c r="E277" s="12">
        <v>0</v>
      </c>
      <c r="F277" s="12">
        <v>0</v>
      </c>
      <c r="G277" s="12">
        <v>0</v>
      </c>
      <c r="I277" s="12">
        <v>0</v>
      </c>
      <c r="J277" s="12">
        <v>0</v>
      </c>
      <c r="K277" s="20">
        <v>-0.06</v>
      </c>
      <c r="M277" s="12">
        <v>0</v>
      </c>
      <c r="N277" s="12">
        <v>0</v>
      </c>
      <c r="O277" s="12">
        <v>0</v>
      </c>
      <c r="P277" s="12">
        <v>0</v>
      </c>
      <c r="Q277" s="20">
        <v>0</v>
      </c>
      <c r="R277" s="20">
        <v>2.5000000000000001E-2</v>
      </c>
      <c r="S277" s="20">
        <v>0.02</v>
      </c>
      <c r="T277" s="20">
        <v>0.02</v>
      </c>
      <c r="U277" s="20">
        <v>1.4999999999999999E-2</v>
      </c>
      <c r="V277" s="20">
        <v>0</v>
      </c>
      <c r="W277" s="20">
        <v>0.01</v>
      </c>
      <c r="Y277" s="20">
        <v>0</v>
      </c>
      <c r="AA277" s="20">
        <v>1.4999999999999999E-2</v>
      </c>
      <c r="AC277" s="20">
        <v>0</v>
      </c>
      <c r="AD277" s="12">
        <v>0.01</v>
      </c>
    </row>
    <row r="278" spans="3:30" x14ac:dyDescent="0.2">
      <c r="C278" s="12">
        <v>5.7755000000000001</v>
      </c>
      <c r="D278" s="12">
        <v>0</v>
      </c>
      <c r="E278" s="12">
        <v>0</v>
      </c>
      <c r="F278" s="12">
        <v>0</v>
      </c>
      <c r="G278" s="12">
        <v>0</v>
      </c>
      <c r="I278" s="12">
        <v>0</v>
      </c>
      <c r="J278" s="12">
        <v>0</v>
      </c>
      <c r="K278" s="20">
        <v>-0.06</v>
      </c>
      <c r="M278" s="12">
        <v>0</v>
      </c>
      <c r="N278" s="12">
        <v>0</v>
      </c>
      <c r="O278" s="12">
        <v>0</v>
      </c>
      <c r="P278" s="12">
        <v>0</v>
      </c>
      <c r="Q278" s="20">
        <v>0</v>
      </c>
      <c r="R278" s="20">
        <v>2.5000000000000001E-2</v>
      </c>
      <c r="S278" s="20">
        <v>0.02</v>
      </c>
      <c r="T278" s="20">
        <v>0.02</v>
      </c>
      <c r="U278" s="20">
        <v>1.4999999999999999E-2</v>
      </c>
      <c r="V278" s="20">
        <v>0</v>
      </c>
      <c r="W278" s="20">
        <v>0.01</v>
      </c>
      <c r="Y278" s="20">
        <v>0</v>
      </c>
      <c r="AA278" s="20">
        <v>1.4999999999999999E-2</v>
      </c>
      <c r="AC278" s="20">
        <v>0</v>
      </c>
      <c r="AD278" s="12">
        <v>0.01</v>
      </c>
    </row>
    <row r="279" spans="3:30" x14ac:dyDescent="0.2">
      <c r="C279" s="12">
        <v>5.7755000000000001</v>
      </c>
      <c r="D279" s="12">
        <v>0</v>
      </c>
      <c r="E279" s="12">
        <v>0</v>
      </c>
      <c r="F279" s="12">
        <v>0</v>
      </c>
      <c r="G279" s="12">
        <v>0</v>
      </c>
      <c r="I279" s="12">
        <v>0</v>
      </c>
      <c r="J279" s="12">
        <v>0</v>
      </c>
      <c r="K279" s="20">
        <v>-0.06</v>
      </c>
      <c r="M279" s="12">
        <v>0</v>
      </c>
      <c r="N279" s="12">
        <v>0</v>
      </c>
      <c r="O279" s="12">
        <v>0</v>
      </c>
      <c r="P279" s="12">
        <v>0</v>
      </c>
      <c r="Q279" s="20">
        <v>0</v>
      </c>
      <c r="R279" s="20">
        <v>2.5000000000000001E-2</v>
      </c>
      <c r="S279" s="20">
        <v>0.02</v>
      </c>
      <c r="T279" s="20">
        <v>0.02</v>
      </c>
      <c r="U279" s="20">
        <v>1.4999999999999999E-2</v>
      </c>
      <c r="V279" s="20">
        <v>0</v>
      </c>
      <c r="W279" s="20">
        <v>0.01</v>
      </c>
      <c r="Y279" s="20">
        <v>0</v>
      </c>
      <c r="AA279" s="20">
        <v>1.4999999999999999E-2</v>
      </c>
      <c r="AC279" s="20">
        <v>0</v>
      </c>
      <c r="AD279" s="12">
        <v>0.01</v>
      </c>
    </row>
    <row r="280" spans="3:30" x14ac:dyDescent="0.2">
      <c r="C280" s="12">
        <v>5.9234999999999998</v>
      </c>
      <c r="D280" s="12">
        <v>0</v>
      </c>
      <c r="E280" s="12">
        <v>0</v>
      </c>
      <c r="F280" s="12">
        <v>0</v>
      </c>
      <c r="G280" s="12">
        <v>0</v>
      </c>
      <c r="I280" s="12">
        <v>0</v>
      </c>
      <c r="J280" s="12">
        <v>0</v>
      </c>
      <c r="K280" s="20">
        <v>-0.06</v>
      </c>
      <c r="M280" s="12">
        <v>0</v>
      </c>
      <c r="N280" s="12">
        <v>0</v>
      </c>
      <c r="O280" s="12">
        <v>0</v>
      </c>
      <c r="P280" s="12">
        <v>0</v>
      </c>
      <c r="Q280" s="20">
        <v>0</v>
      </c>
      <c r="R280" s="20">
        <v>2.5000000000000001E-2</v>
      </c>
      <c r="S280" s="20">
        <v>0.02</v>
      </c>
      <c r="T280" s="20">
        <v>0.02</v>
      </c>
      <c r="U280" s="20">
        <v>1.4999999999999999E-2</v>
      </c>
      <c r="V280" s="20">
        <v>0</v>
      </c>
      <c r="W280" s="20">
        <v>0.01</v>
      </c>
      <c r="Y280" s="20">
        <v>0</v>
      </c>
      <c r="AA280" s="20">
        <v>1.4999999999999999E-2</v>
      </c>
      <c r="AC280" s="20">
        <v>0</v>
      </c>
      <c r="AD280" s="12">
        <v>0.01</v>
      </c>
    </row>
    <row r="281" spans="3:30" x14ac:dyDescent="0.2">
      <c r="C281" s="12">
        <v>6.0754999999999999</v>
      </c>
      <c r="D281" s="12">
        <v>0</v>
      </c>
      <c r="E281" s="12">
        <v>0</v>
      </c>
      <c r="F281" s="12">
        <v>0</v>
      </c>
      <c r="G281" s="12">
        <v>0</v>
      </c>
      <c r="I281" s="12">
        <v>0</v>
      </c>
      <c r="J281" s="12">
        <v>0</v>
      </c>
      <c r="K281" s="20">
        <v>-0.06</v>
      </c>
      <c r="M281" s="12">
        <v>0</v>
      </c>
      <c r="N281" s="12">
        <v>0</v>
      </c>
      <c r="O281" s="12">
        <v>0</v>
      </c>
      <c r="P281" s="12">
        <v>0</v>
      </c>
      <c r="Q281" s="20">
        <v>0</v>
      </c>
      <c r="R281" s="20">
        <v>2.5000000000000001E-2</v>
      </c>
      <c r="S281" s="20">
        <v>0.02</v>
      </c>
      <c r="T281" s="20">
        <v>0.02</v>
      </c>
      <c r="U281" s="20">
        <v>1.4999999999999999E-2</v>
      </c>
      <c r="V281" s="20">
        <v>0</v>
      </c>
      <c r="W281" s="20">
        <v>0.01</v>
      </c>
      <c r="Y281" s="20">
        <v>0</v>
      </c>
      <c r="AA281" s="20">
        <v>1.4999999999999999E-2</v>
      </c>
      <c r="AC281" s="20">
        <v>0</v>
      </c>
      <c r="AD281" s="12">
        <v>0.01</v>
      </c>
    </row>
    <row r="282" spans="3:30" x14ac:dyDescent="0.2">
      <c r="C282" s="12">
        <v>6.1479999999999997</v>
      </c>
      <c r="D282" s="12">
        <v>0</v>
      </c>
      <c r="E282" s="12">
        <v>0</v>
      </c>
      <c r="F282" s="12">
        <v>0</v>
      </c>
      <c r="G282" s="12">
        <v>0</v>
      </c>
      <c r="I282" s="12">
        <v>0</v>
      </c>
      <c r="J282" s="12">
        <v>0</v>
      </c>
      <c r="K282" s="20">
        <v>-0.06</v>
      </c>
      <c r="M282" s="12">
        <v>0</v>
      </c>
      <c r="N282" s="12">
        <v>0</v>
      </c>
      <c r="O282" s="12">
        <v>0</v>
      </c>
      <c r="P282" s="12">
        <v>0</v>
      </c>
      <c r="Q282" s="20">
        <v>0</v>
      </c>
      <c r="R282" s="20">
        <v>2.5000000000000001E-2</v>
      </c>
      <c r="S282" s="20">
        <v>0.02</v>
      </c>
      <c r="T282" s="20">
        <v>0.02</v>
      </c>
      <c r="U282" s="20">
        <v>1.4999999999999999E-2</v>
      </c>
      <c r="V282" s="20">
        <v>0</v>
      </c>
      <c r="W282" s="20">
        <v>0.01</v>
      </c>
      <c r="Y282" s="20">
        <v>0</v>
      </c>
      <c r="AA282" s="20">
        <v>1.4999999999999999E-2</v>
      </c>
      <c r="AC282" s="20">
        <v>0</v>
      </c>
      <c r="AD282" s="12">
        <v>0.01</v>
      </c>
    </row>
    <row r="283" spans="3:30" x14ac:dyDescent="0.2">
      <c r="C283" s="12">
        <v>6.0609999999999999</v>
      </c>
      <c r="D283" s="12">
        <v>0</v>
      </c>
      <c r="E283" s="12">
        <v>0</v>
      </c>
      <c r="F283" s="12">
        <v>0</v>
      </c>
      <c r="G283" s="12">
        <v>0</v>
      </c>
      <c r="I283" s="12">
        <v>0</v>
      </c>
      <c r="J283" s="12">
        <v>0</v>
      </c>
      <c r="K283" s="20">
        <v>-0.06</v>
      </c>
      <c r="M283" s="12">
        <v>0</v>
      </c>
      <c r="N283" s="12">
        <v>0</v>
      </c>
      <c r="O283" s="12">
        <v>0</v>
      </c>
      <c r="P283" s="12">
        <v>0</v>
      </c>
      <c r="Q283" s="20">
        <v>0</v>
      </c>
      <c r="R283" s="20">
        <v>2.5000000000000001E-2</v>
      </c>
      <c r="S283" s="20">
        <v>0.02</v>
      </c>
      <c r="T283" s="20">
        <v>0.02</v>
      </c>
      <c r="U283" s="20">
        <v>1.4999999999999999E-2</v>
      </c>
      <c r="V283" s="20">
        <v>0</v>
      </c>
      <c r="W283" s="20">
        <v>0.01</v>
      </c>
      <c r="Y283" s="20">
        <v>0</v>
      </c>
      <c r="AA283" s="20">
        <v>1.4999999999999999E-2</v>
      </c>
      <c r="AC283" s="20">
        <v>0</v>
      </c>
      <c r="AD283" s="12">
        <v>0.01</v>
      </c>
    </row>
    <row r="284" spans="3:30" x14ac:dyDescent="0.2">
      <c r="C284" s="12">
        <v>5.9219999999999997</v>
      </c>
      <c r="D284" s="12">
        <v>0</v>
      </c>
      <c r="E284" s="12">
        <v>0</v>
      </c>
      <c r="F284" s="12">
        <v>0</v>
      </c>
      <c r="G284" s="12">
        <v>0</v>
      </c>
      <c r="I284" s="12">
        <v>0</v>
      </c>
      <c r="J284" s="12">
        <v>0</v>
      </c>
      <c r="K284" s="20">
        <v>-0.06</v>
      </c>
      <c r="M284" s="12">
        <v>0</v>
      </c>
      <c r="N284" s="12">
        <v>0</v>
      </c>
      <c r="O284" s="12">
        <v>0</v>
      </c>
      <c r="P284" s="12">
        <v>0</v>
      </c>
      <c r="Q284" s="20">
        <v>0</v>
      </c>
      <c r="R284" s="20">
        <v>2.5000000000000001E-2</v>
      </c>
      <c r="S284" s="20">
        <v>0.02</v>
      </c>
      <c r="T284" s="20">
        <v>0.02</v>
      </c>
      <c r="U284" s="20">
        <v>1.4999999999999999E-2</v>
      </c>
      <c r="V284" s="20">
        <v>0</v>
      </c>
      <c r="W284" s="20">
        <v>0.01</v>
      </c>
      <c r="Y284" s="20">
        <v>0</v>
      </c>
      <c r="AA284" s="20">
        <v>1.4999999999999999E-2</v>
      </c>
      <c r="AC284" s="20">
        <v>0</v>
      </c>
      <c r="AD284" s="12">
        <v>0.01</v>
      </c>
    </row>
    <row r="285" spans="3:30" x14ac:dyDescent="0.2">
      <c r="C285" s="12">
        <v>5.7679999999999998</v>
      </c>
      <c r="D285" s="12">
        <v>0</v>
      </c>
      <c r="E285" s="12">
        <v>0</v>
      </c>
      <c r="F285" s="12">
        <v>0</v>
      </c>
      <c r="G285" s="12">
        <v>0</v>
      </c>
      <c r="I285" s="12">
        <v>0</v>
      </c>
      <c r="J285" s="12">
        <v>0</v>
      </c>
      <c r="K285" s="20">
        <v>-0.06</v>
      </c>
      <c r="M285" s="12">
        <v>0</v>
      </c>
      <c r="N285" s="12">
        <v>0</v>
      </c>
      <c r="O285" s="12">
        <v>0</v>
      </c>
      <c r="P285" s="12">
        <v>0</v>
      </c>
      <c r="Q285" s="20">
        <v>0</v>
      </c>
      <c r="R285" s="20">
        <v>2.5000000000000001E-2</v>
      </c>
      <c r="S285" s="20">
        <v>0.02</v>
      </c>
      <c r="T285" s="20">
        <v>0.02</v>
      </c>
      <c r="U285" s="20">
        <v>1.4999999999999999E-2</v>
      </c>
      <c r="V285" s="20">
        <v>0</v>
      </c>
      <c r="W285" s="20">
        <v>0.01</v>
      </c>
      <c r="Y285" s="20">
        <v>0</v>
      </c>
      <c r="AA285" s="20">
        <v>1.4999999999999999E-2</v>
      </c>
      <c r="AC285" s="20">
        <v>0</v>
      </c>
      <c r="AD285" s="12">
        <v>0.01</v>
      </c>
    </row>
    <row r="286" spans="3:30" x14ac:dyDescent="0.2">
      <c r="C286" s="12">
        <v>5.7729999999999997</v>
      </c>
      <c r="D286" s="12">
        <v>0</v>
      </c>
      <c r="E286" s="12">
        <v>0</v>
      </c>
      <c r="F286" s="12">
        <v>0</v>
      </c>
      <c r="G286" s="12">
        <v>0</v>
      </c>
      <c r="I286" s="12">
        <v>0</v>
      </c>
      <c r="J286" s="12">
        <v>0</v>
      </c>
      <c r="K286" s="20">
        <v>-0.06</v>
      </c>
      <c r="M286" s="12">
        <v>0</v>
      </c>
      <c r="N286" s="12">
        <v>0</v>
      </c>
      <c r="O286" s="12">
        <v>0</v>
      </c>
      <c r="P286" s="12">
        <v>0</v>
      </c>
      <c r="Q286" s="20">
        <v>0</v>
      </c>
      <c r="R286" s="20">
        <v>2.5000000000000001E-2</v>
      </c>
      <c r="S286" s="20">
        <v>0.02</v>
      </c>
      <c r="T286" s="20">
        <v>0.02</v>
      </c>
      <c r="U286" s="20">
        <v>1.4999999999999999E-2</v>
      </c>
      <c r="V286" s="20">
        <v>0</v>
      </c>
      <c r="W286" s="20">
        <v>0.01</v>
      </c>
      <c r="Y286" s="20">
        <v>0</v>
      </c>
      <c r="AA286" s="20">
        <v>1.4999999999999999E-2</v>
      </c>
      <c r="AC286" s="20">
        <v>0</v>
      </c>
      <c r="AD286" s="12">
        <v>0.01</v>
      </c>
    </row>
    <row r="287" spans="3:30" x14ac:dyDescent="0.2">
      <c r="C287" s="12">
        <v>5.8109999999999999</v>
      </c>
      <c r="D287" s="12">
        <v>0</v>
      </c>
      <c r="E287" s="12">
        <v>0</v>
      </c>
      <c r="F287" s="12">
        <v>0</v>
      </c>
      <c r="G287" s="12">
        <v>0</v>
      </c>
      <c r="I287" s="12">
        <v>0</v>
      </c>
      <c r="J287" s="12">
        <v>0</v>
      </c>
      <c r="K287" s="20">
        <v>-0.06</v>
      </c>
      <c r="M287" s="12">
        <v>0</v>
      </c>
      <c r="N287" s="12">
        <v>0</v>
      </c>
      <c r="O287" s="12">
        <v>0</v>
      </c>
      <c r="P287" s="12">
        <v>0</v>
      </c>
      <c r="Q287" s="20">
        <v>0</v>
      </c>
      <c r="R287" s="20">
        <v>2.5000000000000001E-2</v>
      </c>
      <c r="S287" s="20">
        <v>0.02</v>
      </c>
      <c r="T287" s="20">
        <v>0.02</v>
      </c>
      <c r="U287" s="20">
        <v>1.4999999999999999E-2</v>
      </c>
      <c r="V287" s="20">
        <v>0</v>
      </c>
      <c r="W287" s="20">
        <v>0.01</v>
      </c>
      <c r="Y287" s="20">
        <v>0</v>
      </c>
      <c r="AA287" s="20">
        <v>1.4999999999999999E-2</v>
      </c>
      <c r="AC287" s="20">
        <v>0</v>
      </c>
      <c r="AD287" s="12">
        <v>0.01</v>
      </c>
    </row>
    <row r="288" spans="3:30" x14ac:dyDescent="0.2">
      <c r="C288" s="12">
        <v>5.8559999999999999</v>
      </c>
      <c r="D288" s="12">
        <v>0</v>
      </c>
      <c r="E288" s="12">
        <v>0</v>
      </c>
      <c r="F288" s="12">
        <v>0</v>
      </c>
      <c r="G288" s="12">
        <v>0</v>
      </c>
      <c r="I288" s="12">
        <v>0</v>
      </c>
      <c r="J288" s="12">
        <v>0</v>
      </c>
      <c r="K288" s="20">
        <v>-0.06</v>
      </c>
      <c r="M288" s="12">
        <v>0</v>
      </c>
      <c r="N288" s="12">
        <v>0</v>
      </c>
      <c r="O288" s="12">
        <v>0</v>
      </c>
      <c r="P288" s="12">
        <v>0</v>
      </c>
      <c r="Q288" s="20">
        <v>0</v>
      </c>
      <c r="R288" s="20">
        <v>2.5000000000000001E-2</v>
      </c>
      <c r="S288" s="20">
        <v>0.02</v>
      </c>
      <c r="T288" s="20">
        <v>0.02</v>
      </c>
      <c r="U288" s="20">
        <v>1.4999999999999999E-2</v>
      </c>
      <c r="V288" s="20">
        <v>0</v>
      </c>
      <c r="W288" s="20">
        <v>0.01</v>
      </c>
      <c r="Y288" s="20">
        <v>0</v>
      </c>
      <c r="AA288" s="20">
        <v>1.4999999999999999E-2</v>
      </c>
      <c r="AC288" s="20">
        <v>0</v>
      </c>
      <c r="AD288" s="12">
        <v>0.01</v>
      </c>
    </row>
    <row r="289" spans="3:30" x14ac:dyDescent="0.2">
      <c r="C289" s="12">
        <v>5.8940000000000001</v>
      </c>
      <c r="D289" s="12">
        <v>0</v>
      </c>
      <c r="E289" s="12">
        <v>0</v>
      </c>
      <c r="F289" s="12">
        <v>0</v>
      </c>
      <c r="G289" s="12">
        <v>0</v>
      </c>
      <c r="I289" s="12">
        <v>0</v>
      </c>
      <c r="J289" s="12">
        <v>0</v>
      </c>
      <c r="K289" s="20">
        <v>-0.06</v>
      </c>
      <c r="M289" s="12">
        <v>0</v>
      </c>
      <c r="N289" s="12">
        <v>0</v>
      </c>
      <c r="O289" s="12">
        <v>0</v>
      </c>
      <c r="P289" s="12">
        <v>0</v>
      </c>
      <c r="Q289" s="20">
        <v>0</v>
      </c>
      <c r="R289" s="20">
        <v>2.5000000000000001E-2</v>
      </c>
      <c r="S289" s="20">
        <v>0.02</v>
      </c>
      <c r="T289" s="20">
        <v>0.02</v>
      </c>
      <c r="U289" s="20">
        <v>1.4999999999999999E-2</v>
      </c>
      <c r="V289" s="20">
        <v>0</v>
      </c>
      <c r="W289" s="20">
        <v>0.01</v>
      </c>
      <c r="Y289" s="20">
        <v>0</v>
      </c>
      <c r="AA289" s="20">
        <v>1.4999999999999999E-2</v>
      </c>
      <c r="AC289" s="20">
        <v>0</v>
      </c>
      <c r="AD289" s="12">
        <v>0.01</v>
      </c>
    </row>
    <row r="290" spans="3:30" x14ac:dyDescent="0.2">
      <c r="C290" s="12">
        <v>5.8879999999999999</v>
      </c>
      <c r="D290" s="12">
        <v>0</v>
      </c>
      <c r="E290" s="12">
        <v>0</v>
      </c>
      <c r="F290" s="12">
        <v>0</v>
      </c>
      <c r="G290" s="12">
        <v>0</v>
      </c>
      <c r="I290" s="12">
        <v>0</v>
      </c>
      <c r="J290" s="12">
        <v>0</v>
      </c>
      <c r="K290" s="20">
        <v>-0.06</v>
      </c>
      <c r="M290" s="12">
        <v>0</v>
      </c>
      <c r="N290" s="12">
        <v>0</v>
      </c>
      <c r="O290" s="12">
        <v>0</v>
      </c>
      <c r="P290" s="12">
        <v>0</v>
      </c>
      <c r="Q290" s="20">
        <v>0</v>
      </c>
      <c r="R290" s="20">
        <v>2.5000000000000001E-2</v>
      </c>
      <c r="S290" s="20">
        <v>0.02</v>
      </c>
      <c r="T290" s="20">
        <v>0.02</v>
      </c>
      <c r="U290" s="20">
        <v>1.4999999999999999E-2</v>
      </c>
      <c r="V290" s="20">
        <v>0</v>
      </c>
      <c r="W290" s="20">
        <v>0.01</v>
      </c>
      <c r="Y290" s="20">
        <v>0</v>
      </c>
      <c r="AA290" s="20">
        <v>1.4999999999999999E-2</v>
      </c>
      <c r="AC290" s="20">
        <v>0</v>
      </c>
      <c r="AD290" s="12">
        <v>0.01</v>
      </c>
    </row>
    <row r="291" spans="3:30" x14ac:dyDescent="0.2">
      <c r="C291" s="12">
        <v>5.8879999999999999</v>
      </c>
      <c r="D291" s="12">
        <v>0</v>
      </c>
      <c r="E291" s="12">
        <v>0</v>
      </c>
      <c r="F291" s="12">
        <v>0</v>
      </c>
      <c r="G291" s="12">
        <v>0</v>
      </c>
      <c r="I291" s="12">
        <v>0</v>
      </c>
      <c r="J291" s="12">
        <v>0</v>
      </c>
      <c r="K291" s="20">
        <v>-0.06</v>
      </c>
      <c r="M291" s="12">
        <v>0</v>
      </c>
      <c r="N291" s="12">
        <v>0</v>
      </c>
      <c r="O291" s="12">
        <v>0</v>
      </c>
      <c r="P291" s="12">
        <v>0</v>
      </c>
      <c r="Q291" s="20">
        <v>0</v>
      </c>
      <c r="R291" s="20">
        <v>2.5000000000000001E-2</v>
      </c>
      <c r="S291" s="20">
        <v>0.02</v>
      </c>
      <c r="T291" s="20">
        <v>0.02</v>
      </c>
      <c r="U291" s="20">
        <v>1.4999999999999999E-2</v>
      </c>
      <c r="V291" s="20">
        <v>0</v>
      </c>
      <c r="W291" s="20">
        <v>0.01</v>
      </c>
      <c r="Y291" s="20">
        <v>0</v>
      </c>
      <c r="AA291" s="20">
        <v>1.4999999999999999E-2</v>
      </c>
      <c r="AC291" s="20">
        <v>0</v>
      </c>
      <c r="AD291" s="12">
        <v>0.01</v>
      </c>
    </row>
    <row r="292" spans="3:30" x14ac:dyDescent="0.2">
      <c r="C292" s="12">
        <v>6.0359999999999996</v>
      </c>
      <c r="D292" s="12">
        <v>0</v>
      </c>
      <c r="E292" s="12">
        <v>0</v>
      </c>
      <c r="F292" s="12">
        <v>0</v>
      </c>
      <c r="G292" s="12">
        <v>0</v>
      </c>
      <c r="I292" s="12">
        <v>0</v>
      </c>
      <c r="J292" s="12">
        <v>0</v>
      </c>
      <c r="K292" s="20">
        <v>-0.06</v>
      </c>
      <c r="M292" s="12">
        <v>0</v>
      </c>
      <c r="N292" s="12">
        <v>0</v>
      </c>
      <c r="O292" s="12">
        <v>0</v>
      </c>
      <c r="P292" s="12">
        <v>0</v>
      </c>
      <c r="Q292" s="20">
        <v>0</v>
      </c>
      <c r="R292" s="20">
        <v>2.5000000000000001E-2</v>
      </c>
      <c r="S292" s="20">
        <v>0.02</v>
      </c>
      <c r="T292" s="20">
        <v>0.02</v>
      </c>
      <c r="U292" s="20">
        <v>1.4999999999999999E-2</v>
      </c>
      <c r="V292" s="20">
        <v>0</v>
      </c>
      <c r="W292" s="20">
        <v>0.01</v>
      </c>
      <c r="Y292" s="20">
        <v>0</v>
      </c>
      <c r="AA292" s="20">
        <v>1.4999999999999999E-2</v>
      </c>
      <c r="AC292" s="20">
        <v>0</v>
      </c>
      <c r="AD292" s="12">
        <v>0.01</v>
      </c>
    </row>
    <row r="293" spans="3:30" x14ac:dyDescent="0.2">
      <c r="C293" s="12">
        <v>6.1879999999999997</v>
      </c>
      <c r="D293" s="12">
        <v>0</v>
      </c>
      <c r="E293" s="12">
        <v>0</v>
      </c>
      <c r="F293" s="12">
        <v>0</v>
      </c>
      <c r="G293" s="12">
        <v>0</v>
      </c>
      <c r="I293" s="12">
        <v>0</v>
      </c>
      <c r="J293" s="12">
        <v>0</v>
      </c>
      <c r="K293" s="20">
        <v>-0.06</v>
      </c>
      <c r="M293" s="12">
        <v>0</v>
      </c>
      <c r="N293" s="12">
        <v>0</v>
      </c>
      <c r="O293" s="12">
        <v>0</v>
      </c>
      <c r="P293" s="12">
        <v>0</v>
      </c>
      <c r="Q293" s="20">
        <v>0</v>
      </c>
      <c r="R293" s="20">
        <v>2.5000000000000001E-2</v>
      </c>
      <c r="S293" s="20">
        <v>0.02</v>
      </c>
      <c r="T293" s="20">
        <v>0.02</v>
      </c>
      <c r="U293" s="20">
        <v>1.4999999999999999E-2</v>
      </c>
      <c r="V293" s="20">
        <v>0</v>
      </c>
      <c r="W293" s="20">
        <v>0.01</v>
      </c>
      <c r="Y293" s="20">
        <v>0</v>
      </c>
      <c r="AA293" s="20">
        <v>1.4999999999999999E-2</v>
      </c>
      <c r="AC293" s="20">
        <v>0</v>
      </c>
      <c r="AD293" s="12">
        <v>0.01</v>
      </c>
    </row>
    <row r="294" spans="3:30" x14ac:dyDescent="0.2">
      <c r="C294" s="12">
        <v>6.0049999999999999</v>
      </c>
      <c r="D294" s="12">
        <v>0</v>
      </c>
      <c r="E294" s="12">
        <v>0</v>
      </c>
      <c r="F294" s="12">
        <v>0</v>
      </c>
      <c r="G294" s="12">
        <v>0</v>
      </c>
      <c r="I294" s="12">
        <v>0</v>
      </c>
      <c r="J294" s="12">
        <v>0</v>
      </c>
      <c r="K294" s="20">
        <v>-0.06</v>
      </c>
      <c r="M294" s="12">
        <v>0</v>
      </c>
      <c r="N294" s="12">
        <v>0</v>
      </c>
      <c r="O294" s="12">
        <v>0</v>
      </c>
      <c r="P294" s="12">
        <v>0</v>
      </c>
      <c r="Q294" s="20">
        <v>0</v>
      </c>
      <c r="R294" s="20">
        <v>2.5000000000000001E-2</v>
      </c>
      <c r="S294" s="20">
        <v>0.02</v>
      </c>
      <c r="T294" s="20">
        <v>0.02</v>
      </c>
      <c r="U294" s="20">
        <v>1.4999999999999999E-2</v>
      </c>
      <c r="V294" s="20">
        <v>0</v>
      </c>
      <c r="W294" s="20">
        <v>0.01</v>
      </c>
      <c r="Y294" s="20">
        <v>0</v>
      </c>
      <c r="AA294" s="20">
        <v>1.4999999999999999E-2</v>
      </c>
      <c r="AC294" s="20">
        <v>0</v>
      </c>
      <c r="AD294" s="12">
        <v>0.01</v>
      </c>
    </row>
    <row r="295" spans="3:30" x14ac:dyDescent="0.2">
      <c r="C295" s="12">
        <v>6.157</v>
      </c>
      <c r="D295" s="12">
        <v>0</v>
      </c>
      <c r="E295" s="12">
        <v>0</v>
      </c>
      <c r="F295" s="12">
        <v>0</v>
      </c>
      <c r="G295" s="12">
        <v>0</v>
      </c>
      <c r="I295" s="12">
        <v>0</v>
      </c>
      <c r="J295" s="12">
        <v>0</v>
      </c>
      <c r="K295" s="20">
        <v>-0.06</v>
      </c>
      <c r="M295" s="12">
        <v>0</v>
      </c>
      <c r="N295" s="12">
        <v>0</v>
      </c>
      <c r="O295" s="12">
        <v>0</v>
      </c>
      <c r="P295" s="12">
        <v>0</v>
      </c>
      <c r="Q295" s="20">
        <v>0</v>
      </c>
      <c r="R295" s="20">
        <v>2.5000000000000001E-2</v>
      </c>
      <c r="S295" s="20">
        <v>0.02</v>
      </c>
      <c r="T295" s="20">
        <v>0.02</v>
      </c>
      <c r="U295" s="20">
        <v>1.4999999999999999E-2</v>
      </c>
      <c r="V295" s="20">
        <v>0</v>
      </c>
      <c r="W295" s="20">
        <v>0.01</v>
      </c>
      <c r="Y295" s="20">
        <v>0</v>
      </c>
      <c r="AA295" s="20">
        <v>1.4999999999999999E-2</v>
      </c>
      <c r="AC295" s="20">
        <v>0</v>
      </c>
      <c r="AD295" s="12">
        <v>0.01</v>
      </c>
    </row>
    <row r="296" spans="3:30" x14ac:dyDescent="0.2">
      <c r="C296" s="12">
        <v>5.5270000000000001</v>
      </c>
      <c r="D296" s="12">
        <v>0</v>
      </c>
      <c r="E296" s="12">
        <v>0</v>
      </c>
      <c r="F296" s="12">
        <v>0</v>
      </c>
      <c r="G296" s="12">
        <v>0</v>
      </c>
      <c r="I296" s="12">
        <v>0</v>
      </c>
      <c r="J296" s="12">
        <v>0</v>
      </c>
      <c r="K296" s="20">
        <v>-0.06</v>
      </c>
      <c r="M296" s="12">
        <v>0</v>
      </c>
      <c r="N296" s="12">
        <v>0</v>
      </c>
      <c r="O296" s="12">
        <v>0</v>
      </c>
      <c r="P296" s="12">
        <v>0</v>
      </c>
      <c r="Q296" s="20">
        <v>0</v>
      </c>
      <c r="R296" s="20">
        <v>2.5000000000000001E-2</v>
      </c>
      <c r="S296" s="20">
        <v>0.02</v>
      </c>
      <c r="T296" s="20">
        <v>0.02</v>
      </c>
      <c r="U296" s="20">
        <v>1.4999999999999999E-2</v>
      </c>
      <c r="V296" s="20">
        <v>0</v>
      </c>
      <c r="W296" s="20">
        <v>0.01</v>
      </c>
      <c r="Y296" s="20">
        <v>0</v>
      </c>
      <c r="AA296" s="20">
        <v>1.4999999999999999E-2</v>
      </c>
      <c r="AC296" s="20">
        <v>0</v>
      </c>
      <c r="AD296" s="12">
        <v>0.01</v>
      </c>
    </row>
    <row r="297" spans="3:30" x14ac:dyDescent="0.2">
      <c r="C297" s="12">
        <v>5.2469999999999999</v>
      </c>
      <c r="D297" s="12">
        <v>0</v>
      </c>
      <c r="E297" s="12">
        <v>0</v>
      </c>
      <c r="F297" s="12">
        <v>0</v>
      </c>
      <c r="G297" s="12">
        <v>0</v>
      </c>
      <c r="I297" s="12">
        <v>0</v>
      </c>
      <c r="J297" s="12">
        <v>0</v>
      </c>
      <c r="K297" s="20">
        <v>-0.06</v>
      </c>
      <c r="M297" s="12">
        <v>0</v>
      </c>
      <c r="N297" s="12">
        <v>0</v>
      </c>
      <c r="O297" s="12">
        <v>0</v>
      </c>
      <c r="P297" s="12">
        <v>0</v>
      </c>
      <c r="Q297" s="20">
        <v>0</v>
      </c>
      <c r="R297" s="20">
        <v>2.5000000000000001E-2</v>
      </c>
      <c r="S297" s="20">
        <v>0.02</v>
      </c>
      <c r="T297" s="20">
        <v>0.02</v>
      </c>
      <c r="U297" s="20">
        <v>1.4999999999999999E-2</v>
      </c>
      <c r="V297" s="20">
        <v>0</v>
      </c>
      <c r="W297" s="20">
        <v>0.01</v>
      </c>
      <c r="Y297" s="20">
        <v>0</v>
      </c>
      <c r="AA297" s="20">
        <v>1.4999999999999999E-2</v>
      </c>
      <c r="AC297" s="20">
        <v>0</v>
      </c>
      <c r="AD297" s="12">
        <v>0.01</v>
      </c>
    </row>
    <row r="298" spans="3:30" x14ac:dyDescent="0.2">
      <c r="C298" s="12">
        <v>5.7190000000000003</v>
      </c>
      <c r="D298" s="12">
        <v>0</v>
      </c>
      <c r="E298" s="12">
        <v>0</v>
      </c>
      <c r="F298" s="12">
        <v>0</v>
      </c>
      <c r="G298" s="12">
        <v>0</v>
      </c>
      <c r="I298" s="12">
        <v>0</v>
      </c>
      <c r="J298" s="12">
        <v>0</v>
      </c>
      <c r="K298" s="20">
        <v>-0.06</v>
      </c>
      <c r="M298" s="12">
        <v>0</v>
      </c>
      <c r="N298" s="12">
        <v>0</v>
      </c>
      <c r="O298" s="12">
        <v>0</v>
      </c>
      <c r="P298" s="12">
        <v>0</v>
      </c>
      <c r="Q298" s="20">
        <v>0</v>
      </c>
      <c r="R298" s="20">
        <v>2.5000000000000001E-2</v>
      </c>
      <c r="S298" s="20">
        <v>0.02</v>
      </c>
      <c r="T298" s="20">
        <v>0.02</v>
      </c>
      <c r="U298" s="20">
        <v>1.4999999999999999E-2</v>
      </c>
      <c r="V298" s="20">
        <v>0</v>
      </c>
      <c r="W298" s="20">
        <v>0.01</v>
      </c>
      <c r="Y298" s="20">
        <v>0</v>
      </c>
      <c r="AA298" s="20">
        <v>1.4999999999999999E-2</v>
      </c>
      <c r="AC298" s="20">
        <v>0</v>
      </c>
      <c r="AD298" s="12">
        <v>0.01</v>
      </c>
    </row>
    <row r="299" spans="3:30" x14ac:dyDescent="0.2">
      <c r="C299" s="12">
        <v>6.1375000000000002</v>
      </c>
      <c r="D299" s="12">
        <v>0</v>
      </c>
      <c r="E299" s="12">
        <v>0</v>
      </c>
      <c r="F299" s="12">
        <v>0</v>
      </c>
      <c r="G299" s="12">
        <v>0</v>
      </c>
      <c r="I299" s="12">
        <v>0</v>
      </c>
      <c r="J299" s="12">
        <v>0</v>
      </c>
      <c r="K299" s="20">
        <v>-0.06</v>
      </c>
      <c r="M299" s="12">
        <v>0</v>
      </c>
      <c r="N299" s="12">
        <v>0</v>
      </c>
      <c r="O299" s="12">
        <v>0</v>
      </c>
      <c r="P299" s="12">
        <v>0</v>
      </c>
      <c r="Q299" s="20">
        <v>0</v>
      </c>
      <c r="R299" s="20">
        <v>2.5000000000000001E-2</v>
      </c>
      <c r="S299" s="20">
        <v>0.02</v>
      </c>
      <c r="T299" s="20">
        <v>0.02</v>
      </c>
      <c r="U299" s="20">
        <v>1.4999999999999999E-2</v>
      </c>
      <c r="V299" s="20">
        <v>0</v>
      </c>
      <c r="W299" s="20">
        <v>0.01</v>
      </c>
      <c r="Y299" s="20">
        <v>0</v>
      </c>
      <c r="AA299" s="20">
        <v>1.4999999999999999E-2</v>
      </c>
      <c r="AC299" s="20">
        <v>0</v>
      </c>
      <c r="AD299" s="12">
        <v>0.01</v>
      </c>
    </row>
    <row r="300" spans="3:30" x14ac:dyDescent="0.2">
      <c r="C300" s="12">
        <v>5.9669999999999996</v>
      </c>
      <c r="D300" s="12">
        <v>0</v>
      </c>
      <c r="E300" s="12">
        <v>0</v>
      </c>
      <c r="F300" s="12">
        <v>0</v>
      </c>
      <c r="G300" s="12">
        <v>0</v>
      </c>
      <c r="I300" s="12">
        <v>0</v>
      </c>
      <c r="J300" s="12">
        <v>0</v>
      </c>
      <c r="K300" s="20">
        <v>-0.06</v>
      </c>
      <c r="M300" s="12">
        <v>0</v>
      </c>
      <c r="N300" s="12">
        <v>0</v>
      </c>
      <c r="O300" s="12">
        <v>0</v>
      </c>
      <c r="P300" s="12">
        <v>0</v>
      </c>
      <c r="Q300" s="20">
        <v>0</v>
      </c>
      <c r="R300" s="20">
        <v>2.5000000000000001E-2</v>
      </c>
      <c r="S300" s="20">
        <v>0.02</v>
      </c>
      <c r="T300" s="20">
        <v>0.02</v>
      </c>
      <c r="U300" s="20">
        <v>1.4999999999999999E-2</v>
      </c>
      <c r="V300" s="20">
        <v>0</v>
      </c>
      <c r="W300" s="20">
        <v>0.01</v>
      </c>
      <c r="Y300" s="20">
        <v>0</v>
      </c>
      <c r="AA300" s="20">
        <v>1.4999999999999999E-2</v>
      </c>
      <c r="AC300" s="20">
        <v>0</v>
      </c>
      <c r="AD300" s="12">
        <v>0.01</v>
      </c>
    </row>
    <row r="301" spans="3:30" x14ac:dyDescent="0.2">
      <c r="C301" s="12">
        <v>6.69</v>
      </c>
      <c r="D301" s="12">
        <v>0</v>
      </c>
      <c r="E301" s="12">
        <v>0</v>
      </c>
      <c r="F301" s="12">
        <v>0</v>
      </c>
      <c r="G301" s="12">
        <v>0</v>
      </c>
      <c r="I301" s="12">
        <v>0</v>
      </c>
      <c r="J301" s="12">
        <v>0</v>
      </c>
      <c r="K301" s="20">
        <v>-0.06</v>
      </c>
      <c r="M301" s="12">
        <v>0</v>
      </c>
      <c r="N301" s="12">
        <v>0</v>
      </c>
      <c r="O301" s="12">
        <v>0</v>
      </c>
      <c r="P301" s="12">
        <v>0</v>
      </c>
      <c r="Q301" s="20">
        <v>0</v>
      </c>
      <c r="R301" s="20">
        <v>2.5000000000000001E-2</v>
      </c>
      <c r="S301" s="20">
        <v>0.02</v>
      </c>
      <c r="T301" s="20">
        <v>0.02</v>
      </c>
      <c r="U301" s="20">
        <v>1.4999999999999999E-2</v>
      </c>
      <c r="V301" s="20">
        <v>0</v>
      </c>
      <c r="W301" s="20">
        <v>0.01</v>
      </c>
      <c r="Y301" s="20">
        <v>0</v>
      </c>
      <c r="AA301" s="20">
        <v>1.4999999999999999E-2</v>
      </c>
      <c r="AC301" s="20">
        <v>0</v>
      </c>
      <c r="AD301" s="12">
        <v>0.01</v>
      </c>
    </row>
    <row r="302" spans="3:30" x14ac:dyDescent="0.2">
      <c r="C302" s="12">
        <v>6.2805000000000009</v>
      </c>
      <c r="D302" s="12">
        <v>0</v>
      </c>
      <c r="E302" s="12">
        <v>0</v>
      </c>
      <c r="F302" s="12">
        <v>0</v>
      </c>
      <c r="G302" s="12">
        <v>0</v>
      </c>
      <c r="I302" s="12">
        <v>0</v>
      </c>
      <c r="J302" s="12">
        <v>0</v>
      </c>
      <c r="K302" s="20">
        <v>-0.06</v>
      </c>
      <c r="M302" s="12">
        <v>0</v>
      </c>
      <c r="N302" s="12">
        <v>0</v>
      </c>
      <c r="O302" s="12">
        <v>0</v>
      </c>
      <c r="P302" s="12">
        <v>0</v>
      </c>
      <c r="Q302" s="20">
        <v>0</v>
      </c>
      <c r="R302" s="20">
        <v>2.5000000000000001E-2</v>
      </c>
      <c r="S302" s="20">
        <v>0.02</v>
      </c>
      <c r="T302" s="20">
        <v>0.02</v>
      </c>
      <c r="U302" s="20">
        <v>1.4999999999999999E-2</v>
      </c>
      <c r="V302" s="20">
        <v>0</v>
      </c>
      <c r="W302" s="20">
        <v>0.01</v>
      </c>
      <c r="Y302" s="20">
        <v>0</v>
      </c>
      <c r="AA302" s="20">
        <v>1.4999999999999999E-2</v>
      </c>
      <c r="AC302" s="20">
        <v>0</v>
      </c>
      <c r="AD302" s="12">
        <v>0.01</v>
      </c>
    </row>
    <row r="303" spans="3:30" x14ac:dyDescent="0.2">
      <c r="C303" s="12">
        <v>4.8240000000000007</v>
      </c>
      <c r="D303" s="12">
        <v>0</v>
      </c>
      <c r="E303" s="12">
        <v>0</v>
      </c>
      <c r="F303" s="12">
        <v>0</v>
      </c>
      <c r="G303" s="12">
        <v>0</v>
      </c>
      <c r="I303" s="12">
        <v>0</v>
      </c>
      <c r="J303" s="12">
        <v>0</v>
      </c>
      <c r="K303" s="20">
        <v>-0.06</v>
      </c>
      <c r="M303" s="12">
        <v>0</v>
      </c>
      <c r="N303" s="12">
        <v>0</v>
      </c>
      <c r="O303" s="12">
        <v>0</v>
      </c>
      <c r="P303" s="12">
        <v>0</v>
      </c>
      <c r="Q303" s="20">
        <v>0</v>
      </c>
      <c r="R303" s="20">
        <v>2.5000000000000001E-2</v>
      </c>
      <c r="S303" s="20">
        <v>0.02</v>
      </c>
      <c r="T303" s="20">
        <v>0.02</v>
      </c>
      <c r="U303" s="20">
        <v>1.4999999999999999E-2</v>
      </c>
      <c r="V303" s="20">
        <v>0</v>
      </c>
      <c r="W303" s="20">
        <v>0.01</v>
      </c>
      <c r="Y303" s="20">
        <v>0</v>
      </c>
      <c r="AA303" s="20">
        <v>1.4999999999999999E-2</v>
      </c>
      <c r="AC303" s="20">
        <v>0</v>
      </c>
      <c r="AD303" s="12">
        <v>0.01</v>
      </c>
    </row>
    <row r="304" spans="3:30" x14ac:dyDescent="0.2">
      <c r="D304" s="12">
        <v>0</v>
      </c>
      <c r="E304" s="12">
        <v>0</v>
      </c>
      <c r="F304" s="12">
        <v>0</v>
      </c>
      <c r="G304" s="12">
        <v>0</v>
      </c>
      <c r="I304" s="12">
        <v>0</v>
      </c>
      <c r="J304" s="12">
        <v>0</v>
      </c>
      <c r="K304" s="20">
        <v>-0.06</v>
      </c>
      <c r="M304" s="12">
        <v>0</v>
      </c>
      <c r="N304" s="12">
        <v>0</v>
      </c>
      <c r="O304" s="12">
        <v>0</v>
      </c>
      <c r="P304" s="12">
        <v>0</v>
      </c>
      <c r="Q304" s="20">
        <v>0</v>
      </c>
      <c r="R304" s="20">
        <v>2.5000000000000001E-2</v>
      </c>
      <c r="S304" s="20">
        <v>0.02</v>
      </c>
      <c r="T304" s="20">
        <v>0.02</v>
      </c>
      <c r="U304" s="20">
        <v>1.4999999999999999E-2</v>
      </c>
      <c r="V304" s="20">
        <v>0</v>
      </c>
      <c r="W304" s="20">
        <v>0.01</v>
      </c>
      <c r="Y304" s="20">
        <v>0</v>
      </c>
      <c r="AA304" s="20">
        <v>1.4999999999999999E-2</v>
      </c>
      <c r="AC304" s="20">
        <v>0</v>
      </c>
      <c r="AD304" s="12">
        <v>0.01</v>
      </c>
    </row>
    <row r="305" spans="4:30" x14ac:dyDescent="0.2">
      <c r="D305" s="12">
        <v>0</v>
      </c>
      <c r="E305" s="12">
        <v>0</v>
      </c>
      <c r="F305" s="12">
        <v>0</v>
      </c>
      <c r="G305" s="12">
        <v>0</v>
      </c>
      <c r="I305" s="12">
        <v>0</v>
      </c>
      <c r="J305" s="12">
        <v>0</v>
      </c>
      <c r="K305" s="20">
        <v>-0.06</v>
      </c>
      <c r="M305" s="12">
        <v>0</v>
      </c>
      <c r="N305" s="12">
        <v>0</v>
      </c>
      <c r="O305" s="12">
        <v>0</v>
      </c>
      <c r="P305" s="12">
        <v>0</v>
      </c>
      <c r="Q305" s="20">
        <v>0</v>
      </c>
      <c r="R305" s="20">
        <v>2.5000000000000001E-2</v>
      </c>
      <c r="S305" s="20">
        <v>0.02</v>
      </c>
      <c r="T305" s="20">
        <v>0.02</v>
      </c>
      <c r="U305" s="20">
        <v>1.4999999999999999E-2</v>
      </c>
      <c r="V305" s="20">
        <v>0</v>
      </c>
      <c r="W305" s="20">
        <v>0.01</v>
      </c>
      <c r="Y305" s="20">
        <v>0</v>
      </c>
      <c r="AA305" s="20">
        <v>1.4999999999999999E-2</v>
      </c>
      <c r="AC305" s="20">
        <v>0</v>
      </c>
      <c r="AD305" s="12">
        <v>0.01</v>
      </c>
    </row>
    <row r="306" spans="4:30" x14ac:dyDescent="0.2">
      <c r="D306" s="12">
        <v>0</v>
      </c>
      <c r="E306" s="12">
        <v>0</v>
      </c>
      <c r="F306" s="12">
        <v>0</v>
      </c>
      <c r="G306" s="12">
        <v>0</v>
      </c>
      <c r="I306" s="12">
        <v>0</v>
      </c>
      <c r="J306" s="12">
        <v>0</v>
      </c>
      <c r="K306" s="20">
        <v>-0.06</v>
      </c>
      <c r="M306" s="12">
        <v>0</v>
      </c>
      <c r="N306" s="12">
        <v>0</v>
      </c>
      <c r="O306" s="12">
        <v>0</v>
      </c>
      <c r="P306" s="12">
        <v>0</v>
      </c>
      <c r="Q306" s="20">
        <v>0</v>
      </c>
      <c r="R306" s="20">
        <v>2.5000000000000001E-2</v>
      </c>
      <c r="S306" s="20">
        <v>0.02</v>
      </c>
      <c r="T306" s="20">
        <v>0.02</v>
      </c>
      <c r="U306" s="20">
        <v>1.4999999999999999E-2</v>
      </c>
      <c r="V306" s="20">
        <v>0</v>
      </c>
      <c r="W306" s="20">
        <v>0.01</v>
      </c>
      <c r="Y306" s="20">
        <v>0</v>
      </c>
      <c r="AA306" s="20">
        <v>1.4999999999999999E-2</v>
      </c>
      <c r="AC306" s="20">
        <v>0</v>
      </c>
      <c r="AD306" s="12">
        <v>0.01</v>
      </c>
    </row>
    <row r="307" spans="4:30" x14ac:dyDescent="0.2">
      <c r="D307" s="12">
        <v>0</v>
      </c>
      <c r="E307" s="12">
        <v>0</v>
      </c>
      <c r="F307" s="12">
        <v>0</v>
      </c>
      <c r="G307" s="12">
        <v>0</v>
      </c>
      <c r="I307" s="12">
        <v>0</v>
      </c>
      <c r="J307" s="12">
        <v>0</v>
      </c>
      <c r="K307" s="20">
        <v>-0.06</v>
      </c>
      <c r="M307" s="12">
        <v>0</v>
      </c>
      <c r="N307" s="12">
        <v>0</v>
      </c>
      <c r="O307" s="12">
        <v>0</v>
      </c>
      <c r="P307" s="12">
        <v>0</v>
      </c>
      <c r="Q307" s="20">
        <v>0</v>
      </c>
      <c r="R307" s="20">
        <v>2.5000000000000001E-2</v>
      </c>
      <c r="S307" s="20">
        <v>0.02</v>
      </c>
      <c r="T307" s="20">
        <v>0.02</v>
      </c>
      <c r="U307" s="20">
        <v>1.4999999999999999E-2</v>
      </c>
      <c r="V307" s="20">
        <v>0</v>
      </c>
      <c r="W307" s="20">
        <v>0.01</v>
      </c>
      <c r="Y307" s="20">
        <v>0</v>
      </c>
      <c r="AA307" s="20">
        <v>1.4999999999999999E-2</v>
      </c>
      <c r="AC307" s="20">
        <v>0</v>
      </c>
      <c r="AD307" s="12">
        <v>0.01</v>
      </c>
    </row>
    <row r="308" spans="4:30" x14ac:dyDescent="0.2">
      <c r="D308" s="12">
        <v>0</v>
      </c>
      <c r="E308" s="12">
        <v>0</v>
      </c>
      <c r="F308" s="12">
        <v>0</v>
      </c>
      <c r="G308" s="12">
        <v>0</v>
      </c>
      <c r="I308" s="12">
        <v>0</v>
      </c>
      <c r="J308" s="12">
        <v>0</v>
      </c>
      <c r="K308" s="20">
        <v>-0.06</v>
      </c>
      <c r="M308" s="12">
        <v>0</v>
      </c>
      <c r="N308" s="12">
        <v>0</v>
      </c>
      <c r="O308" s="12">
        <v>0</v>
      </c>
      <c r="P308" s="12">
        <v>0</v>
      </c>
      <c r="Q308" s="20">
        <v>0</v>
      </c>
      <c r="R308" s="20">
        <v>2.5000000000000001E-2</v>
      </c>
      <c r="S308" s="20">
        <v>0.02</v>
      </c>
      <c r="T308" s="20">
        <v>0.02</v>
      </c>
      <c r="U308" s="20">
        <v>1.4999999999999999E-2</v>
      </c>
      <c r="V308" s="20">
        <v>0</v>
      </c>
      <c r="W308" s="20">
        <v>0.01</v>
      </c>
      <c r="Y308" s="20">
        <v>0</v>
      </c>
      <c r="AA308" s="20">
        <v>1.4999999999999999E-2</v>
      </c>
      <c r="AC308" s="20">
        <v>0</v>
      </c>
      <c r="AD308" s="12">
        <v>0.01</v>
      </c>
    </row>
    <row r="309" spans="4:30" x14ac:dyDescent="0.2">
      <c r="D309" s="12">
        <v>0</v>
      </c>
      <c r="E309" s="12">
        <v>0</v>
      </c>
      <c r="F309" s="12">
        <v>0</v>
      </c>
      <c r="G309" s="12">
        <v>0</v>
      </c>
      <c r="I309" s="12">
        <v>0</v>
      </c>
      <c r="J309" s="12">
        <v>0</v>
      </c>
      <c r="K309" s="20">
        <v>-0.06</v>
      </c>
      <c r="M309" s="12">
        <v>0</v>
      </c>
      <c r="N309" s="12">
        <v>0</v>
      </c>
      <c r="O309" s="12">
        <v>0</v>
      </c>
      <c r="P309" s="12">
        <v>0</v>
      </c>
      <c r="Q309" s="20">
        <v>0</v>
      </c>
      <c r="R309" s="20">
        <v>2.5000000000000001E-2</v>
      </c>
      <c r="S309" s="20">
        <v>0.02</v>
      </c>
      <c r="T309" s="20">
        <v>0.02</v>
      </c>
      <c r="U309" s="20">
        <v>1.4999999999999999E-2</v>
      </c>
      <c r="V309" s="20">
        <v>0</v>
      </c>
      <c r="W309" s="20">
        <v>0.01</v>
      </c>
      <c r="Y309" s="20">
        <v>0</v>
      </c>
      <c r="AA309" s="20">
        <v>1.4999999999999999E-2</v>
      </c>
      <c r="AC309" s="20">
        <v>0</v>
      </c>
      <c r="AD309" s="12">
        <v>0.01</v>
      </c>
    </row>
    <row r="310" spans="4:30" x14ac:dyDescent="0.2">
      <c r="D310" s="12">
        <v>0</v>
      </c>
      <c r="E310" s="12">
        <v>0</v>
      </c>
      <c r="F310" s="12">
        <v>0</v>
      </c>
      <c r="G310" s="12">
        <v>0</v>
      </c>
      <c r="I310" s="12">
        <v>0</v>
      </c>
      <c r="J310" s="12">
        <v>0</v>
      </c>
      <c r="K310" s="20">
        <v>-0.06</v>
      </c>
      <c r="M310" s="12">
        <v>0</v>
      </c>
      <c r="N310" s="12">
        <v>0</v>
      </c>
      <c r="O310" s="12">
        <v>0</v>
      </c>
      <c r="P310" s="12">
        <v>0</v>
      </c>
      <c r="Q310" s="20">
        <v>0</v>
      </c>
      <c r="R310" s="20">
        <v>2.5000000000000001E-2</v>
      </c>
      <c r="S310" s="20">
        <v>0.02</v>
      </c>
      <c r="T310" s="20">
        <v>0.02</v>
      </c>
      <c r="U310" s="20">
        <v>1.4999999999999999E-2</v>
      </c>
      <c r="V310" s="20">
        <v>0</v>
      </c>
      <c r="W310" s="20">
        <v>0.01</v>
      </c>
      <c r="Y310" s="20">
        <v>0</v>
      </c>
      <c r="AA310" s="20">
        <v>1.4999999999999999E-2</v>
      </c>
      <c r="AC310" s="20">
        <v>0</v>
      </c>
      <c r="AD310" s="12">
        <v>0.01</v>
      </c>
    </row>
    <row r="311" spans="4:30" x14ac:dyDescent="0.2">
      <c r="D311" s="12">
        <v>0</v>
      </c>
      <c r="E311" s="12">
        <v>0</v>
      </c>
      <c r="F311" s="12">
        <v>0</v>
      </c>
      <c r="G311" s="12">
        <v>0</v>
      </c>
      <c r="I311" s="12">
        <v>0</v>
      </c>
      <c r="J311" s="12">
        <v>0</v>
      </c>
      <c r="K311" s="20">
        <v>-0.06</v>
      </c>
      <c r="M311" s="12">
        <v>0</v>
      </c>
      <c r="N311" s="12">
        <v>0</v>
      </c>
      <c r="O311" s="12">
        <v>0</v>
      </c>
      <c r="P311" s="12">
        <v>0</v>
      </c>
      <c r="Q311" s="20">
        <v>0</v>
      </c>
      <c r="R311" s="20">
        <v>2.5000000000000001E-2</v>
      </c>
      <c r="S311" s="20">
        <v>0.02</v>
      </c>
      <c r="T311" s="20">
        <v>0.02</v>
      </c>
      <c r="U311" s="20">
        <v>1.4999999999999999E-2</v>
      </c>
      <c r="V311" s="20">
        <v>0</v>
      </c>
      <c r="W311" s="20">
        <v>0.01</v>
      </c>
      <c r="Y311" s="20">
        <v>0</v>
      </c>
      <c r="AA311" s="20">
        <v>1.4999999999999999E-2</v>
      </c>
      <c r="AC311" s="20">
        <v>0</v>
      </c>
      <c r="AD311" s="12">
        <v>0.01</v>
      </c>
    </row>
    <row r="312" spans="4:30" x14ac:dyDescent="0.2">
      <c r="D312" s="12">
        <v>0</v>
      </c>
      <c r="E312" s="12">
        <v>0</v>
      </c>
      <c r="F312" s="12">
        <v>0</v>
      </c>
      <c r="G312" s="12">
        <v>0</v>
      </c>
      <c r="I312" s="12">
        <v>0</v>
      </c>
      <c r="J312" s="12">
        <v>0</v>
      </c>
      <c r="K312" s="20">
        <v>-0.06</v>
      </c>
      <c r="M312" s="12">
        <v>0</v>
      </c>
      <c r="N312" s="12">
        <v>0</v>
      </c>
      <c r="O312" s="12">
        <v>0</v>
      </c>
      <c r="P312" s="12">
        <v>0</v>
      </c>
      <c r="Q312" s="20">
        <v>0</v>
      </c>
      <c r="R312" s="20">
        <v>2.5000000000000001E-2</v>
      </c>
      <c r="S312" s="20">
        <v>0.02</v>
      </c>
      <c r="T312" s="20">
        <v>0.02</v>
      </c>
      <c r="U312" s="20">
        <v>1.4999999999999999E-2</v>
      </c>
      <c r="V312" s="20">
        <v>0</v>
      </c>
      <c r="W312" s="20">
        <v>0.01</v>
      </c>
      <c r="Y312" s="20">
        <v>0</v>
      </c>
      <c r="AA312" s="20">
        <v>1.4999999999999999E-2</v>
      </c>
      <c r="AC312" s="20">
        <v>0</v>
      </c>
      <c r="AD312" s="12">
        <v>0.01</v>
      </c>
    </row>
    <row r="313" spans="4:30" x14ac:dyDescent="0.2">
      <c r="D313" s="12">
        <v>0</v>
      </c>
      <c r="E313" s="12">
        <v>0</v>
      </c>
      <c r="F313" s="12">
        <v>0</v>
      </c>
      <c r="G313" s="12">
        <v>0</v>
      </c>
      <c r="I313" s="12">
        <v>0</v>
      </c>
      <c r="J313" s="12">
        <v>0</v>
      </c>
      <c r="K313" s="20">
        <v>-0.06</v>
      </c>
      <c r="M313" s="12">
        <v>0</v>
      </c>
      <c r="N313" s="12">
        <v>0</v>
      </c>
      <c r="O313" s="12">
        <v>0</v>
      </c>
      <c r="P313" s="12">
        <v>0</v>
      </c>
      <c r="Q313" s="20">
        <v>0</v>
      </c>
      <c r="R313" s="20">
        <v>2.5000000000000001E-2</v>
      </c>
      <c r="S313" s="20">
        <v>0.02</v>
      </c>
      <c r="T313" s="20">
        <v>0.02</v>
      </c>
      <c r="U313" s="20">
        <v>1.4999999999999999E-2</v>
      </c>
      <c r="V313" s="20">
        <v>0</v>
      </c>
      <c r="W313" s="20">
        <v>0.01</v>
      </c>
      <c r="Y313" s="20">
        <v>0</v>
      </c>
      <c r="AA313" s="20">
        <v>1.4999999999999999E-2</v>
      </c>
      <c r="AC313" s="20">
        <v>0</v>
      </c>
      <c r="AD313" s="12">
        <v>0.01</v>
      </c>
    </row>
    <row r="314" spans="4:30" x14ac:dyDescent="0.2">
      <c r="D314" s="12">
        <v>0</v>
      </c>
      <c r="E314" s="12">
        <v>0</v>
      </c>
      <c r="F314" s="12">
        <v>0</v>
      </c>
      <c r="G314" s="12">
        <v>0</v>
      </c>
      <c r="I314" s="12">
        <v>0</v>
      </c>
      <c r="J314" s="12">
        <v>0</v>
      </c>
      <c r="K314" s="20">
        <v>-0.06</v>
      </c>
      <c r="M314" s="12">
        <v>0</v>
      </c>
      <c r="N314" s="12">
        <v>0</v>
      </c>
      <c r="O314" s="12">
        <v>0</v>
      </c>
      <c r="P314" s="12">
        <v>0</v>
      </c>
      <c r="Q314" s="20">
        <v>0</v>
      </c>
      <c r="R314" s="20">
        <v>2.5000000000000001E-2</v>
      </c>
      <c r="S314" s="20">
        <v>0.02</v>
      </c>
      <c r="T314" s="20">
        <v>0.02</v>
      </c>
      <c r="U314" s="20">
        <v>1.4999999999999999E-2</v>
      </c>
      <c r="V314" s="20">
        <v>0</v>
      </c>
      <c r="W314" s="20">
        <v>0.01</v>
      </c>
      <c r="Y314" s="20">
        <v>0</v>
      </c>
      <c r="AA314" s="20">
        <v>1.4999999999999999E-2</v>
      </c>
      <c r="AC314" s="20">
        <v>0</v>
      </c>
      <c r="AD314" s="12">
        <v>0.01</v>
      </c>
    </row>
    <row r="315" spans="4:30" x14ac:dyDescent="0.2">
      <c r="D315" s="12">
        <v>0</v>
      </c>
      <c r="E315" s="12">
        <v>0</v>
      </c>
      <c r="F315" s="12">
        <v>0</v>
      </c>
      <c r="G315" s="12">
        <v>0</v>
      </c>
      <c r="I315" s="12">
        <v>0</v>
      </c>
      <c r="J315" s="12">
        <v>0</v>
      </c>
      <c r="K315" s="20">
        <v>-0.06</v>
      </c>
      <c r="M315" s="12">
        <v>0</v>
      </c>
      <c r="N315" s="12">
        <v>0</v>
      </c>
      <c r="O315" s="12">
        <v>0</v>
      </c>
      <c r="P315" s="12">
        <v>0</v>
      </c>
      <c r="Q315" s="20">
        <v>0</v>
      </c>
      <c r="R315" s="20">
        <v>2.5000000000000001E-2</v>
      </c>
      <c r="S315" s="20">
        <v>0.02</v>
      </c>
      <c r="T315" s="20">
        <v>0.02</v>
      </c>
      <c r="U315" s="20">
        <v>1.4999999999999999E-2</v>
      </c>
      <c r="V315" s="20">
        <v>0</v>
      </c>
      <c r="W315" s="20">
        <v>0.01</v>
      </c>
      <c r="Y315" s="20">
        <v>0</v>
      </c>
      <c r="AA315" s="20">
        <v>1.4999999999999999E-2</v>
      </c>
      <c r="AC315" s="20">
        <v>0</v>
      </c>
      <c r="AD315" s="12">
        <v>0.01</v>
      </c>
    </row>
    <row r="316" spans="4:30" x14ac:dyDescent="0.2">
      <c r="D316" s="12">
        <v>0</v>
      </c>
      <c r="E316" s="12">
        <v>0</v>
      </c>
      <c r="F316" s="12">
        <v>0</v>
      </c>
      <c r="G316" s="12">
        <v>0</v>
      </c>
      <c r="I316" s="12">
        <v>0</v>
      </c>
      <c r="J316" s="12">
        <v>0</v>
      </c>
      <c r="K316" s="20">
        <v>-0.06</v>
      </c>
      <c r="M316" s="12">
        <v>0</v>
      </c>
      <c r="N316" s="12">
        <v>0</v>
      </c>
      <c r="O316" s="12">
        <v>0</v>
      </c>
      <c r="P316" s="12">
        <v>0</v>
      </c>
      <c r="Q316" s="20">
        <v>0</v>
      </c>
      <c r="R316" s="20">
        <v>2.5000000000000001E-2</v>
      </c>
      <c r="S316" s="20">
        <v>0.02</v>
      </c>
      <c r="T316" s="20">
        <v>0.02</v>
      </c>
      <c r="U316" s="20">
        <v>1.4999999999999999E-2</v>
      </c>
      <c r="V316" s="20">
        <v>0</v>
      </c>
      <c r="W316" s="20">
        <v>0.01</v>
      </c>
      <c r="Y316" s="20">
        <v>0</v>
      </c>
      <c r="AA316" s="20">
        <v>1.4999999999999999E-2</v>
      </c>
      <c r="AC316" s="20">
        <v>0</v>
      </c>
      <c r="AD316" s="12">
        <v>0.01</v>
      </c>
    </row>
    <row r="317" spans="4:30" x14ac:dyDescent="0.2">
      <c r="D317" s="12">
        <v>0</v>
      </c>
      <c r="E317" s="12">
        <v>0</v>
      </c>
      <c r="F317" s="12">
        <v>0</v>
      </c>
      <c r="G317" s="12">
        <v>0</v>
      </c>
      <c r="I317" s="12">
        <v>0</v>
      </c>
      <c r="J317" s="12">
        <v>0</v>
      </c>
      <c r="K317" s="20">
        <v>-0.06</v>
      </c>
      <c r="M317" s="12">
        <v>0</v>
      </c>
      <c r="N317" s="12">
        <v>0</v>
      </c>
      <c r="O317" s="12">
        <v>0</v>
      </c>
      <c r="P317" s="12">
        <v>0</v>
      </c>
      <c r="Q317" s="20">
        <v>0</v>
      </c>
      <c r="R317" s="20">
        <v>2.5000000000000001E-2</v>
      </c>
      <c r="S317" s="20">
        <v>0.02</v>
      </c>
      <c r="T317" s="20">
        <v>0.02</v>
      </c>
      <c r="U317" s="20">
        <v>1.4999999999999999E-2</v>
      </c>
      <c r="V317" s="20">
        <v>0</v>
      </c>
      <c r="W317" s="20">
        <v>0.01</v>
      </c>
      <c r="Y317" s="20">
        <v>0</v>
      </c>
      <c r="AA317" s="20">
        <v>1.4999999999999999E-2</v>
      </c>
      <c r="AC317" s="20">
        <v>0</v>
      </c>
      <c r="AD317" s="12">
        <v>0.01</v>
      </c>
    </row>
    <row r="318" spans="4:30" x14ac:dyDescent="0.2">
      <c r="D318" s="12">
        <v>0</v>
      </c>
      <c r="E318" s="12">
        <v>0</v>
      </c>
      <c r="F318" s="12">
        <v>0</v>
      </c>
      <c r="G318" s="12">
        <v>0</v>
      </c>
      <c r="I318" s="12">
        <v>0</v>
      </c>
      <c r="J318" s="12">
        <v>0</v>
      </c>
      <c r="K318" s="20">
        <v>-0.06</v>
      </c>
      <c r="M318" s="12">
        <v>0</v>
      </c>
      <c r="N318" s="12">
        <v>0</v>
      </c>
      <c r="O318" s="12">
        <v>0</v>
      </c>
      <c r="P318" s="12">
        <v>0</v>
      </c>
      <c r="Q318" s="20">
        <v>0</v>
      </c>
      <c r="R318" s="20">
        <v>2.5000000000000001E-2</v>
      </c>
      <c r="S318" s="20">
        <v>0.02</v>
      </c>
      <c r="T318" s="20">
        <v>0.02</v>
      </c>
      <c r="U318" s="20">
        <v>1.4999999999999999E-2</v>
      </c>
      <c r="V318" s="20">
        <v>0</v>
      </c>
      <c r="W318" s="20">
        <v>0.01</v>
      </c>
      <c r="Y318" s="20">
        <v>0</v>
      </c>
      <c r="AA318" s="20">
        <v>1.4999999999999999E-2</v>
      </c>
      <c r="AC318" s="20">
        <v>0</v>
      </c>
      <c r="AD318" s="12">
        <v>0.01</v>
      </c>
    </row>
    <row r="319" spans="4:30" x14ac:dyDescent="0.2">
      <c r="D319" s="12">
        <v>0</v>
      </c>
      <c r="E319" s="12">
        <v>0</v>
      </c>
      <c r="F319" s="12">
        <v>0</v>
      </c>
      <c r="G319" s="12">
        <v>0</v>
      </c>
      <c r="I319" s="12">
        <v>0</v>
      </c>
      <c r="J319" s="12">
        <v>0</v>
      </c>
      <c r="K319" s="20">
        <v>-0.06</v>
      </c>
      <c r="M319" s="12">
        <v>0</v>
      </c>
      <c r="N319" s="12">
        <v>0</v>
      </c>
      <c r="O319" s="12">
        <v>0</v>
      </c>
      <c r="P319" s="12">
        <v>0</v>
      </c>
      <c r="Q319" s="20">
        <v>0</v>
      </c>
      <c r="R319" s="20">
        <v>2.5000000000000001E-2</v>
      </c>
      <c r="S319" s="20">
        <v>0.02</v>
      </c>
      <c r="T319" s="20">
        <v>0.02</v>
      </c>
      <c r="U319" s="20">
        <v>1.4999999999999999E-2</v>
      </c>
      <c r="V319" s="20">
        <v>0</v>
      </c>
      <c r="W319" s="20">
        <v>0.01</v>
      </c>
      <c r="Y319" s="20">
        <v>0</v>
      </c>
      <c r="AA319" s="20">
        <v>1.4999999999999999E-2</v>
      </c>
      <c r="AC319" s="20">
        <v>0</v>
      </c>
      <c r="AD319" s="12">
        <v>0.01</v>
      </c>
    </row>
    <row r="320" spans="4:30" x14ac:dyDescent="0.2">
      <c r="D320" s="12">
        <v>0</v>
      </c>
      <c r="E320" s="12">
        <v>0</v>
      </c>
      <c r="F320" s="12">
        <v>0</v>
      </c>
      <c r="G320" s="12">
        <v>0</v>
      </c>
      <c r="I320" s="12">
        <v>0</v>
      </c>
      <c r="J320" s="12">
        <v>0</v>
      </c>
      <c r="K320" s="20">
        <v>-0.06</v>
      </c>
      <c r="M320" s="12">
        <v>0</v>
      </c>
      <c r="N320" s="12">
        <v>0</v>
      </c>
      <c r="O320" s="12">
        <v>0</v>
      </c>
      <c r="P320" s="12">
        <v>0</v>
      </c>
      <c r="Q320" s="20">
        <v>0</v>
      </c>
      <c r="R320" s="20">
        <v>2.5000000000000001E-2</v>
      </c>
      <c r="S320" s="20">
        <v>0.02</v>
      </c>
      <c r="T320" s="20">
        <v>0.02</v>
      </c>
      <c r="U320" s="20">
        <v>1.4999999999999999E-2</v>
      </c>
      <c r="V320" s="20">
        <v>0</v>
      </c>
      <c r="W320" s="20">
        <v>0.01</v>
      </c>
      <c r="Y320" s="20">
        <v>0</v>
      </c>
      <c r="AA320" s="20">
        <v>1.4999999999999999E-2</v>
      </c>
      <c r="AC320" s="20">
        <v>0</v>
      </c>
      <c r="AD320" s="12">
        <v>0.01</v>
      </c>
    </row>
    <row r="321" spans="4:30" x14ac:dyDescent="0.2">
      <c r="D321" s="12">
        <v>0</v>
      </c>
      <c r="E321" s="12">
        <v>0</v>
      </c>
      <c r="F321" s="12">
        <v>0</v>
      </c>
      <c r="G321" s="12">
        <v>0</v>
      </c>
      <c r="I321" s="12">
        <v>0</v>
      </c>
      <c r="J321" s="12">
        <v>0</v>
      </c>
      <c r="K321" s="20">
        <v>-0.06</v>
      </c>
      <c r="M321" s="12">
        <v>0</v>
      </c>
      <c r="N321" s="12">
        <v>0</v>
      </c>
      <c r="O321" s="12">
        <v>0</v>
      </c>
      <c r="P321" s="12">
        <v>0</v>
      </c>
      <c r="Q321" s="20">
        <v>0</v>
      </c>
      <c r="R321" s="20">
        <v>2.5000000000000001E-2</v>
      </c>
      <c r="S321" s="20">
        <v>0.02</v>
      </c>
      <c r="T321" s="20">
        <v>0.02</v>
      </c>
      <c r="U321" s="20">
        <v>1.4999999999999999E-2</v>
      </c>
      <c r="V321" s="20">
        <v>0</v>
      </c>
      <c r="W321" s="20">
        <v>0.01</v>
      </c>
      <c r="Y321" s="20">
        <v>0</v>
      </c>
      <c r="AA321" s="20">
        <v>1.4999999999999999E-2</v>
      </c>
      <c r="AC321" s="20">
        <v>0</v>
      </c>
      <c r="AD321" s="12">
        <v>0.01</v>
      </c>
    </row>
    <row r="322" spans="4:30" x14ac:dyDescent="0.2">
      <c r="D322" s="12">
        <v>0</v>
      </c>
      <c r="E322" s="12">
        <v>0</v>
      </c>
      <c r="F322" s="12">
        <v>0</v>
      </c>
      <c r="G322" s="12">
        <v>0</v>
      </c>
      <c r="I322" s="12">
        <v>0</v>
      </c>
      <c r="J322" s="12">
        <v>0</v>
      </c>
      <c r="K322" s="20">
        <v>-0.06</v>
      </c>
      <c r="M322" s="12">
        <v>0</v>
      </c>
      <c r="N322" s="12">
        <v>0</v>
      </c>
      <c r="O322" s="12">
        <v>0</v>
      </c>
      <c r="P322" s="12">
        <v>0</v>
      </c>
      <c r="Q322" s="20">
        <v>0</v>
      </c>
      <c r="R322" s="20">
        <v>2.5000000000000001E-2</v>
      </c>
      <c r="S322" s="20">
        <v>0.02</v>
      </c>
      <c r="T322" s="20">
        <v>0.02</v>
      </c>
      <c r="U322" s="20">
        <v>1.4999999999999999E-2</v>
      </c>
      <c r="V322" s="20">
        <v>0</v>
      </c>
      <c r="W322" s="20">
        <v>0.01</v>
      </c>
      <c r="Y322" s="20">
        <v>0</v>
      </c>
      <c r="AA322" s="20">
        <v>1.4999999999999999E-2</v>
      </c>
      <c r="AC322" s="20">
        <v>0</v>
      </c>
      <c r="AD322" s="12">
        <v>0.01</v>
      </c>
    </row>
    <row r="323" spans="4:30" x14ac:dyDescent="0.2">
      <c r="D323" s="12">
        <v>0</v>
      </c>
      <c r="E323" s="12">
        <v>0</v>
      </c>
      <c r="F323" s="12">
        <v>0</v>
      </c>
      <c r="G323" s="12">
        <v>0</v>
      </c>
      <c r="I323" s="12">
        <v>0</v>
      </c>
      <c r="J323" s="12">
        <v>0</v>
      </c>
      <c r="K323" s="20">
        <v>-0.06</v>
      </c>
      <c r="M323" s="12">
        <v>0</v>
      </c>
      <c r="N323" s="12">
        <v>0</v>
      </c>
      <c r="O323" s="12">
        <v>0</v>
      </c>
      <c r="P323" s="12">
        <v>0</v>
      </c>
      <c r="Q323" s="20">
        <v>0</v>
      </c>
      <c r="R323" s="20">
        <v>2.5000000000000001E-2</v>
      </c>
      <c r="S323" s="20">
        <v>0.02</v>
      </c>
      <c r="T323" s="20">
        <v>0.02</v>
      </c>
      <c r="U323" s="20">
        <v>1.4999999999999999E-2</v>
      </c>
      <c r="V323" s="20">
        <v>0</v>
      </c>
      <c r="W323" s="20">
        <v>0.01</v>
      </c>
      <c r="Y323" s="20">
        <v>0</v>
      </c>
      <c r="AA323" s="20">
        <v>1.4999999999999999E-2</v>
      </c>
      <c r="AC323" s="20">
        <v>0</v>
      </c>
      <c r="AD323" s="12">
        <v>0.01</v>
      </c>
    </row>
    <row r="324" spans="4:30" x14ac:dyDescent="0.2">
      <c r="D324" s="12">
        <v>0</v>
      </c>
      <c r="E324" s="12">
        <v>0</v>
      </c>
      <c r="F324" s="12">
        <v>0</v>
      </c>
      <c r="G324" s="12">
        <v>0</v>
      </c>
      <c r="I324" s="12">
        <v>0</v>
      </c>
      <c r="J324" s="12">
        <v>0</v>
      </c>
      <c r="K324" s="20">
        <v>-0.06</v>
      </c>
      <c r="M324" s="12">
        <v>0</v>
      </c>
      <c r="N324" s="12">
        <v>0</v>
      </c>
      <c r="O324" s="12">
        <v>0</v>
      </c>
      <c r="P324" s="12">
        <v>0</v>
      </c>
      <c r="Q324" s="20">
        <v>0</v>
      </c>
      <c r="R324" s="20">
        <v>2.5000000000000001E-2</v>
      </c>
      <c r="S324" s="20">
        <v>0.02</v>
      </c>
      <c r="T324" s="20">
        <v>0.02</v>
      </c>
      <c r="U324" s="20">
        <v>1.4999999999999999E-2</v>
      </c>
      <c r="V324" s="20">
        <v>0</v>
      </c>
      <c r="W324" s="20">
        <v>0.01</v>
      </c>
      <c r="Y324" s="20">
        <v>0</v>
      </c>
      <c r="AA324" s="20">
        <v>1.4999999999999999E-2</v>
      </c>
      <c r="AC324" s="20">
        <v>0</v>
      </c>
      <c r="AD324" s="12">
        <v>0.01</v>
      </c>
    </row>
    <row r="325" spans="4:30" x14ac:dyDescent="0.2">
      <c r="D325" s="12">
        <v>0</v>
      </c>
      <c r="E325" s="12">
        <v>0</v>
      </c>
      <c r="F325" s="12">
        <v>0</v>
      </c>
      <c r="G325" s="12">
        <v>0</v>
      </c>
      <c r="I325" s="12">
        <v>0</v>
      </c>
      <c r="J325" s="12">
        <v>0</v>
      </c>
      <c r="K325" s="20">
        <v>-0.06</v>
      </c>
      <c r="M325" s="12">
        <v>0</v>
      </c>
      <c r="N325" s="12">
        <v>0</v>
      </c>
      <c r="O325" s="12">
        <v>0</v>
      </c>
      <c r="P325" s="12">
        <v>0</v>
      </c>
      <c r="Q325" s="20">
        <v>0</v>
      </c>
      <c r="R325" s="20">
        <v>2.5000000000000001E-2</v>
      </c>
      <c r="S325" s="20">
        <v>0.02</v>
      </c>
      <c r="T325" s="20">
        <v>0.02</v>
      </c>
      <c r="U325" s="20">
        <v>1.4999999999999999E-2</v>
      </c>
      <c r="V325" s="20">
        <v>0</v>
      </c>
      <c r="W325" s="20">
        <v>0.01</v>
      </c>
      <c r="Y325" s="20">
        <v>0</v>
      </c>
      <c r="AA325" s="20">
        <v>1.4999999999999999E-2</v>
      </c>
      <c r="AC325" s="20">
        <v>0</v>
      </c>
      <c r="AD325" s="12">
        <v>0.01</v>
      </c>
    </row>
    <row r="326" spans="4:30" x14ac:dyDescent="0.2">
      <c r="D326" s="12">
        <v>0</v>
      </c>
      <c r="E326" s="12">
        <v>0</v>
      </c>
      <c r="F326" s="12">
        <v>0</v>
      </c>
      <c r="G326" s="12">
        <v>0</v>
      </c>
      <c r="I326" s="12">
        <v>0</v>
      </c>
      <c r="J326" s="12">
        <v>0</v>
      </c>
      <c r="K326" s="20">
        <v>-0.06</v>
      </c>
      <c r="M326" s="12">
        <v>0</v>
      </c>
      <c r="N326" s="12">
        <v>0</v>
      </c>
      <c r="O326" s="12">
        <v>0</v>
      </c>
      <c r="P326" s="12">
        <v>0</v>
      </c>
      <c r="Q326" s="20">
        <v>0</v>
      </c>
      <c r="R326" s="20">
        <v>2.5000000000000001E-2</v>
      </c>
      <c r="S326" s="20">
        <v>0.02</v>
      </c>
      <c r="T326" s="20">
        <v>0.02</v>
      </c>
      <c r="U326" s="20">
        <v>1.4999999999999999E-2</v>
      </c>
      <c r="V326" s="20">
        <v>0</v>
      </c>
      <c r="W326" s="20">
        <v>0.01</v>
      </c>
      <c r="Y326" s="20">
        <v>0</v>
      </c>
      <c r="AA326" s="20">
        <v>1.4999999999999999E-2</v>
      </c>
      <c r="AC326" s="20">
        <v>0</v>
      </c>
      <c r="AD326" s="12">
        <v>0.01</v>
      </c>
    </row>
    <row r="327" spans="4:30" x14ac:dyDescent="0.2">
      <c r="D327" s="12">
        <v>0</v>
      </c>
      <c r="E327" s="12">
        <v>0</v>
      </c>
      <c r="F327" s="12">
        <v>0</v>
      </c>
      <c r="G327" s="12">
        <v>0</v>
      </c>
      <c r="I327" s="12">
        <v>0</v>
      </c>
      <c r="J327" s="12">
        <v>0</v>
      </c>
      <c r="K327" s="20">
        <v>-0.06</v>
      </c>
      <c r="M327" s="12">
        <v>0</v>
      </c>
      <c r="N327" s="12">
        <v>0</v>
      </c>
      <c r="O327" s="12">
        <v>0</v>
      </c>
      <c r="P327" s="12">
        <v>0</v>
      </c>
      <c r="Q327" s="20">
        <v>0</v>
      </c>
      <c r="R327" s="20">
        <v>2.5000000000000001E-2</v>
      </c>
      <c r="S327" s="20">
        <v>0.02</v>
      </c>
      <c r="T327" s="20">
        <v>0.02</v>
      </c>
      <c r="U327" s="20">
        <v>1.4999999999999999E-2</v>
      </c>
      <c r="V327" s="20">
        <v>0</v>
      </c>
      <c r="W327" s="20">
        <v>0.01</v>
      </c>
      <c r="Y327" s="20">
        <v>0</v>
      </c>
      <c r="AA327" s="20">
        <v>1.4999999999999999E-2</v>
      </c>
      <c r="AC327" s="20">
        <v>0</v>
      </c>
      <c r="AD327" s="12">
        <v>0.01</v>
      </c>
    </row>
    <row r="328" spans="4:30" x14ac:dyDescent="0.2">
      <c r="D328" s="12">
        <v>0</v>
      </c>
      <c r="E328" s="12">
        <v>0</v>
      </c>
      <c r="F328" s="12">
        <v>0</v>
      </c>
      <c r="G328" s="12">
        <v>0</v>
      </c>
      <c r="I328" s="12">
        <v>0</v>
      </c>
      <c r="J328" s="12">
        <v>0</v>
      </c>
      <c r="K328" s="20">
        <v>-0.06</v>
      </c>
      <c r="M328" s="12">
        <v>0</v>
      </c>
      <c r="N328" s="12">
        <v>0</v>
      </c>
      <c r="O328" s="12">
        <v>0</v>
      </c>
      <c r="P328" s="12">
        <v>0</v>
      </c>
      <c r="Q328" s="20">
        <v>0</v>
      </c>
      <c r="R328" s="20">
        <v>2.5000000000000001E-2</v>
      </c>
      <c r="S328" s="20">
        <v>0.02</v>
      </c>
      <c r="T328" s="20">
        <v>0.02</v>
      </c>
      <c r="U328" s="20">
        <v>1.4999999999999999E-2</v>
      </c>
      <c r="V328" s="20">
        <v>0</v>
      </c>
      <c r="W328" s="20">
        <v>0.01</v>
      </c>
      <c r="Y328" s="20">
        <v>0</v>
      </c>
      <c r="AA328" s="20">
        <v>1.4999999999999999E-2</v>
      </c>
      <c r="AC328" s="20">
        <v>0</v>
      </c>
      <c r="AD328" s="12">
        <v>0.01</v>
      </c>
    </row>
    <row r="329" spans="4:30" x14ac:dyDescent="0.2">
      <c r="D329" s="12">
        <v>0</v>
      </c>
      <c r="E329" s="12">
        <v>0</v>
      </c>
      <c r="F329" s="12">
        <v>0</v>
      </c>
      <c r="G329" s="12">
        <v>0</v>
      </c>
      <c r="I329" s="12">
        <v>0</v>
      </c>
      <c r="J329" s="12">
        <v>0</v>
      </c>
      <c r="K329" s="20">
        <v>-0.06</v>
      </c>
      <c r="M329" s="12">
        <v>0</v>
      </c>
      <c r="N329" s="12">
        <v>0</v>
      </c>
      <c r="O329" s="12">
        <v>0</v>
      </c>
      <c r="P329" s="12">
        <v>0</v>
      </c>
      <c r="Q329" s="20">
        <v>0</v>
      </c>
      <c r="R329" s="20">
        <v>2.5000000000000001E-2</v>
      </c>
      <c r="S329" s="20">
        <v>0.02</v>
      </c>
      <c r="T329" s="20">
        <v>0.02</v>
      </c>
      <c r="U329" s="20">
        <v>1.4999999999999999E-2</v>
      </c>
      <c r="V329" s="20">
        <v>0</v>
      </c>
      <c r="W329" s="20">
        <v>0.01</v>
      </c>
      <c r="Y329" s="20">
        <v>0</v>
      </c>
      <c r="AA329" s="20">
        <v>1.4999999999999999E-2</v>
      </c>
      <c r="AC329" s="20">
        <v>0</v>
      </c>
      <c r="AD329" s="12">
        <v>0.01</v>
      </c>
    </row>
    <row r="330" spans="4:30" x14ac:dyDescent="0.2">
      <c r="D330" s="12">
        <v>0</v>
      </c>
      <c r="E330" s="12">
        <v>0</v>
      </c>
      <c r="F330" s="12">
        <v>0</v>
      </c>
      <c r="G330" s="12">
        <v>0</v>
      </c>
      <c r="I330" s="12">
        <v>0</v>
      </c>
      <c r="J330" s="12">
        <v>0</v>
      </c>
      <c r="K330" s="20">
        <v>-0.06</v>
      </c>
      <c r="M330" s="12">
        <v>0</v>
      </c>
      <c r="N330" s="12">
        <v>0</v>
      </c>
      <c r="O330" s="12">
        <v>0</v>
      </c>
      <c r="P330" s="12">
        <v>0</v>
      </c>
      <c r="Q330" s="20">
        <v>0</v>
      </c>
      <c r="R330" s="20">
        <v>2.5000000000000001E-2</v>
      </c>
      <c r="S330" s="20">
        <v>0.02</v>
      </c>
      <c r="T330" s="20">
        <v>0.02</v>
      </c>
      <c r="U330" s="20">
        <v>1.4999999999999999E-2</v>
      </c>
      <c r="V330" s="20">
        <v>0</v>
      </c>
      <c r="W330" s="20">
        <v>0.01</v>
      </c>
      <c r="Y330" s="20">
        <v>0</v>
      </c>
      <c r="AA330" s="20">
        <v>1.4999999999999999E-2</v>
      </c>
      <c r="AC330" s="20">
        <v>0</v>
      </c>
      <c r="AD330" s="12">
        <v>0.01</v>
      </c>
    </row>
    <row r="331" spans="4:30" x14ac:dyDescent="0.2">
      <c r="D331" s="12">
        <v>0</v>
      </c>
      <c r="E331" s="12">
        <v>0</v>
      </c>
      <c r="F331" s="12">
        <v>0</v>
      </c>
      <c r="G331" s="12">
        <v>0</v>
      </c>
      <c r="I331" s="12">
        <v>0</v>
      </c>
      <c r="J331" s="12">
        <v>0</v>
      </c>
      <c r="K331" s="20">
        <v>-0.06</v>
      </c>
      <c r="M331" s="12">
        <v>0</v>
      </c>
      <c r="N331" s="12">
        <v>0</v>
      </c>
      <c r="O331" s="12">
        <v>0</v>
      </c>
      <c r="P331" s="12">
        <v>0</v>
      </c>
      <c r="Q331" s="20">
        <v>0</v>
      </c>
      <c r="R331" s="20">
        <v>2.5000000000000001E-2</v>
      </c>
      <c r="S331" s="20">
        <v>0.02</v>
      </c>
      <c r="T331" s="20">
        <v>0.02</v>
      </c>
      <c r="U331" s="20">
        <v>1.4999999999999999E-2</v>
      </c>
      <c r="V331" s="20">
        <v>0</v>
      </c>
      <c r="W331" s="20">
        <v>0.01</v>
      </c>
      <c r="Y331" s="20">
        <v>0</v>
      </c>
      <c r="AA331" s="20">
        <v>1.4999999999999999E-2</v>
      </c>
      <c r="AC331" s="20">
        <v>0</v>
      </c>
      <c r="AD331" s="12">
        <v>0.01</v>
      </c>
    </row>
    <row r="332" spans="4:30" x14ac:dyDescent="0.2">
      <c r="D332" s="12">
        <v>0</v>
      </c>
      <c r="E332" s="12">
        <v>0</v>
      </c>
      <c r="F332" s="12">
        <v>0</v>
      </c>
      <c r="G332" s="12">
        <v>0</v>
      </c>
      <c r="I332" s="12">
        <v>0</v>
      </c>
      <c r="J332" s="12">
        <v>0</v>
      </c>
      <c r="K332" s="20">
        <v>-0.06</v>
      </c>
      <c r="M332" s="12">
        <v>0</v>
      </c>
      <c r="N332" s="12">
        <v>0</v>
      </c>
      <c r="O332" s="12">
        <v>0</v>
      </c>
      <c r="P332" s="12">
        <v>0</v>
      </c>
      <c r="Q332" s="20">
        <v>0</v>
      </c>
      <c r="R332" s="20">
        <v>2.5000000000000001E-2</v>
      </c>
      <c r="S332" s="20">
        <v>0.02</v>
      </c>
      <c r="T332" s="20">
        <v>0.02</v>
      </c>
      <c r="U332" s="20">
        <v>1.4999999999999999E-2</v>
      </c>
      <c r="V332" s="20">
        <v>0</v>
      </c>
      <c r="W332" s="20">
        <v>0.01</v>
      </c>
      <c r="Y332" s="20">
        <v>0</v>
      </c>
      <c r="AA332" s="20">
        <v>1.4999999999999999E-2</v>
      </c>
      <c r="AC332" s="20">
        <v>0</v>
      </c>
      <c r="AD332" s="12">
        <v>0.01</v>
      </c>
    </row>
    <row r="333" spans="4:30" x14ac:dyDescent="0.2">
      <c r="D333" s="12">
        <v>0</v>
      </c>
      <c r="E333" s="12">
        <v>0</v>
      </c>
      <c r="F333" s="12">
        <v>0</v>
      </c>
      <c r="G333" s="12">
        <v>0</v>
      </c>
      <c r="I333" s="12">
        <v>0</v>
      </c>
      <c r="J333" s="12">
        <v>0</v>
      </c>
      <c r="K333" s="20">
        <v>-0.06</v>
      </c>
      <c r="M333" s="12">
        <v>0</v>
      </c>
      <c r="N333" s="12">
        <v>0</v>
      </c>
      <c r="O333" s="12">
        <v>0</v>
      </c>
      <c r="P333" s="12">
        <v>0</v>
      </c>
      <c r="Q333" s="20">
        <v>0</v>
      </c>
      <c r="R333" s="20">
        <v>2.5000000000000001E-2</v>
      </c>
      <c r="S333" s="20">
        <v>0.02</v>
      </c>
      <c r="T333" s="20">
        <v>0.02</v>
      </c>
      <c r="U333" s="20">
        <v>1.4999999999999999E-2</v>
      </c>
      <c r="V333" s="20">
        <v>0</v>
      </c>
      <c r="W333" s="20">
        <v>0.01</v>
      </c>
      <c r="Y333" s="20">
        <v>0</v>
      </c>
      <c r="AA333" s="20">
        <v>1.4999999999999999E-2</v>
      </c>
      <c r="AC333" s="20">
        <v>0</v>
      </c>
      <c r="AD333" s="12">
        <v>0.01</v>
      </c>
    </row>
    <row r="334" spans="4:30" x14ac:dyDescent="0.2">
      <c r="D334" s="12">
        <v>0</v>
      </c>
      <c r="E334" s="12">
        <v>0</v>
      </c>
      <c r="F334" s="12">
        <v>0</v>
      </c>
      <c r="G334" s="12">
        <v>0</v>
      </c>
      <c r="I334" s="12">
        <v>0</v>
      </c>
      <c r="J334" s="12">
        <v>0</v>
      </c>
      <c r="K334" s="20">
        <v>-0.06</v>
      </c>
      <c r="M334" s="12">
        <v>0</v>
      </c>
      <c r="N334" s="12">
        <v>0</v>
      </c>
      <c r="O334" s="12">
        <v>0</v>
      </c>
      <c r="P334" s="12">
        <v>0</v>
      </c>
      <c r="Q334" s="20">
        <v>0</v>
      </c>
      <c r="R334" s="20">
        <v>2.5000000000000001E-2</v>
      </c>
      <c r="S334" s="20">
        <v>0.02</v>
      </c>
      <c r="T334" s="20">
        <v>0.02</v>
      </c>
      <c r="U334" s="20">
        <v>1.4999999999999999E-2</v>
      </c>
      <c r="V334" s="20">
        <v>0</v>
      </c>
      <c r="W334" s="20">
        <v>0.01</v>
      </c>
      <c r="Y334" s="20">
        <v>0</v>
      </c>
      <c r="AA334" s="20">
        <v>1.4999999999999999E-2</v>
      </c>
      <c r="AC334" s="20">
        <v>0</v>
      </c>
      <c r="AD334" s="12">
        <v>0.01</v>
      </c>
    </row>
    <row r="335" spans="4:30" x14ac:dyDescent="0.2">
      <c r="D335" s="12">
        <v>0</v>
      </c>
      <c r="E335" s="12">
        <v>0</v>
      </c>
      <c r="F335" s="12">
        <v>0</v>
      </c>
      <c r="G335" s="12">
        <v>0</v>
      </c>
      <c r="I335" s="12">
        <v>0</v>
      </c>
      <c r="J335" s="12">
        <v>0</v>
      </c>
      <c r="K335" s="20">
        <v>-0.06</v>
      </c>
      <c r="M335" s="12">
        <v>0</v>
      </c>
      <c r="N335" s="12">
        <v>0</v>
      </c>
      <c r="O335" s="12">
        <v>0</v>
      </c>
      <c r="P335" s="12">
        <v>0</v>
      </c>
      <c r="Q335" s="20">
        <v>0</v>
      </c>
      <c r="R335" s="20">
        <v>2.5000000000000001E-2</v>
      </c>
      <c r="S335" s="20">
        <v>0.02</v>
      </c>
      <c r="T335" s="20">
        <v>0.02</v>
      </c>
      <c r="U335" s="20">
        <v>1.4999999999999999E-2</v>
      </c>
      <c r="V335" s="20">
        <v>0</v>
      </c>
      <c r="W335" s="20">
        <v>0.01</v>
      </c>
      <c r="Y335" s="20">
        <v>0</v>
      </c>
      <c r="AA335" s="20">
        <v>1.4999999999999999E-2</v>
      </c>
      <c r="AC335" s="20">
        <v>0</v>
      </c>
      <c r="AD335" s="12">
        <v>0.01</v>
      </c>
    </row>
    <row r="336" spans="4:30" x14ac:dyDescent="0.2">
      <c r="D336" s="12">
        <v>0</v>
      </c>
      <c r="E336" s="12">
        <v>0</v>
      </c>
      <c r="F336" s="12">
        <v>0</v>
      </c>
      <c r="G336" s="12">
        <v>0</v>
      </c>
      <c r="I336" s="12">
        <v>0</v>
      </c>
      <c r="J336" s="12">
        <v>0</v>
      </c>
      <c r="K336" s="20">
        <v>-0.06</v>
      </c>
      <c r="M336" s="12">
        <v>0</v>
      </c>
      <c r="N336" s="12">
        <v>0</v>
      </c>
      <c r="O336" s="12">
        <v>0</v>
      </c>
      <c r="P336" s="12">
        <v>0</v>
      </c>
      <c r="Q336" s="20">
        <v>0</v>
      </c>
      <c r="R336" s="20">
        <v>2.5000000000000001E-2</v>
      </c>
      <c r="S336" s="20">
        <v>0.02</v>
      </c>
      <c r="T336" s="20">
        <v>0.02</v>
      </c>
      <c r="U336" s="20">
        <v>1.4999999999999999E-2</v>
      </c>
      <c r="V336" s="20">
        <v>0</v>
      </c>
      <c r="W336" s="20">
        <v>0.01</v>
      </c>
      <c r="Y336" s="20">
        <v>0</v>
      </c>
      <c r="AA336" s="20">
        <v>1.4999999999999999E-2</v>
      </c>
      <c r="AC336" s="20">
        <v>0</v>
      </c>
      <c r="AD336" s="12">
        <v>0.01</v>
      </c>
    </row>
    <row r="337" spans="4:30" x14ac:dyDescent="0.2">
      <c r="D337" s="12">
        <v>0</v>
      </c>
      <c r="E337" s="12">
        <v>0</v>
      </c>
      <c r="F337" s="12">
        <v>0</v>
      </c>
      <c r="G337" s="12">
        <v>0</v>
      </c>
      <c r="I337" s="12">
        <v>0</v>
      </c>
      <c r="J337" s="12">
        <v>0</v>
      </c>
      <c r="K337" s="20">
        <v>-0.06</v>
      </c>
      <c r="M337" s="12">
        <v>0</v>
      </c>
      <c r="N337" s="12">
        <v>0</v>
      </c>
      <c r="O337" s="12">
        <v>0</v>
      </c>
      <c r="P337" s="12">
        <v>0</v>
      </c>
      <c r="Q337" s="20">
        <v>0</v>
      </c>
      <c r="R337" s="20">
        <v>2.5000000000000001E-2</v>
      </c>
      <c r="S337" s="20">
        <v>0.02</v>
      </c>
      <c r="T337" s="20">
        <v>0.02</v>
      </c>
      <c r="U337" s="20">
        <v>1.4999999999999999E-2</v>
      </c>
      <c r="V337" s="20">
        <v>0</v>
      </c>
      <c r="W337" s="20">
        <v>0.01</v>
      </c>
      <c r="Y337" s="20">
        <v>0</v>
      </c>
      <c r="AA337" s="20">
        <v>1.4999999999999999E-2</v>
      </c>
      <c r="AC337" s="20">
        <v>0</v>
      </c>
      <c r="AD337" s="12">
        <v>0.01</v>
      </c>
    </row>
    <row r="338" spans="4:30" x14ac:dyDescent="0.2">
      <c r="D338" s="12">
        <v>0</v>
      </c>
      <c r="E338" s="12">
        <v>0</v>
      </c>
      <c r="F338" s="12">
        <v>0</v>
      </c>
      <c r="G338" s="12">
        <v>0</v>
      </c>
      <c r="I338" s="12">
        <v>0</v>
      </c>
      <c r="J338" s="12">
        <v>0</v>
      </c>
      <c r="K338" s="20">
        <v>-0.06</v>
      </c>
      <c r="M338" s="12">
        <v>0</v>
      </c>
      <c r="N338" s="12">
        <v>0</v>
      </c>
      <c r="O338" s="12">
        <v>0</v>
      </c>
      <c r="P338" s="12">
        <v>0</v>
      </c>
      <c r="Q338" s="20">
        <v>0</v>
      </c>
      <c r="R338" s="20">
        <v>2.5000000000000001E-2</v>
      </c>
      <c r="S338" s="20">
        <v>0.02</v>
      </c>
      <c r="T338" s="20">
        <v>0.02</v>
      </c>
      <c r="U338" s="20">
        <v>1.4999999999999999E-2</v>
      </c>
      <c r="V338" s="20">
        <v>0</v>
      </c>
      <c r="W338" s="20">
        <v>0.01</v>
      </c>
      <c r="Y338" s="20">
        <v>0</v>
      </c>
      <c r="AA338" s="20">
        <v>1.4999999999999999E-2</v>
      </c>
      <c r="AC338" s="20">
        <v>0</v>
      </c>
      <c r="AD338" s="12">
        <v>0.01</v>
      </c>
    </row>
    <row r="339" spans="4:30" x14ac:dyDescent="0.2">
      <c r="D339" s="12">
        <v>0</v>
      </c>
      <c r="E339" s="12">
        <v>0</v>
      </c>
      <c r="F339" s="12">
        <v>0</v>
      </c>
      <c r="G339" s="12">
        <v>0</v>
      </c>
      <c r="I339" s="12">
        <v>0</v>
      </c>
      <c r="J339" s="12">
        <v>0</v>
      </c>
      <c r="K339" s="20">
        <v>-0.06</v>
      </c>
      <c r="M339" s="12">
        <v>0</v>
      </c>
      <c r="N339" s="12">
        <v>0</v>
      </c>
      <c r="O339" s="12">
        <v>0</v>
      </c>
      <c r="P339" s="12">
        <v>0</v>
      </c>
      <c r="Q339" s="20">
        <v>0</v>
      </c>
      <c r="R339" s="20">
        <v>2.5000000000000001E-2</v>
      </c>
      <c r="S339" s="20">
        <v>0.02</v>
      </c>
      <c r="T339" s="20">
        <v>0.02</v>
      </c>
      <c r="U339" s="20">
        <v>1.4999999999999999E-2</v>
      </c>
      <c r="V339" s="20">
        <v>0</v>
      </c>
      <c r="W339" s="20">
        <v>0.01</v>
      </c>
      <c r="Y339" s="20">
        <v>0</v>
      </c>
      <c r="AA339" s="20">
        <v>1.4999999999999999E-2</v>
      </c>
      <c r="AC339" s="20">
        <v>0</v>
      </c>
      <c r="AD339" s="12">
        <v>0.01</v>
      </c>
    </row>
    <row r="340" spans="4:30" x14ac:dyDescent="0.2">
      <c r="D340" s="12">
        <v>0</v>
      </c>
      <c r="E340" s="12">
        <v>0</v>
      </c>
      <c r="F340" s="12">
        <v>0</v>
      </c>
      <c r="G340" s="12">
        <v>0</v>
      </c>
      <c r="I340" s="12">
        <v>0</v>
      </c>
      <c r="J340" s="12">
        <v>0</v>
      </c>
      <c r="K340" s="20">
        <v>-0.06</v>
      </c>
      <c r="M340" s="12">
        <v>0</v>
      </c>
      <c r="N340" s="12">
        <v>0</v>
      </c>
      <c r="O340" s="12">
        <v>0</v>
      </c>
      <c r="P340" s="12">
        <v>0</v>
      </c>
      <c r="Q340" s="20">
        <v>0</v>
      </c>
      <c r="R340" s="20">
        <v>2.5000000000000001E-2</v>
      </c>
      <c r="S340" s="20">
        <v>0.02</v>
      </c>
      <c r="T340" s="20">
        <v>0.02</v>
      </c>
      <c r="U340" s="20">
        <v>1.4999999999999999E-2</v>
      </c>
      <c r="V340" s="20">
        <v>0</v>
      </c>
      <c r="W340" s="20">
        <v>0.01</v>
      </c>
      <c r="Y340" s="20">
        <v>0</v>
      </c>
      <c r="AA340" s="20">
        <v>1.4999999999999999E-2</v>
      </c>
      <c r="AC340" s="20">
        <v>0</v>
      </c>
      <c r="AD340" s="12">
        <v>0.01</v>
      </c>
    </row>
    <row r="341" spans="4:30" x14ac:dyDescent="0.2">
      <c r="D341" s="12">
        <v>0</v>
      </c>
      <c r="E341" s="12">
        <v>0</v>
      </c>
      <c r="F341" s="12">
        <v>0</v>
      </c>
      <c r="G341" s="12">
        <v>0</v>
      </c>
      <c r="I341" s="12">
        <v>0</v>
      </c>
      <c r="J341" s="12">
        <v>0</v>
      </c>
      <c r="K341" s="20">
        <v>-0.06</v>
      </c>
      <c r="M341" s="12">
        <v>0</v>
      </c>
      <c r="N341" s="12">
        <v>0</v>
      </c>
      <c r="O341" s="12">
        <v>0</v>
      </c>
      <c r="P341" s="12">
        <v>0</v>
      </c>
      <c r="Q341" s="20">
        <v>0</v>
      </c>
      <c r="R341" s="20">
        <v>2.5000000000000001E-2</v>
      </c>
      <c r="S341" s="20">
        <v>0.02</v>
      </c>
      <c r="T341" s="20">
        <v>0.02</v>
      </c>
      <c r="U341" s="20">
        <v>1.4999999999999999E-2</v>
      </c>
      <c r="V341" s="20">
        <v>0</v>
      </c>
      <c r="W341" s="20">
        <v>0.01</v>
      </c>
      <c r="Y341" s="20">
        <v>0</v>
      </c>
      <c r="AA341" s="20">
        <v>1.4999999999999999E-2</v>
      </c>
      <c r="AC341" s="20">
        <v>0</v>
      </c>
      <c r="AD341" s="12">
        <v>0.01</v>
      </c>
    </row>
    <row r="342" spans="4:30" x14ac:dyDescent="0.2">
      <c r="D342" s="12">
        <v>0</v>
      </c>
      <c r="E342" s="12">
        <v>0</v>
      </c>
      <c r="F342" s="12">
        <v>0</v>
      </c>
      <c r="G342" s="12">
        <v>0</v>
      </c>
      <c r="I342" s="12">
        <v>0</v>
      </c>
      <c r="J342" s="12">
        <v>0</v>
      </c>
      <c r="K342" s="20">
        <v>-0.06</v>
      </c>
      <c r="M342" s="12">
        <v>0</v>
      </c>
      <c r="N342" s="12">
        <v>0</v>
      </c>
      <c r="O342" s="12">
        <v>0</v>
      </c>
      <c r="P342" s="12">
        <v>0</v>
      </c>
      <c r="Q342" s="20">
        <v>0</v>
      </c>
      <c r="R342" s="20">
        <v>2.5000000000000001E-2</v>
      </c>
      <c r="S342" s="20">
        <v>0.02</v>
      </c>
      <c r="T342" s="20">
        <v>0.02</v>
      </c>
      <c r="U342" s="20">
        <v>1.4999999999999999E-2</v>
      </c>
      <c r="V342" s="20">
        <v>0</v>
      </c>
      <c r="W342" s="20">
        <v>0.01</v>
      </c>
      <c r="Y342" s="20">
        <v>0</v>
      </c>
      <c r="AA342" s="20">
        <v>1.4999999999999999E-2</v>
      </c>
      <c r="AC342" s="20">
        <v>0</v>
      </c>
      <c r="AD342" s="12">
        <v>0.01</v>
      </c>
    </row>
    <row r="343" spans="4:30" x14ac:dyDescent="0.2">
      <c r="D343" s="12">
        <v>0</v>
      </c>
      <c r="E343" s="12">
        <v>0</v>
      </c>
      <c r="F343" s="12">
        <v>0</v>
      </c>
      <c r="G343" s="12">
        <v>0</v>
      </c>
      <c r="I343" s="12">
        <v>0</v>
      </c>
      <c r="J343" s="12">
        <v>0</v>
      </c>
      <c r="K343" s="20">
        <v>-0.06</v>
      </c>
      <c r="M343" s="12">
        <v>0</v>
      </c>
      <c r="N343" s="12">
        <v>0</v>
      </c>
      <c r="O343" s="12">
        <v>0</v>
      </c>
      <c r="P343" s="12">
        <v>0</v>
      </c>
      <c r="Q343" s="20">
        <v>0</v>
      </c>
      <c r="R343" s="20">
        <v>2.5000000000000001E-2</v>
      </c>
      <c r="S343" s="20">
        <v>0.02</v>
      </c>
      <c r="T343" s="20">
        <v>0.02</v>
      </c>
      <c r="U343" s="20">
        <v>1.4999999999999999E-2</v>
      </c>
      <c r="V343" s="20">
        <v>0</v>
      </c>
      <c r="W343" s="20">
        <v>0.01</v>
      </c>
      <c r="Y343" s="20">
        <v>0</v>
      </c>
      <c r="AA343" s="20">
        <v>1.4999999999999999E-2</v>
      </c>
      <c r="AC343" s="20">
        <v>0</v>
      </c>
      <c r="AD343" s="12">
        <v>0.01</v>
      </c>
    </row>
    <row r="344" spans="4:30" x14ac:dyDescent="0.2">
      <c r="D344" s="12">
        <v>0</v>
      </c>
      <c r="E344" s="12">
        <v>0</v>
      </c>
      <c r="F344" s="12">
        <v>0</v>
      </c>
      <c r="G344" s="12">
        <v>0</v>
      </c>
      <c r="I344" s="12">
        <v>0</v>
      </c>
      <c r="J344" s="12">
        <v>0</v>
      </c>
      <c r="K344" s="20">
        <v>-0.06</v>
      </c>
      <c r="M344" s="12">
        <v>0</v>
      </c>
      <c r="N344" s="12">
        <v>0</v>
      </c>
      <c r="O344" s="12">
        <v>0</v>
      </c>
      <c r="P344" s="12">
        <v>0</v>
      </c>
      <c r="Q344" s="20">
        <v>0</v>
      </c>
      <c r="R344" s="20">
        <v>2.5000000000000001E-2</v>
      </c>
      <c r="S344" s="20">
        <v>0.02</v>
      </c>
      <c r="T344" s="20">
        <v>0.02</v>
      </c>
      <c r="U344" s="20">
        <v>1.4999999999999999E-2</v>
      </c>
      <c r="V344" s="20">
        <v>0</v>
      </c>
      <c r="W344" s="20">
        <v>0.01</v>
      </c>
      <c r="Y344" s="20">
        <v>0</v>
      </c>
      <c r="AA344" s="20">
        <v>1.4999999999999999E-2</v>
      </c>
      <c r="AC344" s="20">
        <v>0</v>
      </c>
      <c r="AD344" s="12">
        <v>0.01</v>
      </c>
    </row>
    <row r="345" spans="4:30" x14ac:dyDescent="0.2">
      <c r="D345" s="12">
        <v>0</v>
      </c>
      <c r="E345" s="12">
        <v>0</v>
      </c>
      <c r="F345" s="12">
        <v>0</v>
      </c>
      <c r="G345" s="12">
        <v>0</v>
      </c>
      <c r="I345" s="12">
        <v>0</v>
      </c>
      <c r="J345" s="12">
        <v>0</v>
      </c>
      <c r="K345" s="20">
        <v>-0.06</v>
      </c>
      <c r="M345" s="12">
        <v>0</v>
      </c>
      <c r="N345" s="12">
        <v>0</v>
      </c>
      <c r="O345" s="12">
        <v>0</v>
      </c>
      <c r="P345" s="12">
        <v>0</v>
      </c>
      <c r="Q345" s="20">
        <v>0</v>
      </c>
      <c r="R345" s="20">
        <v>2.5000000000000001E-2</v>
      </c>
      <c r="S345" s="20">
        <v>0.02</v>
      </c>
      <c r="T345" s="20">
        <v>0.02</v>
      </c>
      <c r="U345" s="20">
        <v>1.4999999999999999E-2</v>
      </c>
      <c r="V345" s="20">
        <v>0</v>
      </c>
      <c r="W345" s="20">
        <v>0.01</v>
      </c>
      <c r="Y345" s="20">
        <v>0</v>
      </c>
      <c r="AA345" s="20">
        <v>1.4999999999999999E-2</v>
      </c>
      <c r="AC345" s="20">
        <v>0</v>
      </c>
      <c r="AD345" s="12">
        <v>0.01</v>
      </c>
    </row>
    <row r="346" spans="4:30" x14ac:dyDescent="0.2">
      <c r="D346" s="12">
        <v>0</v>
      </c>
      <c r="E346" s="12">
        <v>0</v>
      </c>
      <c r="F346" s="12">
        <v>0</v>
      </c>
      <c r="G346" s="12">
        <v>0</v>
      </c>
      <c r="I346" s="12">
        <v>0</v>
      </c>
      <c r="J346" s="12">
        <v>0</v>
      </c>
      <c r="K346" s="20">
        <v>-0.06</v>
      </c>
      <c r="M346" s="12">
        <v>0</v>
      </c>
      <c r="N346" s="12">
        <v>0</v>
      </c>
      <c r="O346" s="12">
        <v>0</v>
      </c>
      <c r="P346" s="12">
        <v>0</v>
      </c>
      <c r="Q346" s="20">
        <v>0</v>
      </c>
      <c r="R346" s="20">
        <v>2.5000000000000001E-2</v>
      </c>
      <c r="S346" s="20">
        <v>0.02</v>
      </c>
      <c r="T346" s="20">
        <v>0.02</v>
      </c>
      <c r="U346" s="20">
        <v>1.4999999999999999E-2</v>
      </c>
      <c r="V346" s="20">
        <v>0</v>
      </c>
      <c r="W346" s="20">
        <v>0.01</v>
      </c>
      <c r="Y346" s="20">
        <v>0</v>
      </c>
      <c r="AA346" s="20">
        <v>1.4999999999999999E-2</v>
      </c>
      <c r="AC346" s="20">
        <v>0</v>
      </c>
      <c r="AD346" s="12">
        <v>0.01</v>
      </c>
    </row>
    <row r="347" spans="4:30" x14ac:dyDescent="0.2">
      <c r="D347" s="12">
        <v>0</v>
      </c>
      <c r="E347" s="12">
        <v>0</v>
      </c>
      <c r="F347" s="12">
        <v>0</v>
      </c>
      <c r="G347" s="12">
        <v>0</v>
      </c>
      <c r="I347" s="12">
        <v>0</v>
      </c>
      <c r="J347" s="12">
        <v>0</v>
      </c>
      <c r="K347" s="20">
        <v>-0.06</v>
      </c>
      <c r="M347" s="12">
        <v>0</v>
      </c>
      <c r="N347" s="12">
        <v>0</v>
      </c>
      <c r="O347" s="12">
        <v>0</v>
      </c>
      <c r="P347" s="12">
        <v>0</v>
      </c>
      <c r="Q347" s="20">
        <v>0</v>
      </c>
      <c r="R347" s="20">
        <v>2.5000000000000001E-2</v>
      </c>
      <c r="S347" s="20">
        <v>0.02</v>
      </c>
      <c r="T347" s="20">
        <v>0.02</v>
      </c>
      <c r="U347" s="20">
        <v>1.4999999999999999E-2</v>
      </c>
      <c r="V347" s="20">
        <v>0</v>
      </c>
      <c r="W347" s="20">
        <v>0.01</v>
      </c>
      <c r="Y347" s="20">
        <v>0</v>
      </c>
      <c r="AA347" s="20">
        <v>1.4999999999999999E-2</v>
      </c>
      <c r="AC347" s="20">
        <v>0</v>
      </c>
      <c r="AD347" s="12">
        <v>0.01</v>
      </c>
    </row>
    <row r="348" spans="4:30" x14ac:dyDescent="0.2">
      <c r="D348" s="12">
        <v>0</v>
      </c>
      <c r="E348" s="12">
        <v>0</v>
      </c>
      <c r="F348" s="12">
        <v>0</v>
      </c>
      <c r="G348" s="12">
        <v>0</v>
      </c>
      <c r="I348" s="12">
        <v>0</v>
      </c>
      <c r="J348" s="12">
        <v>0</v>
      </c>
      <c r="K348" s="20">
        <v>-0.06</v>
      </c>
      <c r="M348" s="12">
        <v>0</v>
      </c>
      <c r="N348" s="12">
        <v>0</v>
      </c>
      <c r="O348" s="12">
        <v>0</v>
      </c>
      <c r="P348" s="12">
        <v>0</v>
      </c>
      <c r="Q348" s="20">
        <v>0</v>
      </c>
      <c r="R348" s="20">
        <v>2.5000000000000001E-2</v>
      </c>
      <c r="S348" s="20">
        <v>0.02</v>
      </c>
      <c r="T348" s="20">
        <v>0.02</v>
      </c>
      <c r="U348" s="20">
        <v>1.4999999999999999E-2</v>
      </c>
      <c r="V348" s="20">
        <v>0</v>
      </c>
      <c r="W348" s="20">
        <v>0.01</v>
      </c>
      <c r="Y348" s="20">
        <v>0</v>
      </c>
      <c r="AA348" s="20">
        <v>1.4999999999999999E-2</v>
      </c>
      <c r="AC348" s="20">
        <v>0</v>
      </c>
      <c r="AD348" s="12">
        <v>0.01</v>
      </c>
    </row>
    <row r="349" spans="4:30" x14ac:dyDescent="0.2">
      <c r="D349" s="12">
        <v>0</v>
      </c>
      <c r="E349" s="12">
        <v>0</v>
      </c>
      <c r="F349" s="12">
        <v>0</v>
      </c>
      <c r="G349" s="12">
        <v>0</v>
      </c>
      <c r="I349" s="12">
        <v>0</v>
      </c>
      <c r="J349" s="12">
        <v>0</v>
      </c>
      <c r="K349" s="20">
        <v>-0.06</v>
      </c>
      <c r="M349" s="12">
        <v>0</v>
      </c>
      <c r="N349" s="12">
        <v>0</v>
      </c>
      <c r="O349" s="12">
        <v>0</v>
      </c>
      <c r="P349" s="12">
        <v>0</v>
      </c>
      <c r="Q349" s="20">
        <v>0</v>
      </c>
      <c r="R349" s="20">
        <v>2.5000000000000001E-2</v>
      </c>
      <c r="S349" s="20">
        <v>0.02</v>
      </c>
      <c r="T349" s="20">
        <v>0.02</v>
      </c>
      <c r="U349" s="20">
        <v>1.4999999999999999E-2</v>
      </c>
      <c r="V349" s="20">
        <v>0</v>
      </c>
      <c r="W349" s="20">
        <v>0.01</v>
      </c>
      <c r="Y349" s="20">
        <v>0</v>
      </c>
      <c r="AA349" s="20">
        <v>1.4999999999999999E-2</v>
      </c>
      <c r="AC349" s="20">
        <v>0</v>
      </c>
      <c r="AD349" s="12">
        <v>0.01</v>
      </c>
    </row>
    <row r="350" spans="4:30" x14ac:dyDescent="0.2">
      <c r="D350" s="12">
        <v>0</v>
      </c>
      <c r="E350" s="12">
        <v>0</v>
      </c>
      <c r="F350" s="12">
        <v>0</v>
      </c>
      <c r="G350" s="12">
        <v>0</v>
      </c>
      <c r="I350" s="12">
        <v>0</v>
      </c>
      <c r="J350" s="12">
        <v>0</v>
      </c>
      <c r="K350" s="20">
        <v>-0.06</v>
      </c>
      <c r="M350" s="12">
        <v>0</v>
      </c>
      <c r="N350" s="12">
        <v>0</v>
      </c>
      <c r="O350" s="12">
        <v>0</v>
      </c>
      <c r="P350" s="12">
        <v>0</v>
      </c>
      <c r="Q350" s="20">
        <v>0</v>
      </c>
      <c r="R350" s="20">
        <v>2.5000000000000001E-2</v>
      </c>
      <c r="S350" s="20">
        <v>0.02</v>
      </c>
      <c r="T350" s="20">
        <v>0.02</v>
      </c>
      <c r="U350" s="20">
        <v>1.4999999999999999E-2</v>
      </c>
      <c r="V350" s="20">
        <v>0</v>
      </c>
      <c r="W350" s="20">
        <v>0.01</v>
      </c>
      <c r="Y350" s="20">
        <v>0</v>
      </c>
      <c r="AA350" s="20">
        <v>1.4999999999999999E-2</v>
      </c>
      <c r="AC350" s="20">
        <v>0</v>
      </c>
      <c r="AD350" s="12">
        <v>0.01</v>
      </c>
    </row>
    <row r="351" spans="4:30" x14ac:dyDescent="0.2">
      <c r="D351" s="12">
        <v>0</v>
      </c>
      <c r="E351" s="12">
        <v>0</v>
      </c>
      <c r="F351" s="12">
        <v>0</v>
      </c>
      <c r="G351" s="12">
        <v>0</v>
      </c>
      <c r="I351" s="12">
        <v>0</v>
      </c>
      <c r="J351" s="12">
        <v>0</v>
      </c>
      <c r="K351" s="20">
        <v>-0.06</v>
      </c>
      <c r="M351" s="12">
        <v>0</v>
      </c>
      <c r="N351" s="12">
        <v>0</v>
      </c>
      <c r="O351" s="12">
        <v>0</v>
      </c>
      <c r="P351" s="12">
        <v>0</v>
      </c>
      <c r="Q351" s="20">
        <v>0</v>
      </c>
      <c r="R351" s="20">
        <v>2.5000000000000001E-2</v>
      </c>
      <c r="S351" s="20">
        <v>0.02</v>
      </c>
      <c r="T351" s="20">
        <v>0.02</v>
      </c>
      <c r="U351" s="20">
        <v>1.4999999999999999E-2</v>
      </c>
      <c r="V351" s="20">
        <v>0</v>
      </c>
      <c r="W351" s="20">
        <v>0.01</v>
      </c>
      <c r="Y351" s="20">
        <v>0</v>
      </c>
      <c r="AA351" s="20">
        <v>1.4999999999999999E-2</v>
      </c>
      <c r="AC351" s="20">
        <v>0</v>
      </c>
      <c r="AD351" s="12">
        <v>0.01</v>
      </c>
    </row>
    <row r="352" spans="4:30" x14ac:dyDescent="0.2">
      <c r="D352" s="12">
        <v>0</v>
      </c>
      <c r="E352" s="12">
        <v>0</v>
      </c>
      <c r="F352" s="12">
        <v>0</v>
      </c>
      <c r="G352" s="12">
        <v>0</v>
      </c>
      <c r="I352" s="12">
        <v>0</v>
      </c>
      <c r="J352" s="12">
        <v>0</v>
      </c>
      <c r="K352" s="20">
        <v>-0.06</v>
      </c>
      <c r="M352" s="12">
        <v>0</v>
      </c>
      <c r="N352" s="12">
        <v>0</v>
      </c>
      <c r="O352" s="12">
        <v>0</v>
      </c>
      <c r="P352" s="12">
        <v>0</v>
      </c>
      <c r="Q352" s="20">
        <v>0</v>
      </c>
      <c r="R352" s="20">
        <v>2.5000000000000001E-2</v>
      </c>
      <c r="S352" s="20">
        <v>0.02</v>
      </c>
      <c r="T352" s="20">
        <v>0.02</v>
      </c>
      <c r="U352" s="20">
        <v>1.4999999999999999E-2</v>
      </c>
      <c r="V352" s="20">
        <v>0</v>
      </c>
      <c r="W352" s="20">
        <v>0.01</v>
      </c>
      <c r="Y352" s="20">
        <v>0</v>
      </c>
      <c r="AA352" s="20">
        <v>1.4999999999999999E-2</v>
      </c>
      <c r="AC352" s="20">
        <v>0</v>
      </c>
      <c r="AD352" s="12">
        <v>0.01</v>
      </c>
    </row>
    <row r="353" spans="4:30" x14ac:dyDescent="0.2">
      <c r="D353" s="12">
        <v>0</v>
      </c>
      <c r="E353" s="12">
        <v>0</v>
      </c>
      <c r="F353" s="12">
        <v>0</v>
      </c>
      <c r="G353" s="12">
        <v>0</v>
      </c>
      <c r="I353" s="12">
        <v>0</v>
      </c>
      <c r="J353" s="12">
        <v>0</v>
      </c>
      <c r="K353" s="20">
        <v>-0.06</v>
      </c>
      <c r="M353" s="12">
        <v>0</v>
      </c>
      <c r="N353" s="12">
        <v>0</v>
      </c>
      <c r="O353" s="12">
        <v>0</v>
      </c>
      <c r="P353" s="12">
        <v>0</v>
      </c>
      <c r="Q353" s="20">
        <v>0</v>
      </c>
      <c r="R353" s="20">
        <v>2.5000000000000001E-2</v>
      </c>
      <c r="S353" s="20">
        <v>0.02</v>
      </c>
      <c r="T353" s="20">
        <v>0.02</v>
      </c>
      <c r="U353" s="20">
        <v>1.4999999999999999E-2</v>
      </c>
      <c r="V353" s="20">
        <v>0</v>
      </c>
      <c r="W353" s="20">
        <v>0.01</v>
      </c>
      <c r="Y353" s="20">
        <v>0</v>
      </c>
      <c r="AA353" s="20">
        <v>1.4999999999999999E-2</v>
      </c>
      <c r="AC353" s="20">
        <v>0</v>
      </c>
      <c r="AD353" s="12">
        <v>0.01</v>
      </c>
    </row>
    <row r="354" spans="4:30" x14ac:dyDescent="0.2">
      <c r="D354" s="12">
        <v>0</v>
      </c>
      <c r="E354" s="12">
        <v>0</v>
      </c>
      <c r="F354" s="12">
        <v>0</v>
      </c>
      <c r="G354" s="12">
        <v>0</v>
      </c>
      <c r="I354" s="12">
        <v>-7.0000000000000007E-2</v>
      </c>
      <c r="J354" s="12">
        <v>0</v>
      </c>
      <c r="K354" s="20">
        <v>-0.06</v>
      </c>
      <c r="N354" s="12">
        <v>0</v>
      </c>
      <c r="P354" s="12">
        <v>0</v>
      </c>
      <c r="R354" s="20">
        <v>2.5000000000000001E-2</v>
      </c>
      <c r="S354" s="20">
        <v>0.02</v>
      </c>
      <c r="T354" s="20">
        <v>0.02</v>
      </c>
      <c r="U354" s="20">
        <v>1.4999999999999999E-2</v>
      </c>
      <c r="V354" s="20">
        <v>0</v>
      </c>
      <c r="W354" s="20">
        <v>0.01</v>
      </c>
      <c r="Y354" s="20">
        <v>0</v>
      </c>
      <c r="AA354" s="20">
        <v>1.4999999999999999E-2</v>
      </c>
      <c r="AC354" s="20">
        <v>0</v>
      </c>
      <c r="AD354" s="12">
        <v>0.01</v>
      </c>
    </row>
    <row r="355" spans="4:30" x14ac:dyDescent="0.2">
      <c r="D355" s="12">
        <v>0</v>
      </c>
      <c r="E355" s="12">
        <v>0</v>
      </c>
      <c r="F355" s="12">
        <v>0</v>
      </c>
      <c r="G355" s="12">
        <v>0</v>
      </c>
      <c r="I355" s="12">
        <v>-7.0000000000000007E-2</v>
      </c>
      <c r="J355" s="12">
        <v>0</v>
      </c>
      <c r="K355" s="20">
        <v>-0.06</v>
      </c>
      <c r="N355" s="12">
        <v>0</v>
      </c>
      <c r="P355" s="12">
        <v>0</v>
      </c>
      <c r="R355" s="20">
        <v>2.5000000000000001E-2</v>
      </c>
      <c r="S355" s="20">
        <v>0.02</v>
      </c>
      <c r="T355" s="20">
        <v>0.02</v>
      </c>
      <c r="U355" s="20">
        <v>1.4999999999999999E-2</v>
      </c>
      <c r="V355" s="20">
        <v>0</v>
      </c>
      <c r="W355" s="20">
        <v>0.01</v>
      </c>
      <c r="Y355" s="20">
        <v>0</v>
      </c>
      <c r="AA355" s="20">
        <v>1.4999999999999999E-2</v>
      </c>
      <c r="AC355" s="20">
        <v>0</v>
      </c>
      <c r="AD355" s="12">
        <v>0.01</v>
      </c>
    </row>
    <row r="356" spans="4:30" x14ac:dyDescent="0.2">
      <c r="D356" s="12">
        <v>0</v>
      </c>
      <c r="E356" s="12">
        <v>0</v>
      </c>
      <c r="F356" s="12">
        <v>0</v>
      </c>
      <c r="G356" s="12">
        <v>0</v>
      </c>
      <c r="I356" s="12">
        <v>-0.06</v>
      </c>
      <c r="J356" s="12">
        <v>0</v>
      </c>
      <c r="R356" s="20">
        <v>2.5000000000000001E-2</v>
      </c>
      <c r="S356" s="20">
        <v>0.02</v>
      </c>
      <c r="T356" s="20">
        <v>0.02</v>
      </c>
      <c r="U356" s="20">
        <v>1.4999999999999999E-2</v>
      </c>
      <c r="V356" s="20">
        <v>0</v>
      </c>
      <c r="W356" s="20">
        <v>0.01</v>
      </c>
      <c r="Y356" s="20">
        <v>0</v>
      </c>
      <c r="AA356" s="20">
        <v>1.4999999999999999E-2</v>
      </c>
      <c r="AC356" s="20">
        <v>0</v>
      </c>
      <c r="AD356" s="12">
        <v>0.01</v>
      </c>
    </row>
    <row r="357" spans="4:30" x14ac:dyDescent="0.2">
      <c r="D357" s="12">
        <v>0</v>
      </c>
      <c r="E357" s="12">
        <v>0</v>
      </c>
      <c r="F357" s="12">
        <v>0</v>
      </c>
      <c r="G357" s="12">
        <v>0</v>
      </c>
      <c r="I357" s="12">
        <v>-4.4999999999999998E-2</v>
      </c>
      <c r="J357" s="12">
        <v>0</v>
      </c>
      <c r="R357" s="20">
        <v>2.5000000000000001E-2</v>
      </c>
      <c r="S357" s="20">
        <v>0.02</v>
      </c>
      <c r="T357" s="20">
        <v>0.02</v>
      </c>
      <c r="U357" s="20">
        <v>1.4999999999999999E-2</v>
      </c>
      <c r="V357" s="20">
        <v>0</v>
      </c>
      <c r="W357" s="20">
        <v>0.01</v>
      </c>
      <c r="Y357" s="20">
        <v>0</v>
      </c>
      <c r="AA357" s="20">
        <v>1.4999999999999999E-2</v>
      </c>
      <c r="AC357" s="20">
        <v>0</v>
      </c>
      <c r="AD357" s="12">
        <v>0.01</v>
      </c>
    </row>
    <row r="358" spans="4:30" x14ac:dyDescent="0.2">
      <c r="D358" s="12">
        <v>0</v>
      </c>
      <c r="E358" s="12">
        <v>0</v>
      </c>
      <c r="F358" s="12">
        <v>0</v>
      </c>
      <c r="G358" s="12">
        <v>0</v>
      </c>
      <c r="I358" s="12">
        <v>0.01</v>
      </c>
      <c r="J358" s="12">
        <v>0</v>
      </c>
      <c r="R358" s="20">
        <v>2.5000000000000001E-2</v>
      </c>
      <c r="S358" s="20">
        <v>0.02</v>
      </c>
      <c r="T358" s="20">
        <v>0.02</v>
      </c>
      <c r="U358" s="20">
        <v>1.4999999999999999E-2</v>
      </c>
      <c r="V358" s="20">
        <v>0</v>
      </c>
      <c r="W358" s="20">
        <v>0.01</v>
      </c>
      <c r="Y358" s="20">
        <v>0</v>
      </c>
      <c r="AA358" s="20">
        <v>1.4999999999999999E-2</v>
      </c>
      <c r="AC358" s="20">
        <v>0</v>
      </c>
      <c r="AD358" s="12">
        <v>0.01</v>
      </c>
    </row>
    <row r="359" spans="4:30" x14ac:dyDescent="0.2">
      <c r="D359" s="12">
        <v>0</v>
      </c>
      <c r="E359" s="12">
        <v>0</v>
      </c>
      <c r="F359" s="12">
        <v>0</v>
      </c>
      <c r="G359" s="12">
        <v>0</v>
      </c>
      <c r="I359" s="12">
        <v>0.1</v>
      </c>
      <c r="J359" s="12">
        <v>0</v>
      </c>
      <c r="R359" s="20">
        <v>2.5000000000000001E-2</v>
      </c>
      <c r="S359" s="20">
        <v>0.02</v>
      </c>
      <c r="T359" s="20">
        <v>0.02</v>
      </c>
      <c r="U359" s="20">
        <v>1.4999999999999999E-2</v>
      </c>
      <c r="V359" s="20">
        <v>0</v>
      </c>
      <c r="W359" s="20">
        <v>0.01</v>
      </c>
      <c r="Y359" s="20">
        <v>0</v>
      </c>
      <c r="AA359" s="20">
        <v>1.4999999999999999E-2</v>
      </c>
      <c r="AC359" s="20">
        <v>0</v>
      </c>
      <c r="AD359" s="12">
        <v>0.01</v>
      </c>
    </row>
    <row r="360" spans="4:30" x14ac:dyDescent="0.2">
      <c r="D360" s="12">
        <v>0</v>
      </c>
      <c r="E360" s="12">
        <v>0</v>
      </c>
      <c r="F360" s="12">
        <v>0</v>
      </c>
      <c r="G360" s="12">
        <v>0</v>
      </c>
      <c r="I360" s="12">
        <v>0.1</v>
      </c>
      <c r="J360" s="12">
        <v>0</v>
      </c>
      <c r="R360" s="20">
        <v>2.5000000000000001E-2</v>
      </c>
      <c r="S360" s="20">
        <v>0.02</v>
      </c>
      <c r="T360" s="20">
        <v>0.02</v>
      </c>
      <c r="U360" s="20">
        <v>1.4999999999999999E-2</v>
      </c>
      <c r="V360" s="20">
        <v>0</v>
      </c>
      <c r="W360" s="20">
        <v>0.01</v>
      </c>
      <c r="Y360" s="20">
        <v>0</v>
      </c>
      <c r="AA360" s="20">
        <v>1.4999999999999999E-2</v>
      </c>
      <c r="AC360" s="20">
        <v>0</v>
      </c>
      <c r="AD360" s="12">
        <v>0.01</v>
      </c>
    </row>
    <row r="361" spans="4:30" x14ac:dyDescent="0.2">
      <c r="D361" s="12">
        <v>0</v>
      </c>
      <c r="E361" s="12">
        <v>0</v>
      </c>
      <c r="F361" s="12">
        <v>0</v>
      </c>
      <c r="G361" s="12">
        <v>0</v>
      </c>
      <c r="I361" s="12">
        <v>0</v>
      </c>
      <c r="J361" s="12">
        <v>0</v>
      </c>
      <c r="R361" s="20">
        <v>2.5000000000000001E-2</v>
      </c>
      <c r="S361" s="20">
        <v>0.02</v>
      </c>
      <c r="T361" s="20">
        <v>0.02</v>
      </c>
      <c r="U361" s="20">
        <v>1.4999999999999999E-2</v>
      </c>
      <c r="V361" s="20">
        <v>0</v>
      </c>
      <c r="W361" s="20">
        <v>0.01</v>
      </c>
      <c r="Y361" s="20">
        <v>0</v>
      </c>
      <c r="AA361" s="20">
        <v>1.4999999999999999E-2</v>
      </c>
      <c r="AC361" s="20">
        <v>0</v>
      </c>
      <c r="AD361" s="12">
        <v>0.01</v>
      </c>
    </row>
    <row r="362" spans="4:30" x14ac:dyDescent="0.2">
      <c r="D362" s="12">
        <v>0</v>
      </c>
      <c r="E362" s="12">
        <v>0</v>
      </c>
      <c r="F362" s="12">
        <v>0</v>
      </c>
      <c r="G362" s="12">
        <v>0</v>
      </c>
      <c r="I362" s="12">
        <v>0</v>
      </c>
      <c r="J362" s="12">
        <v>0</v>
      </c>
    </row>
    <row r="363" spans="4:30" x14ac:dyDescent="0.2">
      <c r="D363" s="12">
        <v>0</v>
      </c>
      <c r="E363" s="12">
        <v>0</v>
      </c>
      <c r="F363" s="12">
        <v>0</v>
      </c>
      <c r="G363" s="12">
        <v>0</v>
      </c>
      <c r="I363" s="12">
        <v>0</v>
      </c>
      <c r="J363" s="12">
        <v>0</v>
      </c>
    </row>
    <row r="364" spans="4:30" x14ac:dyDescent="0.2">
      <c r="D364" s="12">
        <v>0</v>
      </c>
      <c r="E364" s="12">
        <v>0</v>
      </c>
      <c r="F364" s="12">
        <v>0</v>
      </c>
      <c r="G364" s="12">
        <v>0</v>
      </c>
      <c r="I364" s="12">
        <v>0</v>
      </c>
      <c r="J364" s="12">
        <v>0</v>
      </c>
    </row>
    <row r="365" spans="4:30" x14ac:dyDescent="0.2">
      <c r="D365" s="12">
        <v>0</v>
      </c>
      <c r="E365" s="12">
        <v>0</v>
      </c>
      <c r="F365" s="12">
        <v>0</v>
      </c>
      <c r="G365" s="12">
        <v>0</v>
      </c>
      <c r="I365" s="12">
        <v>0</v>
      </c>
      <c r="J365" s="12">
        <v>0</v>
      </c>
    </row>
    <row r="366" spans="4:30" x14ac:dyDescent="0.2">
      <c r="D366" s="12">
        <v>0</v>
      </c>
      <c r="E366" s="12">
        <v>0</v>
      </c>
      <c r="F366" s="12">
        <v>0</v>
      </c>
      <c r="G366" s="12">
        <v>0</v>
      </c>
      <c r="I366" s="12">
        <v>0</v>
      </c>
      <c r="J366" s="12">
        <v>0</v>
      </c>
    </row>
    <row r="367" spans="4:30" x14ac:dyDescent="0.2">
      <c r="D367" s="12">
        <v>0</v>
      </c>
      <c r="E367" s="12">
        <v>0</v>
      </c>
      <c r="F367" s="12">
        <v>0</v>
      </c>
      <c r="G367" s="12">
        <v>0</v>
      </c>
      <c r="I367" s="12">
        <v>0</v>
      </c>
      <c r="J367" s="12">
        <v>0</v>
      </c>
    </row>
    <row r="368" spans="4:30" x14ac:dyDescent="0.2">
      <c r="D368" s="12">
        <v>0</v>
      </c>
      <c r="E368" s="12">
        <v>0</v>
      </c>
      <c r="F368" s="12">
        <v>0</v>
      </c>
      <c r="G368" s="12">
        <v>0</v>
      </c>
      <c r="I368" s="12">
        <v>0</v>
      </c>
      <c r="J368" s="12">
        <v>0</v>
      </c>
    </row>
    <row r="369" spans="4:10" x14ac:dyDescent="0.2">
      <c r="D369" s="12">
        <v>0</v>
      </c>
      <c r="E369" s="12">
        <v>0</v>
      </c>
      <c r="F369" s="12">
        <v>0</v>
      </c>
      <c r="G369" s="12">
        <v>0</v>
      </c>
      <c r="I369" s="12">
        <v>0</v>
      </c>
      <c r="J369" s="12">
        <v>0</v>
      </c>
    </row>
    <row r="370" spans="4:10" x14ac:dyDescent="0.2">
      <c r="D370" s="12">
        <v>0</v>
      </c>
      <c r="E370" s="12">
        <v>0</v>
      </c>
      <c r="F370" s="12">
        <v>0</v>
      </c>
      <c r="G370" s="12">
        <v>0</v>
      </c>
      <c r="I370" s="12">
        <v>0</v>
      </c>
      <c r="J370" s="12">
        <v>0</v>
      </c>
    </row>
  </sheetData>
  <phoneticPr fontId="0" type="noConversion"/>
  <pageMargins left="0.75" right="0.75" top="1" bottom="1" header="0.5" footer="0.5"/>
  <pageSetup paperSize="5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4" name="Button 1">
              <controlPr defaultSize="0" print="0" autoFill="0" autoPict="0" macro="[0]!LoadInIndexCurves">
                <anchor moveWithCells="1" sizeWithCells="1">
                  <from>
                    <xdr:col>0</xdr:col>
                    <xdr:colOff>247650</xdr:colOff>
                    <xdr:row>6</xdr:row>
                    <xdr:rowOff>0</xdr:rowOff>
                  </from>
                  <to>
                    <xdr:col>1</xdr:col>
                    <xdr:colOff>171450</xdr:colOff>
                    <xdr:row>9</xdr:row>
                    <xdr:rowOff>76200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EJ123"/>
  <sheetViews>
    <sheetView workbookViewId="0">
      <selection sqref="A1:IV65536"/>
    </sheetView>
  </sheetViews>
  <sheetFormatPr defaultColWidth="0" defaultRowHeight="11.25" x14ac:dyDescent="0.2"/>
  <cols>
    <col min="1" max="1" width="30.85546875" style="36" customWidth="1"/>
    <col min="2" max="2" width="9.28515625" style="36" hidden="1" customWidth="1"/>
    <col min="3" max="4" width="9.140625" style="36" customWidth="1"/>
    <col min="5" max="5" width="9.7109375" style="36" customWidth="1"/>
    <col min="6" max="6" width="13" style="36" hidden="1" customWidth="1"/>
    <col min="7" max="8" width="9.7109375" style="36" customWidth="1"/>
    <col min="9" max="9" width="13" style="36" hidden="1" customWidth="1"/>
    <col min="10" max="10" width="9.85546875" style="36" customWidth="1"/>
    <col min="11" max="13" width="9.7109375" style="36" hidden="1" customWidth="1"/>
    <col min="14" max="14" width="9.7109375" style="36" customWidth="1"/>
    <col min="15" max="15" width="12.140625" style="36" customWidth="1"/>
    <col min="16" max="18" width="9.7109375" style="36" hidden="1" customWidth="1"/>
    <col min="19" max="19" width="12.5703125" style="36" customWidth="1"/>
    <col min="20" max="22" width="9.7109375" style="36" hidden="1" customWidth="1"/>
    <col min="23" max="27" width="9.7109375" style="36" customWidth="1"/>
    <col min="28" max="28" width="10.42578125" style="36" customWidth="1"/>
    <col min="29" max="29" width="12.5703125" style="36" bestFit="1" customWidth="1"/>
    <col min="30" max="31" width="9.85546875" style="43" bestFit="1" customWidth="1"/>
    <col min="32" max="32" width="14.85546875" style="36" customWidth="1"/>
    <col min="33" max="140" width="9.140625" style="36" customWidth="1"/>
    <col min="141" max="16384" width="0" style="36" hidden="1"/>
  </cols>
  <sheetData>
    <row r="1" spans="1:140" x14ac:dyDescent="0.2">
      <c r="A1" s="41" t="s">
        <v>130</v>
      </c>
      <c r="M1" s="41" t="s">
        <v>184</v>
      </c>
      <c r="N1" s="41"/>
      <c r="O1" s="42"/>
      <c r="P1" s="102" t="s">
        <v>185</v>
      </c>
    </row>
    <row r="2" spans="1:140" ht="24" customHeight="1" x14ac:dyDescent="0.2">
      <c r="A2" s="44">
        <v>37221</v>
      </c>
      <c r="B2" s="42"/>
      <c r="P2" s="102" t="s">
        <v>186</v>
      </c>
      <c r="AC2" s="43"/>
      <c r="AD2" s="36"/>
      <c r="AE2" s="36"/>
    </row>
    <row r="3" spans="1:140" ht="12.75" hidden="1" customHeight="1" x14ac:dyDescent="0.2">
      <c r="C3" s="36">
        <v>4</v>
      </c>
      <c r="D3" s="36">
        <v>25</v>
      </c>
      <c r="AC3" s="43"/>
      <c r="AD3" s="36"/>
      <c r="AE3" s="36"/>
      <c r="AG3" s="36">
        <v>26</v>
      </c>
      <c r="AH3" s="36">
        <v>24</v>
      </c>
      <c r="AI3" s="36">
        <v>26</v>
      </c>
      <c r="AJ3" s="36">
        <v>26</v>
      </c>
      <c r="AK3" s="36">
        <v>26</v>
      </c>
      <c r="AL3" s="36">
        <v>25</v>
      </c>
      <c r="AM3" s="36">
        <v>26</v>
      </c>
      <c r="AN3" s="36">
        <v>27</v>
      </c>
      <c r="AO3" s="36">
        <v>24</v>
      </c>
      <c r="AP3" s="36">
        <v>27</v>
      </c>
      <c r="AQ3" s="36">
        <v>25</v>
      </c>
      <c r="AR3" s="36">
        <v>25</v>
      </c>
      <c r="AS3" s="36">
        <v>26</v>
      </c>
      <c r="AT3" s="36">
        <v>24</v>
      </c>
      <c r="AU3" s="36">
        <v>26</v>
      </c>
      <c r="AV3" s="36">
        <v>26</v>
      </c>
      <c r="AW3" s="36">
        <v>26</v>
      </c>
      <c r="AX3" s="36">
        <v>25</v>
      </c>
      <c r="AY3" s="36">
        <v>26</v>
      </c>
      <c r="AZ3" s="36">
        <v>26</v>
      </c>
      <c r="BA3" s="36">
        <v>25</v>
      </c>
      <c r="BB3" s="36">
        <v>27</v>
      </c>
      <c r="BC3" s="36">
        <v>24</v>
      </c>
      <c r="BD3" s="36">
        <v>26</v>
      </c>
      <c r="BE3" s="36">
        <v>26</v>
      </c>
      <c r="BF3" s="36">
        <v>24</v>
      </c>
      <c r="BG3" s="36">
        <v>27</v>
      </c>
      <c r="BH3" s="36">
        <v>26</v>
      </c>
      <c r="BI3" s="36">
        <v>25</v>
      </c>
      <c r="BJ3" s="36">
        <v>26</v>
      </c>
      <c r="BK3" s="36">
        <v>26</v>
      </c>
      <c r="BL3" s="36">
        <v>26</v>
      </c>
      <c r="BM3" s="36">
        <v>25</v>
      </c>
      <c r="BN3" s="36">
        <v>26</v>
      </c>
      <c r="BO3" s="36">
        <v>25</v>
      </c>
      <c r="BP3" s="36">
        <v>26</v>
      </c>
      <c r="BQ3" s="36">
        <v>25</v>
      </c>
      <c r="BR3" s="36">
        <v>24</v>
      </c>
      <c r="BS3" s="36">
        <v>27</v>
      </c>
      <c r="BT3" s="36">
        <v>26</v>
      </c>
      <c r="BU3" s="36">
        <v>25</v>
      </c>
      <c r="BV3" s="36">
        <v>26</v>
      </c>
      <c r="BW3" s="36">
        <v>25</v>
      </c>
      <c r="BX3" s="36">
        <v>27</v>
      </c>
      <c r="BY3" s="36">
        <v>25</v>
      </c>
      <c r="BZ3" s="36">
        <v>26</v>
      </c>
      <c r="CA3" s="36">
        <v>25</v>
      </c>
      <c r="CB3" s="36">
        <v>26</v>
      </c>
      <c r="CC3" s="36">
        <v>25</v>
      </c>
      <c r="CD3" s="36">
        <v>24</v>
      </c>
      <c r="CE3" s="36">
        <v>27</v>
      </c>
      <c r="CF3" s="36">
        <v>25</v>
      </c>
      <c r="CG3" s="36">
        <v>26</v>
      </c>
      <c r="CH3" s="36">
        <v>26</v>
      </c>
      <c r="CI3" s="36">
        <v>25</v>
      </c>
      <c r="CJ3" s="36">
        <v>27</v>
      </c>
      <c r="CK3" s="36">
        <v>25</v>
      </c>
      <c r="CL3" s="36">
        <v>26</v>
      </c>
      <c r="CM3" s="36">
        <v>25</v>
      </c>
      <c r="CN3" s="36">
        <v>25</v>
      </c>
      <c r="CO3" s="36">
        <v>26</v>
      </c>
      <c r="CP3" s="36">
        <v>24</v>
      </c>
      <c r="CQ3" s="36">
        <v>27</v>
      </c>
      <c r="CR3" s="36">
        <v>25</v>
      </c>
      <c r="CS3" s="36">
        <v>26</v>
      </c>
      <c r="CT3" s="36">
        <v>26</v>
      </c>
      <c r="CU3" s="36">
        <v>25</v>
      </c>
      <c r="CV3" s="36">
        <v>27</v>
      </c>
      <c r="CW3" s="36">
        <v>24</v>
      </c>
      <c r="CX3" s="36">
        <v>27</v>
      </c>
      <c r="CY3" s="36">
        <v>25</v>
      </c>
      <c r="CZ3" s="36">
        <v>25</v>
      </c>
      <c r="DA3" s="36">
        <v>26</v>
      </c>
      <c r="DB3" s="36">
        <v>25</v>
      </c>
      <c r="DC3" s="36">
        <v>26</v>
      </c>
      <c r="DD3" s="36">
        <v>26</v>
      </c>
      <c r="DE3" s="36">
        <v>26</v>
      </c>
      <c r="DF3" s="36">
        <v>25</v>
      </c>
      <c r="DG3" s="36">
        <v>26</v>
      </c>
      <c r="DH3" s="36">
        <v>26</v>
      </c>
      <c r="DI3" s="36">
        <v>25</v>
      </c>
      <c r="DJ3" s="36">
        <v>27</v>
      </c>
      <c r="DK3" s="36">
        <v>24</v>
      </c>
      <c r="DL3" s="36">
        <v>26</v>
      </c>
      <c r="DM3" s="36">
        <v>26</v>
      </c>
      <c r="DN3" s="36">
        <v>24</v>
      </c>
      <c r="DO3" s="36">
        <v>26</v>
      </c>
      <c r="DP3" s="36">
        <v>26</v>
      </c>
      <c r="DQ3" s="36">
        <v>25</v>
      </c>
      <c r="DR3" s="36">
        <v>26</v>
      </c>
      <c r="DS3" s="36">
        <v>26</v>
      </c>
      <c r="DT3" s="36">
        <v>26</v>
      </c>
      <c r="DU3" s="36">
        <v>25</v>
      </c>
      <c r="DV3" s="36">
        <v>27</v>
      </c>
      <c r="DW3" s="36">
        <v>24</v>
      </c>
      <c r="DX3" s="36">
        <v>26</v>
      </c>
      <c r="DY3" s="36">
        <v>25</v>
      </c>
      <c r="DZ3" s="36">
        <v>24</v>
      </c>
      <c r="EA3" s="36">
        <v>27</v>
      </c>
      <c r="EB3" s="36">
        <v>26</v>
      </c>
      <c r="EC3" s="36">
        <v>25</v>
      </c>
      <c r="ED3" s="36">
        <v>26</v>
      </c>
      <c r="EE3" s="36">
        <v>26</v>
      </c>
      <c r="EF3" s="36">
        <v>26</v>
      </c>
      <c r="EG3" s="36">
        <v>25</v>
      </c>
      <c r="EH3" s="36">
        <v>26</v>
      </c>
      <c r="EI3" s="36">
        <v>25</v>
      </c>
      <c r="EJ3" s="36">
        <v>26</v>
      </c>
    </row>
    <row r="4" spans="1:140" hidden="1" x14ac:dyDescent="0.2">
      <c r="A4" s="45"/>
      <c r="B4" s="42"/>
      <c r="E4" s="46">
        <v>36892</v>
      </c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>
        <v>37257</v>
      </c>
      <c r="X4" s="46">
        <v>37622</v>
      </c>
      <c r="Y4" s="46">
        <v>37987</v>
      </c>
      <c r="Z4" s="46">
        <v>38353</v>
      </c>
      <c r="AA4" s="46">
        <v>38718</v>
      </c>
      <c r="AB4" s="47">
        <v>40179</v>
      </c>
      <c r="AC4" s="47">
        <v>40544</v>
      </c>
      <c r="AD4" s="36"/>
      <c r="AE4" s="36"/>
    </row>
    <row r="5" spans="1:140" ht="10.5" hidden="1" customHeight="1" x14ac:dyDescent="0.2">
      <c r="A5" s="45"/>
      <c r="B5" s="42"/>
      <c r="C5" s="36">
        <v>4</v>
      </c>
      <c r="D5" s="36">
        <v>20</v>
      </c>
      <c r="AG5" s="36">
        <v>22</v>
      </c>
      <c r="AH5" s="36">
        <v>20</v>
      </c>
      <c r="AI5" s="36">
        <v>21</v>
      </c>
      <c r="AJ5" s="36">
        <v>22</v>
      </c>
      <c r="AK5" s="36">
        <v>22</v>
      </c>
      <c r="AL5" s="36">
        <v>20</v>
      </c>
      <c r="AM5" s="36">
        <v>22</v>
      </c>
      <c r="AN5" s="36">
        <v>22</v>
      </c>
      <c r="AO5" s="36">
        <v>20</v>
      </c>
      <c r="AP5" s="36">
        <v>23</v>
      </c>
      <c r="AQ5" s="36">
        <v>20</v>
      </c>
      <c r="AR5" s="36">
        <v>21</v>
      </c>
      <c r="AS5" s="36">
        <v>22</v>
      </c>
      <c r="AT5" s="36">
        <v>20</v>
      </c>
      <c r="AU5" s="36">
        <v>21</v>
      </c>
      <c r="AV5" s="36">
        <v>22</v>
      </c>
      <c r="AW5" s="36">
        <v>21</v>
      </c>
      <c r="AX5" s="36">
        <v>21</v>
      </c>
      <c r="AY5" s="36">
        <v>22</v>
      </c>
      <c r="AZ5" s="36">
        <v>21</v>
      </c>
      <c r="BA5" s="36">
        <v>21</v>
      </c>
      <c r="BB5" s="36">
        <v>23</v>
      </c>
      <c r="BC5" s="36">
        <v>19</v>
      </c>
      <c r="BD5" s="36">
        <v>22</v>
      </c>
      <c r="BE5" s="36">
        <v>21</v>
      </c>
      <c r="BF5" s="36">
        <v>20</v>
      </c>
      <c r="BG5" s="36">
        <v>23</v>
      </c>
      <c r="BH5" s="36">
        <v>22</v>
      </c>
      <c r="BI5" s="36">
        <v>20</v>
      </c>
      <c r="BJ5" s="36">
        <v>22</v>
      </c>
      <c r="BK5" s="36">
        <v>21</v>
      </c>
      <c r="BL5" s="36">
        <v>22</v>
      </c>
      <c r="BM5" s="36">
        <v>21</v>
      </c>
      <c r="BN5" s="36">
        <v>21</v>
      </c>
      <c r="BO5" s="36">
        <v>21</v>
      </c>
      <c r="BP5" s="36">
        <v>23</v>
      </c>
      <c r="BQ5" s="36">
        <v>21</v>
      </c>
      <c r="BR5" s="36">
        <v>20</v>
      </c>
      <c r="BS5" s="36">
        <v>23</v>
      </c>
      <c r="BT5" s="36">
        <v>21</v>
      </c>
      <c r="BU5" s="36">
        <v>21</v>
      </c>
      <c r="BV5" s="36">
        <v>22</v>
      </c>
      <c r="BW5" s="36">
        <v>20</v>
      </c>
      <c r="BX5" s="36">
        <v>23</v>
      </c>
      <c r="BY5" s="36">
        <v>21</v>
      </c>
      <c r="BZ5" s="36">
        <v>21</v>
      </c>
      <c r="CA5" s="36">
        <v>21</v>
      </c>
      <c r="CB5" s="36">
        <v>21</v>
      </c>
      <c r="CC5" s="36">
        <v>21</v>
      </c>
      <c r="CD5" s="36">
        <v>20</v>
      </c>
      <c r="CE5" s="36">
        <v>23</v>
      </c>
      <c r="CF5" s="36">
        <v>20</v>
      </c>
      <c r="CG5" s="36">
        <v>22</v>
      </c>
      <c r="CH5" s="36">
        <v>22</v>
      </c>
      <c r="CI5" s="36">
        <v>20</v>
      </c>
      <c r="CJ5" s="36">
        <v>23</v>
      </c>
      <c r="CK5" s="36">
        <v>20</v>
      </c>
      <c r="CL5" s="36">
        <v>22</v>
      </c>
      <c r="CM5" s="36">
        <v>21</v>
      </c>
      <c r="CN5" s="36">
        <v>20</v>
      </c>
      <c r="CO5" s="36">
        <v>22</v>
      </c>
      <c r="CP5" s="36">
        <v>20</v>
      </c>
      <c r="CQ5" s="36">
        <v>22</v>
      </c>
      <c r="CR5" s="36">
        <v>21</v>
      </c>
      <c r="CS5" s="36">
        <v>22</v>
      </c>
      <c r="CT5" s="36">
        <v>21</v>
      </c>
      <c r="CU5" s="36">
        <v>21</v>
      </c>
      <c r="CV5" s="36">
        <v>23</v>
      </c>
      <c r="CW5" s="36">
        <v>19</v>
      </c>
      <c r="CX5" s="36">
        <v>23</v>
      </c>
      <c r="CY5" s="36">
        <v>21</v>
      </c>
      <c r="CZ5" s="36">
        <v>20</v>
      </c>
      <c r="DA5" s="36">
        <v>22</v>
      </c>
      <c r="DB5" s="36">
        <v>21</v>
      </c>
      <c r="DC5" s="36">
        <v>21</v>
      </c>
      <c r="DD5" s="36">
        <v>22</v>
      </c>
      <c r="DE5" s="36">
        <v>21</v>
      </c>
      <c r="DF5" s="36">
        <v>21</v>
      </c>
      <c r="DG5" s="36">
        <v>22</v>
      </c>
      <c r="DH5" s="36">
        <v>21</v>
      </c>
      <c r="DI5" s="36">
        <v>21</v>
      </c>
      <c r="DJ5" s="36">
        <v>23</v>
      </c>
      <c r="DK5" s="36">
        <v>19</v>
      </c>
      <c r="DL5" s="36">
        <v>22</v>
      </c>
      <c r="DM5" s="36">
        <v>21</v>
      </c>
      <c r="DN5" s="36">
        <v>20</v>
      </c>
      <c r="DO5" s="36">
        <v>22</v>
      </c>
      <c r="DP5" s="36">
        <v>22</v>
      </c>
      <c r="DQ5" s="36">
        <v>20</v>
      </c>
      <c r="DR5" s="36">
        <v>22</v>
      </c>
      <c r="DS5" s="36">
        <v>22</v>
      </c>
      <c r="DT5" s="36">
        <v>21</v>
      </c>
      <c r="DU5" s="36">
        <v>21</v>
      </c>
      <c r="DV5" s="36">
        <v>22</v>
      </c>
      <c r="DW5" s="36">
        <v>20</v>
      </c>
      <c r="DX5" s="36">
        <v>22</v>
      </c>
      <c r="DY5" s="36">
        <v>20</v>
      </c>
      <c r="DZ5" s="36">
        <v>20</v>
      </c>
      <c r="EA5" s="36">
        <v>23</v>
      </c>
      <c r="EB5" s="36">
        <v>22</v>
      </c>
      <c r="EC5" s="36">
        <v>20</v>
      </c>
      <c r="ED5" s="36">
        <v>22</v>
      </c>
      <c r="EE5" s="36">
        <v>21</v>
      </c>
      <c r="EF5" s="36">
        <v>22</v>
      </c>
      <c r="EG5" s="36">
        <v>21</v>
      </c>
      <c r="EH5" s="36">
        <v>21</v>
      </c>
      <c r="EI5" s="36">
        <v>21</v>
      </c>
      <c r="EJ5" s="36">
        <v>23</v>
      </c>
    </row>
    <row r="6" spans="1:140" ht="12.75" x14ac:dyDescent="0.2">
      <c r="A6" s="48">
        <v>37221</v>
      </c>
    </row>
    <row r="7" spans="1:140" ht="10.5" hidden="1" customHeight="1" x14ac:dyDescent="0.2">
      <c r="A7" s="48"/>
      <c r="C7" s="49">
        <v>37196</v>
      </c>
      <c r="D7" s="49">
        <v>37226</v>
      </c>
      <c r="E7" s="50"/>
      <c r="F7" s="50"/>
      <c r="G7" s="49">
        <v>37257</v>
      </c>
      <c r="H7" s="49">
        <v>37288</v>
      </c>
      <c r="I7" s="50"/>
      <c r="J7" s="49">
        <v>37316</v>
      </c>
      <c r="K7" s="49">
        <v>37347</v>
      </c>
      <c r="L7" s="49">
        <v>37377</v>
      </c>
      <c r="M7" s="49">
        <v>37408</v>
      </c>
      <c r="N7" s="50"/>
      <c r="O7" s="50"/>
      <c r="P7" s="49">
        <v>37438</v>
      </c>
      <c r="Q7" s="49">
        <v>37469</v>
      </c>
      <c r="R7" s="49">
        <v>37500</v>
      </c>
      <c r="S7" s="50"/>
      <c r="T7" s="99">
        <v>37530</v>
      </c>
      <c r="U7" s="99">
        <v>37561</v>
      </c>
      <c r="V7" s="99">
        <v>37591</v>
      </c>
      <c r="W7" s="49"/>
      <c r="X7" s="49"/>
      <c r="Y7" s="49"/>
      <c r="Z7" s="49"/>
      <c r="AA7" s="49"/>
      <c r="AB7" s="51"/>
      <c r="AG7" s="47">
        <v>37257</v>
      </c>
      <c r="AH7" s="47">
        <v>37288</v>
      </c>
      <c r="AI7" s="47">
        <v>37316</v>
      </c>
      <c r="AJ7" s="47">
        <v>37347</v>
      </c>
      <c r="AK7" s="47">
        <v>37377</v>
      </c>
      <c r="AL7" s="47">
        <v>37408</v>
      </c>
      <c r="AM7" s="47">
        <v>37438</v>
      </c>
      <c r="AN7" s="47">
        <v>37469</v>
      </c>
      <c r="AO7" s="47">
        <v>37500</v>
      </c>
      <c r="AP7" s="47">
        <v>37530</v>
      </c>
      <c r="AQ7" s="47">
        <v>37561</v>
      </c>
      <c r="AR7" s="47">
        <v>37591</v>
      </c>
      <c r="AS7" s="47">
        <v>37622</v>
      </c>
      <c r="AT7" s="47">
        <v>37653</v>
      </c>
      <c r="AU7" s="47">
        <v>37681</v>
      </c>
      <c r="AV7" s="47">
        <v>37712</v>
      </c>
      <c r="AW7" s="47">
        <v>37742</v>
      </c>
      <c r="AX7" s="47">
        <v>37773</v>
      </c>
      <c r="AY7" s="47">
        <v>37803</v>
      </c>
      <c r="AZ7" s="47">
        <v>37834</v>
      </c>
      <c r="BA7" s="47">
        <v>37865</v>
      </c>
      <c r="BB7" s="47">
        <v>37895</v>
      </c>
      <c r="BC7" s="47">
        <v>37926</v>
      </c>
      <c r="BD7" s="47">
        <v>37956</v>
      </c>
      <c r="BE7" s="47">
        <v>37987</v>
      </c>
      <c r="BF7" s="47">
        <v>38018</v>
      </c>
      <c r="BG7" s="47">
        <v>38047</v>
      </c>
      <c r="BH7" s="47">
        <v>38078</v>
      </c>
      <c r="BI7" s="47">
        <v>38108</v>
      </c>
      <c r="BJ7" s="47">
        <v>38139</v>
      </c>
      <c r="BK7" s="47">
        <v>38169</v>
      </c>
      <c r="BL7" s="47">
        <v>38200</v>
      </c>
      <c r="BM7" s="47">
        <v>38231</v>
      </c>
      <c r="BN7" s="47">
        <v>38261</v>
      </c>
      <c r="BO7" s="47">
        <v>38292</v>
      </c>
      <c r="BP7" s="47">
        <v>38322</v>
      </c>
      <c r="BQ7" s="47">
        <v>38353</v>
      </c>
      <c r="BR7" s="47">
        <v>38384</v>
      </c>
      <c r="BS7" s="47">
        <v>38412</v>
      </c>
      <c r="BT7" s="47">
        <v>38443</v>
      </c>
      <c r="BU7" s="47">
        <v>38473</v>
      </c>
      <c r="BV7" s="47">
        <v>38504</v>
      </c>
      <c r="BW7" s="47">
        <v>38534</v>
      </c>
      <c r="BX7" s="47">
        <v>38565</v>
      </c>
      <c r="BY7" s="47">
        <v>38596</v>
      </c>
      <c r="BZ7" s="47">
        <v>38626</v>
      </c>
      <c r="CA7" s="47">
        <v>38657</v>
      </c>
      <c r="CB7" s="47">
        <v>38687</v>
      </c>
      <c r="CC7" s="47">
        <v>38718</v>
      </c>
      <c r="CD7" s="47">
        <v>38749</v>
      </c>
      <c r="CE7" s="47">
        <v>38777</v>
      </c>
      <c r="CF7" s="47">
        <v>38808</v>
      </c>
      <c r="CG7" s="47">
        <v>38838</v>
      </c>
      <c r="CH7" s="47">
        <v>38869</v>
      </c>
      <c r="CI7" s="47">
        <v>38899</v>
      </c>
      <c r="CJ7" s="47">
        <v>38930</v>
      </c>
      <c r="CK7" s="47">
        <v>38961</v>
      </c>
      <c r="CL7" s="47">
        <v>38991</v>
      </c>
      <c r="CM7" s="47">
        <v>39022</v>
      </c>
      <c r="CN7" s="47">
        <v>39052</v>
      </c>
      <c r="CO7" s="47">
        <v>39083</v>
      </c>
      <c r="CP7" s="47">
        <v>39114</v>
      </c>
      <c r="CQ7" s="47">
        <v>39142</v>
      </c>
      <c r="CR7" s="47">
        <v>39173</v>
      </c>
      <c r="CS7" s="47">
        <v>39203</v>
      </c>
      <c r="CT7" s="47">
        <v>39234</v>
      </c>
      <c r="CU7" s="47">
        <v>39264</v>
      </c>
      <c r="CV7" s="47">
        <v>39295</v>
      </c>
      <c r="CW7" s="47">
        <v>39326</v>
      </c>
      <c r="CX7" s="47">
        <v>39356</v>
      </c>
      <c r="CY7" s="47">
        <v>39387</v>
      </c>
      <c r="CZ7" s="47">
        <v>39417</v>
      </c>
      <c r="DA7" s="47">
        <v>39448</v>
      </c>
      <c r="DB7" s="47">
        <v>39479</v>
      </c>
      <c r="DC7" s="47">
        <v>39508</v>
      </c>
      <c r="DD7" s="47">
        <v>39539</v>
      </c>
      <c r="DE7" s="47">
        <v>39569</v>
      </c>
      <c r="DF7" s="47">
        <v>39600</v>
      </c>
      <c r="DG7" s="47">
        <v>39630</v>
      </c>
      <c r="DH7" s="47">
        <v>39661</v>
      </c>
      <c r="DI7" s="47">
        <v>39692</v>
      </c>
      <c r="DJ7" s="47">
        <v>39722</v>
      </c>
      <c r="DK7" s="47">
        <v>39753</v>
      </c>
      <c r="DL7" s="47">
        <v>39783</v>
      </c>
      <c r="DM7" s="47">
        <v>39814</v>
      </c>
      <c r="DN7" s="47">
        <v>39845</v>
      </c>
      <c r="DO7" s="47">
        <v>39873</v>
      </c>
      <c r="DP7" s="47">
        <v>39904</v>
      </c>
      <c r="DQ7" s="47">
        <v>39934</v>
      </c>
      <c r="DR7" s="47">
        <v>39965</v>
      </c>
      <c r="DS7" s="47">
        <v>39995</v>
      </c>
      <c r="DT7" s="47">
        <v>40026</v>
      </c>
      <c r="DU7" s="47">
        <v>40057</v>
      </c>
      <c r="DV7" s="47">
        <v>40087</v>
      </c>
      <c r="DW7" s="47">
        <v>40118</v>
      </c>
      <c r="DX7" s="47">
        <v>40148</v>
      </c>
      <c r="DY7" s="47">
        <v>40179</v>
      </c>
      <c r="DZ7" s="47">
        <v>40210</v>
      </c>
      <c r="EA7" s="47">
        <v>40238</v>
      </c>
      <c r="EB7" s="47">
        <v>40269</v>
      </c>
      <c r="EC7" s="47">
        <v>40299</v>
      </c>
      <c r="ED7" s="47">
        <v>40330</v>
      </c>
      <c r="EE7" s="47">
        <v>40360</v>
      </c>
      <c r="EF7" s="47">
        <v>40391</v>
      </c>
      <c r="EG7" s="47">
        <v>40422</v>
      </c>
      <c r="EH7" s="47">
        <v>40452</v>
      </c>
      <c r="EI7" s="47">
        <v>40483</v>
      </c>
      <c r="EJ7" s="47">
        <v>40513</v>
      </c>
    </row>
    <row r="8" spans="1:140" s="52" customFormat="1" ht="15.75" customHeight="1" thickBot="1" x14ac:dyDescent="0.25">
      <c r="A8" s="103" t="s">
        <v>187</v>
      </c>
      <c r="B8" s="104"/>
      <c r="C8" s="105" t="s">
        <v>131</v>
      </c>
      <c r="D8" s="105" t="s">
        <v>132</v>
      </c>
      <c r="E8" s="106" t="s">
        <v>133</v>
      </c>
      <c r="F8" s="107" t="s">
        <v>134</v>
      </c>
      <c r="G8" s="108">
        <v>37257</v>
      </c>
      <c r="H8" s="108">
        <v>37288</v>
      </c>
      <c r="I8" s="107" t="s">
        <v>135</v>
      </c>
      <c r="J8" s="108">
        <v>37316</v>
      </c>
      <c r="K8" s="108">
        <v>37347</v>
      </c>
      <c r="L8" s="108">
        <v>37377</v>
      </c>
      <c r="M8" s="108">
        <v>37408</v>
      </c>
      <c r="N8" s="109" t="s">
        <v>181</v>
      </c>
      <c r="O8" s="101" t="s">
        <v>182</v>
      </c>
      <c r="P8" s="108">
        <v>37438</v>
      </c>
      <c r="Q8" s="108">
        <v>37469</v>
      </c>
      <c r="R8" s="108">
        <v>37500</v>
      </c>
      <c r="S8" s="101" t="s">
        <v>183</v>
      </c>
      <c r="T8" s="108">
        <v>37530</v>
      </c>
      <c r="U8" s="108">
        <v>37561</v>
      </c>
      <c r="V8" s="108">
        <v>37591</v>
      </c>
      <c r="W8" s="105" t="s">
        <v>136</v>
      </c>
      <c r="X8" s="105" t="s">
        <v>137</v>
      </c>
      <c r="Y8" s="106" t="s">
        <v>138</v>
      </c>
      <c r="Z8" s="106" t="s">
        <v>139</v>
      </c>
      <c r="AA8" s="106" t="s">
        <v>140</v>
      </c>
      <c r="AB8" s="105" t="s">
        <v>141</v>
      </c>
      <c r="AC8" s="107" t="s">
        <v>188</v>
      </c>
      <c r="AD8" s="107"/>
      <c r="AE8" s="107"/>
      <c r="AG8" s="110"/>
    </row>
    <row r="9" spans="1:140" ht="13.7" customHeight="1" x14ac:dyDescent="0.2">
      <c r="A9" s="95" t="s">
        <v>120</v>
      </c>
      <c r="B9" s="43" t="s">
        <v>142</v>
      </c>
      <c r="C9" s="38">
        <v>21.5</v>
      </c>
      <c r="D9" s="38">
        <v>29.5</v>
      </c>
      <c r="E9" s="54">
        <v>28.166666666666668</v>
      </c>
      <c r="F9" s="38">
        <v>31.375</v>
      </c>
      <c r="G9" s="38">
        <v>31.75</v>
      </c>
      <c r="H9" s="38">
        <v>31</v>
      </c>
      <c r="I9" s="38">
        <v>28.5</v>
      </c>
      <c r="J9" s="38">
        <v>30</v>
      </c>
      <c r="K9" s="38">
        <v>27</v>
      </c>
      <c r="L9" s="38">
        <v>25.5</v>
      </c>
      <c r="M9" s="38">
        <v>28</v>
      </c>
      <c r="N9" s="38">
        <v>26.833333333333332</v>
      </c>
      <c r="O9" s="38">
        <v>43.5</v>
      </c>
      <c r="P9" s="37">
        <v>41</v>
      </c>
      <c r="Q9" s="38">
        <v>48.5</v>
      </c>
      <c r="R9" s="38">
        <v>41</v>
      </c>
      <c r="S9" s="38">
        <v>36.666666666666664</v>
      </c>
      <c r="T9" s="38">
        <v>37.5</v>
      </c>
      <c r="U9" s="38">
        <v>35.5</v>
      </c>
      <c r="V9" s="38">
        <v>37</v>
      </c>
      <c r="W9" s="54">
        <v>34.517647058823528</v>
      </c>
      <c r="X9" s="38">
        <v>39.572549019607841</v>
      </c>
      <c r="Y9" s="38">
        <v>40.112953020134228</v>
      </c>
      <c r="Z9" s="38">
        <v>40.323254901960787</v>
      </c>
      <c r="AA9" s="38">
        <v>41.389313725490204</v>
      </c>
      <c r="AB9" s="111">
        <v>42.604609375000003</v>
      </c>
      <c r="AC9" s="112">
        <v>40.158242894056848</v>
      </c>
      <c r="AD9" s="55"/>
      <c r="AE9" s="55"/>
      <c r="AF9" s="56"/>
      <c r="AG9" s="37">
        <v>31.75</v>
      </c>
      <c r="AH9" s="37">
        <v>31</v>
      </c>
      <c r="AI9" s="37">
        <v>30</v>
      </c>
      <c r="AJ9" s="37">
        <v>27</v>
      </c>
      <c r="AK9" s="37">
        <v>25.5</v>
      </c>
      <c r="AL9" s="37">
        <v>28</v>
      </c>
      <c r="AM9" s="37">
        <v>41</v>
      </c>
      <c r="AN9" s="37">
        <v>48.5</v>
      </c>
      <c r="AO9" s="37">
        <v>41</v>
      </c>
      <c r="AP9" s="37">
        <v>37.5</v>
      </c>
      <c r="AQ9" s="37">
        <v>35.5</v>
      </c>
      <c r="AR9" s="37">
        <v>37</v>
      </c>
      <c r="AS9" s="37">
        <v>41.5</v>
      </c>
      <c r="AT9" s="37">
        <v>39.5</v>
      </c>
      <c r="AU9" s="37">
        <v>38</v>
      </c>
      <c r="AV9" s="37">
        <v>33</v>
      </c>
      <c r="AW9" s="37">
        <v>29</v>
      </c>
      <c r="AX9" s="37">
        <v>30</v>
      </c>
      <c r="AY9" s="37">
        <v>46.5</v>
      </c>
      <c r="AZ9" s="37">
        <v>54.5</v>
      </c>
      <c r="BA9" s="37">
        <v>43</v>
      </c>
      <c r="BB9" s="37">
        <v>41</v>
      </c>
      <c r="BC9" s="37">
        <v>38.5</v>
      </c>
      <c r="BD9" s="37">
        <v>40</v>
      </c>
      <c r="BE9" s="37">
        <v>41.63</v>
      </c>
      <c r="BF9" s="37">
        <v>39.909999999999997</v>
      </c>
      <c r="BG9" s="37">
        <v>38.619999999999997</v>
      </c>
      <c r="BH9" s="37">
        <v>34.33</v>
      </c>
      <c r="BI9" s="37">
        <v>30.89</v>
      </c>
      <c r="BJ9" s="37">
        <v>31.75</v>
      </c>
      <c r="BK9" s="37">
        <v>45.92</v>
      </c>
      <c r="BL9" s="37">
        <v>52.79</v>
      </c>
      <c r="BM9" s="37">
        <v>42.91</v>
      </c>
      <c r="BN9" s="37">
        <v>41.2</v>
      </c>
      <c r="BO9" s="37">
        <v>39.049999999999997</v>
      </c>
      <c r="BP9" s="37">
        <v>40.340000000000003</v>
      </c>
      <c r="BQ9" s="37">
        <v>41.73</v>
      </c>
      <c r="BR9" s="37">
        <v>40.26</v>
      </c>
      <c r="BS9" s="37">
        <v>39.15</v>
      </c>
      <c r="BT9" s="37">
        <v>35.47</v>
      </c>
      <c r="BU9" s="37">
        <v>32.53</v>
      </c>
      <c r="BV9" s="37">
        <v>33.270000000000003</v>
      </c>
      <c r="BW9" s="37">
        <v>45.42</v>
      </c>
      <c r="BX9" s="37">
        <v>51.31</v>
      </c>
      <c r="BY9" s="37">
        <v>42.84</v>
      </c>
      <c r="BZ9" s="37">
        <v>41.37</v>
      </c>
      <c r="CA9" s="37">
        <v>39.53</v>
      </c>
      <c r="CB9" s="37">
        <v>40.64</v>
      </c>
      <c r="CC9" s="37">
        <v>42</v>
      </c>
      <c r="CD9" s="37">
        <v>40.659999999999997</v>
      </c>
      <c r="CE9" s="37">
        <v>39.659999999999997</v>
      </c>
      <c r="CF9" s="37">
        <v>36.31</v>
      </c>
      <c r="CG9" s="37">
        <v>33.64</v>
      </c>
      <c r="CH9" s="37">
        <v>34.31</v>
      </c>
      <c r="CI9" s="37">
        <v>45.35</v>
      </c>
      <c r="CJ9" s="37">
        <v>50.71</v>
      </c>
      <c r="CK9" s="37">
        <v>43.01</v>
      </c>
      <c r="CL9" s="37">
        <v>41.68</v>
      </c>
      <c r="CM9" s="37">
        <v>40.01</v>
      </c>
      <c r="CN9" s="37">
        <v>41.01</v>
      </c>
      <c r="CO9" s="37">
        <v>42.27</v>
      </c>
      <c r="CP9" s="37">
        <v>41.05</v>
      </c>
      <c r="CQ9" s="37">
        <v>40.15</v>
      </c>
      <c r="CR9" s="37">
        <v>37.11</v>
      </c>
      <c r="CS9" s="37">
        <v>34.68</v>
      </c>
      <c r="CT9" s="37">
        <v>35.29</v>
      </c>
      <c r="CU9" s="37">
        <v>45.33</v>
      </c>
      <c r="CV9" s="37">
        <v>50.2</v>
      </c>
      <c r="CW9" s="37">
        <v>43.21</v>
      </c>
      <c r="CX9" s="37">
        <v>42</v>
      </c>
      <c r="CY9" s="37">
        <v>40.479999999999997</v>
      </c>
      <c r="CZ9" s="37">
        <v>41.39</v>
      </c>
      <c r="DA9" s="37">
        <v>42.68</v>
      </c>
      <c r="DB9" s="37">
        <v>41.55</v>
      </c>
      <c r="DC9" s="37">
        <v>40.71</v>
      </c>
      <c r="DD9" s="37">
        <v>37.880000000000003</v>
      </c>
      <c r="DE9" s="37">
        <v>35.619999999999997</v>
      </c>
      <c r="DF9" s="37">
        <v>36.19</v>
      </c>
      <c r="DG9" s="37">
        <v>45.54</v>
      </c>
      <c r="DH9" s="37">
        <v>50.07</v>
      </c>
      <c r="DI9" s="37">
        <v>43.56</v>
      </c>
      <c r="DJ9" s="37">
        <v>42.43</v>
      </c>
      <c r="DK9" s="37">
        <v>41.02</v>
      </c>
      <c r="DL9" s="37">
        <v>41.88</v>
      </c>
      <c r="DM9" s="37">
        <v>43.11</v>
      </c>
      <c r="DN9" s="37">
        <v>42.06</v>
      </c>
      <c r="DO9" s="37">
        <v>41.27</v>
      </c>
      <c r="DP9" s="37">
        <v>38.64</v>
      </c>
      <c r="DQ9" s="37">
        <v>36.53</v>
      </c>
      <c r="DR9" s="37">
        <v>37.06</v>
      </c>
      <c r="DS9" s="37">
        <v>45.77</v>
      </c>
      <c r="DT9" s="37">
        <v>49.99</v>
      </c>
      <c r="DU9" s="37">
        <v>43.93</v>
      </c>
      <c r="DV9" s="37">
        <v>42.88</v>
      </c>
      <c r="DW9" s="37">
        <v>41.56</v>
      </c>
      <c r="DX9" s="37">
        <v>42.36</v>
      </c>
      <c r="DY9" s="37">
        <v>43.53</v>
      </c>
      <c r="DZ9" s="37">
        <v>42.56</v>
      </c>
      <c r="EA9" s="37">
        <v>41.82</v>
      </c>
      <c r="EB9" s="37">
        <v>39.369999999999997</v>
      </c>
      <c r="EC9" s="37">
        <v>37.409999999999997</v>
      </c>
      <c r="ED9" s="37">
        <v>37.909999999999997</v>
      </c>
      <c r="EE9" s="37">
        <v>46.01</v>
      </c>
      <c r="EF9" s="37">
        <v>49.95</v>
      </c>
      <c r="EG9" s="37">
        <v>44.3</v>
      </c>
      <c r="EH9" s="37">
        <v>43.33</v>
      </c>
      <c r="EI9" s="37">
        <v>42.1</v>
      </c>
      <c r="EJ9" s="37">
        <v>42.84</v>
      </c>
    </row>
    <row r="10" spans="1:140" ht="13.7" customHeight="1" x14ac:dyDescent="0.2">
      <c r="A10" s="96" t="s">
        <v>121</v>
      </c>
      <c r="B10" s="58" t="s">
        <v>143</v>
      </c>
      <c r="C10" s="37">
        <v>24.6875</v>
      </c>
      <c r="D10" s="37">
        <v>30</v>
      </c>
      <c r="E10" s="59">
        <v>29.114583333333332</v>
      </c>
      <c r="F10" s="37">
        <v>31.875</v>
      </c>
      <c r="G10" s="37">
        <v>32.25</v>
      </c>
      <c r="H10" s="37">
        <v>31.5</v>
      </c>
      <c r="I10" s="37">
        <v>29.75</v>
      </c>
      <c r="J10" s="37">
        <v>30.5</v>
      </c>
      <c r="K10" s="37">
        <v>29</v>
      </c>
      <c r="L10" s="37">
        <v>28</v>
      </c>
      <c r="M10" s="37">
        <v>30.5</v>
      </c>
      <c r="N10" s="37">
        <v>29.166666666666668</v>
      </c>
      <c r="O10" s="37">
        <v>46.5</v>
      </c>
      <c r="P10" s="37">
        <v>44</v>
      </c>
      <c r="Q10" s="37">
        <v>51</v>
      </c>
      <c r="R10" s="37">
        <v>44.5</v>
      </c>
      <c r="S10" s="37">
        <v>37.5</v>
      </c>
      <c r="T10" s="37">
        <v>38.5</v>
      </c>
      <c r="U10" s="37">
        <v>36.5</v>
      </c>
      <c r="V10" s="37">
        <v>37.5</v>
      </c>
      <c r="W10" s="59">
        <v>36.184313725490199</v>
      </c>
      <c r="X10" s="37">
        <v>41.94019607843137</v>
      </c>
      <c r="Y10" s="37">
        <v>42.289261744966439</v>
      </c>
      <c r="Z10" s="37">
        <v>42.684901960784316</v>
      </c>
      <c r="AA10" s="37">
        <v>44.325313725490197</v>
      </c>
      <c r="AB10" s="113">
        <v>46.365585937500001</v>
      </c>
      <c r="AC10" s="60">
        <v>42.835163652024114</v>
      </c>
      <c r="AD10" s="55"/>
      <c r="AE10" s="55"/>
      <c r="AF10" s="56"/>
      <c r="AG10" s="61">
        <v>32.25</v>
      </c>
      <c r="AH10" s="61">
        <v>31.5</v>
      </c>
      <c r="AI10" s="61">
        <v>30.5</v>
      </c>
      <c r="AJ10" s="61">
        <v>29</v>
      </c>
      <c r="AK10" s="61">
        <v>28</v>
      </c>
      <c r="AL10" s="61">
        <v>30.5</v>
      </c>
      <c r="AM10" s="61">
        <v>44</v>
      </c>
      <c r="AN10" s="61">
        <v>51</v>
      </c>
      <c r="AO10" s="61">
        <v>44.5</v>
      </c>
      <c r="AP10" s="61">
        <v>38.5</v>
      </c>
      <c r="AQ10" s="61">
        <v>36.5</v>
      </c>
      <c r="AR10" s="61">
        <v>37.5</v>
      </c>
      <c r="AS10" s="61">
        <v>42</v>
      </c>
      <c r="AT10" s="61">
        <v>40.25</v>
      </c>
      <c r="AU10" s="61">
        <v>39.5</v>
      </c>
      <c r="AV10" s="61">
        <v>36.5</v>
      </c>
      <c r="AW10" s="61">
        <v>32.5</v>
      </c>
      <c r="AX10" s="61">
        <v>33.75</v>
      </c>
      <c r="AY10" s="61">
        <v>51</v>
      </c>
      <c r="AZ10" s="61">
        <v>58</v>
      </c>
      <c r="BA10" s="61">
        <v>46.5</v>
      </c>
      <c r="BB10" s="61">
        <v>42.75</v>
      </c>
      <c r="BC10" s="61">
        <v>39.25</v>
      </c>
      <c r="BD10" s="61">
        <v>40.75</v>
      </c>
      <c r="BE10" s="61">
        <v>42.39</v>
      </c>
      <c r="BF10" s="61">
        <v>40.89</v>
      </c>
      <c r="BG10" s="61">
        <v>40.24</v>
      </c>
      <c r="BH10" s="61">
        <v>37.67</v>
      </c>
      <c r="BI10" s="61">
        <v>34.24</v>
      </c>
      <c r="BJ10" s="61">
        <v>35.31</v>
      </c>
      <c r="BK10" s="61">
        <v>50.11</v>
      </c>
      <c r="BL10" s="61">
        <v>56.12</v>
      </c>
      <c r="BM10" s="61">
        <v>46.25</v>
      </c>
      <c r="BN10" s="61">
        <v>43.03</v>
      </c>
      <c r="BO10" s="61">
        <v>40.03</v>
      </c>
      <c r="BP10" s="61">
        <v>41.32</v>
      </c>
      <c r="BQ10" s="61">
        <v>42.71</v>
      </c>
      <c r="BR10" s="61">
        <v>41.43</v>
      </c>
      <c r="BS10" s="61">
        <v>40.880000000000003</v>
      </c>
      <c r="BT10" s="61">
        <v>38.67</v>
      </c>
      <c r="BU10" s="61">
        <v>35.74</v>
      </c>
      <c r="BV10" s="61">
        <v>36.659999999999997</v>
      </c>
      <c r="BW10" s="61">
        <v>49.35</v>
      </c>
      <c r="BX10" s="61">
        <v>54.5</v>
      </c>
      <c r="BY10" s="61">
        <v>46.04</v>
      </c>
      <c r="BZ10" s="61">
        <v>43.29</v>
      </c>
      <c r="CA10" s="61">
        <v>40.72</v>
      </c>
      <c r="CB10" s="61">
        <v>41.82</v>
      </c>
      <c r="CC10" s="61">
        <v>43.18</v>
      </c>
      <c r="CD10" s="61">
        <v>42.02</v>
      </c>
      <c r="CE10" s="61">
        <v>41.52</v>
      </c>
      <c r="CF10" s="61">
        <v>39.520000000000003</v>
      </c>
      <c r="CG10" s="61">
        <v>36.85</v>
      </c>
      <c r="CH10" s="61">
        <v>37.69</v>
      </c>
      <c r="CI10" s="61">
        <v>49.25</v>
      </c>
      <c r="CJ10" s="61">
        <v>53.95</v>
      </c>
      <c r="CK10" s="61">
        <v>46.25</v>
      </c>
      <c r="CL10" s="61">
        <v>43.75</v>
      </c>
      <c r="CM10" s="61">
        <v>41.41</v>
      </c>
      <c r="CN10" s="61">
        <v>42.42</v>
      </c>
      <c r="CO10" s="61">
        <v>43.93</v>
      </c>
      <c r="CP10" s="61">
        <v>42.86</v>
      </c>
      <c r="CQ10" s="61">
        <v>42.41</v>
      </c>
      <c r="CR10" s="61">
        <v>40.58</v>
      </c>
      <c r="CS10" s="61">
        <v>38.130000000000003</v>
      </c>
      <c r="CT10" s="61">
        <v>38.9</v>
      </c>
      <c r="CU10" s="61">
        <v>49.49</v>
      </c>
      <c r="CV10" s="61">
        <v>53.79</v>
      </c>
      <c r="CW10" s="61">
        <v>46.74</v>
      </c>
      <c r="CX10" s="61">
        <v>44.45</v>
      </c>
      <c r="CY10" s="61">
        <v>42.31</v>
      </c>
      <c r="CZ10" s="61">
        <v>43.24</v>
      </c>
      <c r="DA10" s="61">
        <v>44.66</v>
      </c>
      <c r="DB10" s="61">
        <v>43.67</v>
      </c>
      <c r="DC10" s="61">
        <v>43.25</v>
      </c>
      <c r="DD10" s="61">
        <v>41.54</v>
      </c>
      <c r="DE10" s="61">
        <v>39.25</v>
      </c>
      <c r="DF10" s="61">
        <v>39.97</v>
      </c>
      <c r="DG10" s="61">
        <v>49.88</v>
      </c>
      <c r="DH10" s="61">
        <v>53.91</v>
      </c>
      <c r="DI10" s="61">
        <v>47.32</v>
      </c>
      <c r="DJ10" s="61">
        <v>45.17</v>
      </c>
      <c r="DK10" s="61">
        <v>43.17</v>
      </c>
      <c r="DL10" s="61">
        <v>44.04</v>
      </c>
      <c r="DM10" s="61">
        <v>45.51</v>
      </c>
      <c r="DN10" s="61">
        <v>44.58</v>
      </c>
      <c r="DO10" s="61">
        <v>44.18</v>
      </c>
      <c r="DP10" s="61">
        <v>42.58</v>
      </c>
      <c r="DQ10" s="61">
        <v>40.44</v>
      </c>
      <c r="DR10" s="61">
        <v>41.12</v>
      </c>
      <c r="DS10" s="61">
        <v>50.4</v>
      </c>
      <c r="DT10" s="61">
        <v>54.18</v>
      </c>
      <c r="DU10" s="61">
        <v>48</v>
      </c>
      <c r="DV10" s="61">
        <v>45.99</v>
      </c>
      <c r="DW10" s="61">
        <v>44.12</v>
      </c>
      <c r="DX10" s="61">
        <v>44.93</v>
      </c>
      <c r="DY10" s="61">
        <v>46.36</v>
      </c>
      <c r="DZ10" s="61">
        <v>45.48</v>
      </c>
      <c r="EA10" s="61">
        <v>45.11</v>
      </c>
      <c r="EB10" s="61">
        <v>43.61</v>
      </c>
      <c r="EC10" s="61">
        <v>41.6</v>
      </c>
      <c r="ED10" s="61">
        <v>42.24</v>
      </c>
      <c r="EE10" s="61">
        <v>50.95</v>
      </c>
      <c r="EF10" s="61">
        <v>54.49</v>
      </c>
      <c r="EG10" s="61">
        <v>48.7</v>
      </c>
      <c r="EH10" s="61">
        <v>46.81</v>
      </c>
      <c r="EI10" s="61">
        <v>45.06</v>
      </c>
      <c r="EJ10" s="61">
        <v>45.82</v>
      </c>
    </row>
    <row r="11" spans="1:140" ht="13.7" customHeight="1" x14ac:dyDescent="0.2">
      <c r="A11" s="96" t="s">
        <v>122</v>
      </c>
      <c r="B11" s="43"/>
      <c r="C11" s="37">
        <v>26.184999999999999</v>
      </c>
      <c r="D11" s="37">
        <v>32.671999999999997</v>
      </c>
      <c r="E11" s="59">
        <v>31.590833333333332</v>
      </c>
      <c r="F11" s="37">
        <v>32.75</v>
      </c>
      <c r="G11" s="37">
        <v>33.5</v>
      </c>
      <c r="H11" s="37">
        <v>32</v>
      </c>
      <c r="I11" s="37">
        <v>30.675000000000001</v>
      </c>
      <c r="J11" s="37">
        <v>31.85</v>
      </c>
      <c r="K11" s="37">
        <v>29.5</v>
      </c>
      <c r="L11" s="37">
        <v>29</v>
      </c>
      <c r="M11" s="37">
        <v>36</v>
      </c>
      <c r="N11" s="37">
        <v>31.5</v>
      </c>
      <c r="O11" s="37">
        <v>50</v>
      </c>
      <c r="P11" s="37">
        <v>48.25</v>
      </c>
      <c r="Q11" s="37">
        <v>54.5</v>
      </c>
      <c r="R11" s="37">
        <v>47.25</v>
      </c>
      <c r="S11" s="37">
        <v>38.25</v>
      </c>
      <c r="T11" s="37">
        <v>37.25</v>
      </c>
      <c r="U11" s="37">
        <v>38.25</v>
      </c>
      <c r="V11" s="37">
        <v>39.25</v>
      </c>
      <c r="W11" s="59">
        <v>38.05627450980392</v>
      </c>
      <c r="X11" s="37">
        <v>43.491176470588236</v>
      </c>
      <c r="Y11" s="37">
        <v>43.592751677852348</v>
      </c>
      <c r="Z11" s="37">
        <v>44.359176470588238</v>
      </c>
      <c r="AA11" s="37">
        <v>45.06339215686274</v>
      </c>
      <c r="AB11" s="113">
        <v>45.663984375000005</v>
      </c>
      <c r="AC11" s="60">
        <v>43.844233419465994</v>
      </c>
      <c r="AD11" s="55"/>
      <c r="AE11" s="55"/>
      <c r="AF11" s="56"/>
      <c r="AG11" s="61">
        <v>33.5</v>
      </c>
      <c r="AH11" s="61">
        <v>32</v>
      </c>
      <c r="AI11" s="61">
        <v>31.85</v>
      </c>
      <c r="AJ11" s="61">
        <v>29.5</v>
      </c>
      <c r="AK11" s="61">
        <v>29</v>
      </c>
      <c r="AL11" s="61">
        <v>36</v>
      </c>
      <c r="AM11" s="61">
        <v>48.25</v>
      </c>
      <c r="AN11" s="61">
        <v>54.5</v>
      </c>
      <c r="AO11" s="61">
        <v>47.25</v>
      </c>
      <c r="AP11" s="61">
        <v>37.25</v>
      </c>
      <c r="AQ11" s="61">
        <v>38.25</v>
      </c>
      <c r="AR11" s="61">
        <v>39.25</v>
      </c>
      <c r="AS11" s="61">
        <v>41.75</v>
      </c>
      <c r="AT11" s="61">
        <v>39.75</v>
      </c>
      <c r="AU11" s="61">
        <v>37.75</v>
      </c>
      <c r="AV11" s="61">
        <v>35.75</v>
      </c>
      <c r="AW11" s="61">
        <v>36.25</v>
      </c>
      <c r="AX11" s="61">
        <v>41.25</v>
      </c>
      <c r="AY11" s="61">
        <v>51.75</v>
      </c>
      <c r="AZ11" s="61">
        <v>60.25</v>
      </c>
      <c r="BA11" s="61">
        <v>55.25</v>
      </c>
      <c r="BB11" s="61">
        <v>38.75</v>
      </c>
      <c r="BC11" s="61">
        <v>40.75</v>
      </c>
      <c r="BD11" s="61">
        <v>42.75</v>
      </c>
      <c r="BE11" s="61">
        <v>42.14</v>
      </c>
      <c r="BF11" s="61">
        <v>40.119999999999997</v>
      </c>
      <c r="BG11" s="61">
        <v>38.1</v>
      </c>
      <c r="BH11" s="61">
        <v>36.08</v>
      </c>
      <c r="BI11" s="61">
        <v>36.58</v>
      </c>
      <c r="BJ11" s="61">
        <v>41.63</v>
      </c>
      <c r="BK11" s="61">
        <v>52.23</v>
      </c>
      <c r="BL11" s="61">
        <v>60.8</v>
      </c>
      <c r="BM11" s="61">
        <v>55.76</v>
      </c>
      <c r="BN11" s="61">
        <v>39.11</v>
      </c>
      <c r="BO11" s="61">
        <v>41.12</v>
      </c>
      <c r="BP11" s="61">
        <v>43.14</v>
      </c>
      <c r="BQ11" s="61">
        <v>42.54</v>
      </c>
      <c r="BR11" s="61">
        <v>40.5</v>
      </c>
      <c r="BS11" s="61">
        <v>38.46</v>
      </c>
      <c r="BT11" s="61">
        <v>36.42</v>
      </c>
      <c r="BU11" s="61">
        <v>36.92</v>
      </c>
      <c r="BV11" s="61">
        <v>42.01</v>
      </c>
      <c r="BW11" s="61">
        <v>52.7</v>
      </c>
      <c r="BX11" s="61">
        <v>61.34</v>
      </c>
      <c r="BY11" s="61">
        <v>56.25</v>
      </c>
      <c r="BZ11" s="61">
        <v>39.450000000000003</v>
      </c>
      <c r="CA11" s="61">
        <v>41.48</v>
      </c>
      <c r="CB11" s="61">
        <v>43.51</v>
      </c>
      <c r="CC11" s="61">
        <v>42.88</v>
      </c>
      <c r="CD11" s="61">
        <v>40.82</v>
      </c>
      <c r="CE11" s="61">
        <v>38.76</v>
      </c>
      <c r="CF11" s="61">
        <v>36.700000000000003</v>
      </c>
      <c r="CG11" s="61">
        <v>37.21</v>
      </c>
      <c r="CH11" s="61">
        <v>42.34</v>
      </c>
      <c r="CI11" s="61">
        <v>53.11</v>
      </c>
      <c r="CJ11" s="61">
        <v>61.83</v>
      </c>
      <c r="CK11" s="61">
        <v>56.69</v>
      </c>
      <c r="CL11" s="61">
        <v>39.76</v>
      </c>
      <c r="CM11" s="61">
        <v>41.8</v>
      </c>
      <c r="CN11" s="61">
        <v>43.85</v>
      </c>
      <c r="CO11" s="61">
        <v>43.26</v>
      </c>
      <c r="CP11" s="61">
        <v>41.17</v>
      </c>
      <c r="CQ11" s="61">
        <v>39.090000000000003</v>
      </c>
      <c r="CR11" s="61">
        <v>37.01</v>
      </c>
      <c r="CS11" s="61">
        <v>37.51</v>
      </c>
      <c r="CT11" s="61">
        <v>42.67</v>
      </c>
      <c r="CU11" s="61">
        <v>53.52</v>
      </c>
      <c r="CV11" s="61">
        <v>62.29</v>
      </c>
      <c r="CW11" s="61">
        <v>57.1</v>
      </c>
      <c r="CX11" s="61">
        <v>40.04</v>
      </c>
      <c r="CY11" s="61">
        <v>42.09</v>
      </c>
      <c r="CZ11" s="61">
        <v>44.14</v>
      </c>
      <c r="DA11" s="61">
        <v>43.52</v>
      </c>
      <c r="DB11" s="61">
        <v>41.42</v>
      </c>
      <c r="DC11" s="61">
        <v>39.32</v>
      </c>
      <c r="DD11" s="61">
        <v>37.22</v>
      </c>
      <c r="DE11" s="61">
        <v>37.72</v>
      </c>
      <c r="DF11" s="61">
        <v>42.91</v>
      </c>
      <c r="DG11" s="61">
        <v>53.81</v>
      </c>
      <c r="DH11" s="61">
        <v>62.62</v>
      </c>
      <c r="DI11" s="61">
        <v>57.4</v>
      </c>
      <c r="DJ11" s="61">
        <v>40.24</v>
      </c>
      <c r="DK11" s="61">
        <v>42.31</v>
      </c>
      <c r="DL11" s="61">
        <v>44.36</v>
      </c>
      <c r="DM11" s="61">
        <v>43.71</v>
      </c>
      <c r="DN11" s="61">
        <v>41.6</v>
      </c>
      <c r="DO11" s="61">
        <v>39.49</v>
      </c>
      <c r="DP11" s="61">
        <v>37.380000000000003</v>
      </c>
      <c r="DQ11" s="61">
        <v>37.89</v>
      </c>
      <c r="DR11" s="61">
        <v>43.1</v>
      </c>
      <c r="DS11" s="61">
        <v>54.05</v>
      </c>
      <c r="DT11" s="61">
        <v>62.9</v>
      </c>
      <c r="DU11" s="61">
        <v>57.66</v>
      </c>
      <c r="DV11" s="61">
        <v>40.42</v>
      </c>
      <c r="DW11" s="61">
        <v>42.49</v>
      </c>
      <c r="DX11" s="61">
        <v>44.56</v>
      </c>
      <c r="DY11" s="61">
        <v>43.9</v>
      </c>
      <c r="DZ11" s="61">
        <v>41.78</v>
      </c>
      <c r="EA11" s="61">
        <v>39.659999999999997</v>
      </c>
      <c r="EB11" s="61">
        <v>37.549999999999997</v>
      </c>
      <c r="EC11" s="61">
        <v>38.06</v>
      </c>
      <c r="ED11" s="61">
        <v>43.29</v>
      </c>
      <c r="EE11" s="61">
        <v>54.29</v>
      </c>
      <c r="EF11" s="61">
        <v>63.18</v>
      </c>
      <c r="EG11" s="61">
        <v>57.91</v>
      </c>
      <c r="EH11" s="61">
        <v>40.6</v>
      </c>
      <c r="EI11" s="61">
        <v>42.68</v>
      </c>
      <c r="EJ11" s="61">
        <v>44.76</v>
      </c>
    </row>
    <row r="12" spans="1:140" ht="13.7" customHeight="1" x14ac:dyDescent="0.2">
      <c r="A12" s="96" t="s">
        <v>123</v>
      </c>
      <c r="B12" s="43"/>
      <c r="C12" s="37">
        <v>21.326249427795378</v>
      </c>
      <c r="D12" s="37">
        <v>29.356000030517574</v>
      </c>
      <c r="E12" s="59">
        <v>28.017708263397207</v>
      </c>
      <c r="F12" s="37">
        <v>32.225000000000001</v>
      </c>
      <c r="G12" s="37">
        <v>32.6</v>
      </c>
      <c r="H12" s="37">
        <v>31.85</v>
      </c>
      <c r="I12" s="37">
        <v>30.375</v>
      </c>
      <c r="J12" s="37">
        <v>31.5</v>
      </c>
      <c r="K12" s="37">
        <v>29.25</v>
      </c>
      <c r="L12" s="37">
        <v>29</v>
      </c>
      <c r="M12" s="37">
        <v>36</v>
      </c>
      <c r="N12" s="37">
        <v>31.416666666666668</v>
      </c>
      <c r="O12" s="37">
        <v>49.583333333333336</v>
      </c>
      <c r="P12" s="37">
        <v>48</v>
      </c>
      <c r="Q12" s="37">
        <v>54.5</v>
      </c>
      <c r="R12" s="37">
        <v>46.25</v>
      </c>
      <c r="S12" s="37">
        <v>37</v>
      </c>
      <c r="T12" s="37">
        <v>37</v>
      </c>
      <c r="U12" s="37">
        <v>36</v>
      </c>
      <c r="V12" s="37">
        <v>38</v>
      </c>
      <c r="W12" s="59">
        <v>37.51450980392157</v>
      </c>
      <c r="X12" s="37">
        <v>42.25686274509804</v>
      </c>
      <c r="Y12" s="37">
        <v>42.3455033557047</v>
      </c>
      <c r="Z12" s="37">
        <v>43.114745098039215</v>
      </c>
      <c r="AA12" s="37">
        <v>43.755715686274492</v>
      </c>
      <c r="AB12" s="113">
        <v>44.310351562500003</v>
      </c>
      <c r="AC12" s="60">
        <v>42.618025408407213</v>
      </c>
      <c r="AD12" s="55"/>
      <c r="AE12" s="55"/>
      <c r="AF12" s="56"/>
      <c r="AG12" s="61">
        <v>32.6</v>
      </c>
      <c r="AH12" s="61">
        <v>31.85</v>
      </c>
      <c r="AI12" s="61">
        <v>31.5</v>
      </c>
      <c r="AJ12" s="61">
        <v>29.25</v>
      </c>
      <c r="AK12" s="61">
        <v>29</v>
      </c>
      <c r="AL12" s="61">
        <v>36</v>
      </c>
      <c r="AM12" s="61">
        <v>48</v>
      </c>
      <c r="AN12" s="61">
        <v>54.5</v>
      </c>
      <c r="AO12" s="61">
        <v>46.25</v>
      </c>
      <c r="AP12" s="61">
        <v>37</v>
      </c>
      <c r="AQ12" s="61">
        <v>36</v>
      </c>
      <c r="AR12" s="61">
        <v>38</v>
      </c>
      <c r="AS12" s="61">
        <v>39.75</v>
      </c>
      <c r="AT12" s="61">
        <v>38.75</v>
      </c>
      <c r="AU12" s="61">
        <v>37</v>
      </c>
      <c r="AV12" s="61">
        <v>35.75</v>
      </c>
      <c r="AW12" s="61">
        <v>36.25</v>
      </c>
      <c r="AX12" s="61">
        <v>41.25</v>
      </c>
      <c r="AY12" s="61">
        <v>51.75</v>
      </c>
      <c r="AZ12" s="61">
        <v>60.25</v>
      </c>
      <c r="BA12" s="61">
        <v>50</v>
      </c>
      <c r="BB12" s="61">
        <v>38.5</v>
      </c>
      <c r="BC12" s="61">
        <v>38.25</v>
      </c>
      <c r="BD12" s="61">
        <v>39.5</v>
      </c>
      <c r="BE12" s="61">
        <v>40.21</v>
      </c>
      <c r="BF12" s="61">
        <v>39.19</v>
      </c>
      <c r="BG12" s="61">
        <v>37.42</v>
      </c>
      <c r="BH12" s="61">
        <v>36.15</v>
      </c>
      <c r="BI12" s="61">
        <v>36.64</v>
      </c>
      <c r="BJ12" s="61">
        <v>41.69</v>
      </c>
      <c r="BK12" s="61">
        <v>52.29</v>
      </c>
      <c r="BL12" s="61">
        <v>60.87</v>
      </c>
      <c r="BM12" s="61">
        <v>50.5</v>
      </c>
      <c r="BN12" s="61">
        <v>38.880000000000003</v>
      </c>
      <c r="BO12" s="61">
        <v>38.619999999999997</v>
      </c>
      <c r="BP12" s="61">
        <v>39.869999999999997</v>
      </c>
      <c r="BQ12" s="61">
        <v>40.57</v>
      </c>
      <c r="BR12" s="61">
        <v>39.53</v>
      </c>
      <c r="BS12" s="61">
        <v>37.74</v>
      </c>
      <c r="BT12" s="61">
        <v>36.450000000000003</v>
      </c>
      <c r="BU12" s="61">
        <v>36.950000000000003</v>
      </c>
      <c r="BV12" s="61">
        <v>42.03</v>
      </c>
      <c r="BW12" s="61">
        <v>52.71</v>
      </c>
      <c r="BX12" s="61">
        <v>61.35</v>
      </c>
      <c r="BY12" s="61">
        <v>50.9</v>
      </c>
      <c r="BZ12" s="61">
        <v>39.18</v>
      </c>
      <c r="CA12" s="61">
        <v>38.909999999999997</v>
      </c>
      <c r="CB12" s="61">
        <v>40.17</v>
      </c>
      <c r="CC12" s="61">
        <v>40.85</v>
      </c>
      <c r="CD12" s="61">
        <v>39.81</v>
      </c>
      <c r="CE12" s="61">
        <v>38</v>
      </c>
      <c r="CF12" s="61">
        <v>36.700000000000003</v>
      </c>
      <c r="CG12" s="61">
        <v>37.21</v>
      </c>
      <c r="CH12" s="61">
        <v>42.32</v>
      </c>
      <c r="CI12" s="61">
        <v>53.08</v>
      </c>
      <c r="CJ12" s="61">
        <v>61.78</v>
      </c>
      <c r="CK12" s="61">
        <v>51.25</v>
      </c>
      <c r="CL12" s="61">
        <v>39.450000000000003</v>
      </c>
      <c r="CM12" s="61">
        <v>39.19</v>
      </c>
      <c r="CN12" s="61">
        <v>40.450000000000003</v>
      </c>
      <c r="CO12" s="61">
        <v>41.15</v>
      </c>
      <c r="CP12" s="61">
        <v>40.1</v>
      </c>
      <c r="CQ12" s="61">
        <v>38.270000000000003</v>
      </c>
      <c r="CR12" s="61">
        <v>36.96</v>
      </c>
      <c r="CS12" s="61">
        <v>37.47</v>
      </c>
      <c r="CT12" s="61">
        <v>42.62</v>
      </c>
      <c r="CU12" s="61">
        <v>53.44</v>
      </c>
      <c r="CV12" s="61">
        <v>62.2</v>
      </c>
      <c r="CW12" s="61">
        <v>51.59</v>
      </c>
      <c r="CX12" s="61">
        <v>39.71</v>
      </c>
      <c r="CY12" s="61">
        <v>39.44</v>
      </c>
      <c r="CZ12" s="61">
        <v>40.71</v>
      </c>
      <c r="DA12" s="61">
        <v>41.41</v>
      </c>
      <c r="DB12" s="61">
        <v>40.35</v>
      </c>
      <c r="DC12" s="61">
        <v>38.5</v>
      </c>
      <c r="DD12" s="61">
        <v>37.18</v>
      </c>
      <c r="DE12" s="61">
        <v>37.68</v>
      </c>
      <c r="DF12" s="61">
        <v>42.86</v>
      </c>
      <c r="DG12" s="61">
        <v>53.74</v>
      </c>
      <c r="DH12" s="61">
        <v>62.54</v>
      </c>
      <c r="DI12" s="61">
        <v>51.87</v>
      </c>
      <c r="DJ12" s="61">
        <v>39.92</v>
      </c>
      <c r="DK12" s="61">
        <v>39.64</v>
      </c>
      <c r="DL12" s="61">
        <v>40.92</v>
      </c>
      <c r="DM12" s="61">
        <v>41.6</v>
      </c>
      <c r="DN12" s="61">
        <v>40.53</v>
      </c>
      <c r="DO12" s="61">
        <v>38.68</v>
      </c>
      <c r="DP12" s="61">
        <v>37.35</v>
      </c>
      <c r="DQ12" s="61">
        <v>37.86</v>
      </c>
      <c r="DR12" s="61">
        <v>43.06</v>
      </c>
      <c r="DS12" s="61">
        <v>53.99</v>
      </c>
      <c r="DT12" s="61">
        <v>62.82</v>
      </c>
      <c r="DU12" s="61">
        <v>52.11</v>
      </c>
      <c r="DV12" s="61">
        <v>40.1</v>
      </c>
      <c r="DW12" s="61">
        <v>39.82</v>
      </c>
      <c r="DX12" s="61">
        <v>41.1</v>
      </c>
      <c r="DY12" s="61">
        <v>41.79</v>
      </c>
      <c r="DZ12" s="61">
        <v>40.71</v>
      </c>
      <c r="EA12" s="61">
        <v>38.85</v>
      </c>
      <c r="EB12" s="61">
        <v>37.520000000000003</v>
      </c>
      <c r="EC12" s="61">
        <v>38.03</v>
      </c>
      <c r="ED12" s="61">
        <v>43.25</v>
      </c>
      <c r="EE12" s="61">
        <v>54.23</v>
      </c>
      <c r="EF12" s="61">
        <v>63.11</v>
      </c>
      <c r="EG12" s="61">
        <v>52.35</v>
      </c>
      <c r="EH12" s="61">
        <v>40.29</v>
      </c>
      <c r="EI12" s="61">
        <v>40</v>
      </c>
      <c r="EJ12" s="61">
        <v>41.29</v>
      </c>
    </row>
    <row r="13" spans="1:140" ht="13.7" customHeight="1" x14ac:dyDescent="0.2">
      <c r="A13" s="96" t="s">
        <v>124</v>
      </c>
      <c r="B13" s="58" t="s">
        <v>144</v>
      </c>
      <c r="C13" s="37">
        <v>25.695</v>
      </c>
      <c r="D13" s="37">
        <v>30.700000030517582</v>
      </c>
      <c r="E13" s="59">
        <v>29.86583335876465</v>
      </c>
      <c r="F13" s="37">
        <v>32.225000000000001</v>
      </c>
      <c r="G13" s="37">
        <v>32.6</v>
      </c>
      <c r="H13" s="37">
        <v>31.85</v>
      </c>
      <c r="I13" s="37">
        <v>30.375</v>
      </c>
      <c r="J13" s="37">
        <v>31.5</v>
      </c>
      <c r="K13" s="37">
        <v>29.25</v>
      </c>
      <c r="L13" s="37">
        <v>33.5</v>
      </c>
      <c r="M13" s="37">
        <v>40</v>
      </c>
      <c r="N13" s="37">
        <v>34.25</v>
      </c>
      <c r="O13" s="37">
        <v>50</v>
      </c>
      <c r="P13" s="37">
        <v>48</v>
      </c>
      <c r="Q13" s="37">
        <v>55.75</v>
      </c>
      <c r="R13" s="37">
        <v>46.25</v>
      </c>
      <c r="S13" s="37">
        <v>37</v>
      </c>
      <c r="T13" s="37">
        <v>37</v>
      </c>
      <c r="U13" s="37">
        <v>36</v>
      </c>
      <c r="V13" s="37">
        <v>38</v>
      </c>
      <c r="W13" s="59">
        <v>38.3243137254902</v>
      </c>
      <c r="X13" s="37">
        <v>43.52058823529412</v>
      </c>
      <c r="Y13" s="37">
        <v>43.375469798657726</v>
      </c>
      <c r="Z13" s="37">
        <v>44.366627450980396</v>
      </c>
      <c r="AA13" s="37">
        <v>45.108607843137243</v>
      </c>
      <c r="AB13" s="113">
        <v>45.667734375000002</v>
      </c>
      <c r="AC13" s="60">
        <v>43.879513350822734</v>
      </c>
      <c r="AD13" s="55"/>
      <c r="AE13" s="55"/>
      <c r="AF13" s="56"/>
      <c r="AG13" s="61">
        <v>32.6</v>
      </c>
      <c r="AH13" s="61">
        <v>31.85</v>
      </c>
      <c r="AI13" s="61">
        <v>31.5</v>
      </c>
      <c r="AJ13" s="61">
        <v>29.25</v>
      </c>
      <c r="AK13" s="61">
        <v>33.5</v>
      </c>
      <c r="AL13" s="61">
        <v>40</v>
      </c>
      <c r="AM13" s="61">
        <v>48</v>
      </c>
      <c r="AN13" s="61">
        <v>55.75</v>
      </c>
      <c r="AO13" s="61">
        <v>46.25</v>
      </c>
      <c r="AP13" s="61">
        <v>37</v>
      </c>
      <c r="AQ13" s="61">
        <v>36</v>
      </c>
      <c r="AR13" s="61">
        <v>38</v>
      </c>
      <c r="AS13" s="61">
        <v>39.75</v>
      </c>
      <c r="AT13" s="61">
        <v>38.75</v>
      </c>
      <c r="AU13" s="61">
        <v>37</v>
      </c>
      <c r="AV13" s="61">
        <v>37.5</v>
      </c>
      <c r="AW13" s="61">
        <v>38.25</v>
      </c>
      <c r="AX13" s="61">
        <v>44.25</v>
      </c>
      <c r="AY13" s="61">
        <v>57.25</v>
      </c>
      <c r="AZ13" s="61">
        <v>63</v>
      </c>
      <c r="BA13" s="61">
        <v>50</v>
      </c>
      <c r="BB13" s="61">
        <v>38.5</v>
      </c>
      <c r="BC13" s="61">
        <v>38.25</v>
      </c>
      <c r="BD13" s="61">
        <v>39.5</v>
      </c>
      <c r="BE13" s="61">
        <v>40.119999999999997</v>
      </c>
      <c r="BF13" s="61">
        <v>39.11</v>
      </c>
      <c r="BG13" s="61">
        <v>37.340000000000003</v>
      </c>
      <c r="BH13" s="61">
        <v>37.85</v>
      </c>
      <c r="BI13" s="61">
        <v>38.6</v>
      </c>
      <c r="BJ13" s="61">
        <v>44.66</v>
      </c>
      <c r="BK13" s="61">
        <v>57.78</v>
      </c>
      <c r="BL13" s="61">
        <v>63.58</v>
      </c>
      <c r="BM13" s="61">
        <v>50.46</v>
      </c>
      <c r="BN13" s="61">
        <v>38.85</v>
      </c>
      <c r="BO13" s="61">
        <v>38.6</v>
      </c>
      <c r="BP13" s="61">
        <v>39.86</v>
      </c>
      <c r="BQ13" s="61">
        <v>40.5</v>
      </c>
      <c r="BR13" s="61">
        <v>39.479999999999997</v>
      </c>
      <c r="BS13" s="61">
        <v>37.69</v>
      </c>
      <c r="BT13" s="61">
        <v>38.200000000000003</v>
      </c>
      <c r="BU13" s="61">
        <v>38.96</v>
      </c>
      <c r="BV13" s="61">
        <v>45.06</v>
      </c>
      <c r="BW13" s="61">
        <v>58.3</v>
      </c>
      <c r="BX13" s="61">
        <v>64.14</v>
      </c>
      <c r="BY13" s="61">
        <v>50.9</v>
      </c>
      <c r="BZ13" s="61">
        <v>39.19</v>
      </c>
      <c r="CA13" s="61">
        <v>38.93</v>
      </c>
      <c r="CB13" s="61">
        <v>40.200000000000003</v>
      </c>
      <c r="CC13" s="61">
        <v>40.82</v>
      </c>
      <c r="CD13" s="61">
        <v>39.79</v>
      </c>
      <c r="CE13" s="61">
        <v>37.99</v>
      </c>
      <c r="CF13" s="61">
        <v>38.5</v>
      </c>
      <c r="CG13" s="61">
        <v>39.270000000000003</v>
      </c>
      <c r="CH13" s="61">
        <v>45.42</v>
      </c>
      <c r="CI13" s="61">
        <v>58.76</v>
      </c>
      <c r="CJ13" s="61">
        <v>64.650000000000006</v>
      </c>
      <c r="CK13" s="61">
        <v>51.3</v>
      </c>
      <c r="CL13" s="61">
        <v>39.5</v>
      </c>
      <c r="CM13" s="61">
        <v>39.24</v>
      </c>
      <c r="CN13" s="61">
        <v>40.520000000000003</v>
      </c>
      <c r="CO13" s="61">
        <v>41.18</v>
      </c>
      <c r="CP13" s="61">
        <v>40.130000000000003</v>
      </c>
      <c r="CQ13" s="61">
        <v>38.31</v>
      </c>
      <c r="CR13" s="61">
        <v>38.82</v>
      </c>
      <c r="CS13" s="61">
        <v>39.58</v>
      </c>
      <c r="CT13" s="61">
        <v>45.78</v>
      </c>
      <c r="CU13" s="61">
        <v>59.21</v>
      </c>
      <c r="CV13" s="61">
        <v>65.13</v>
      </c>
      <c r="CW13" s="61">
        <v>51.68</v>
      </c>
      <c r="CX13" s="61">
        <v>39.78</v>
      </c>
      <c r="CY13" s="61">
        <v>39.51</v>
      </c>
      <c r="CZ13" s="61">
        <v>40.79</v>
      </c>
      <c r="DA13" s="61">
        <v>41.43</v>
      </c>
      <c r="DB13" s="61">
        <v>40.369999999999997</v>
      </c>
      <c r="DC13" s="61">
        <v>38.53</v>
      </c>
      <c r="DD13" s="61">
        <v>39.04</v>
      </c>
      <c r="DE13" s="61">
        <v>39.799999999999997</v>
      </c>
      <c r="DF13" s="61">
        <v>46.03</v>
      </c>
      <c r="DG13" s="61">
        <v>59.53</v>
      </c>
      <c r="DH13" s="61">
        <v>65.48</v>
      </c>
      <c r="DI13" s="61">
        <v>51.95</v>
      </c>
      <c r="DJ13" s="61">
        <v>39.99</v>
      </c>
      <c r="DK13" s="61">
        <v>39.71</v>
      </c>
      <c r="DL13" s="61">
        <v>40.99</v>
      </c>
      <c r="DM13" s="61">
        <v>41.62</v>
      </c>
      <c r="DN13" s="61">
        <v>40.549999999999997</v>
      </c>
      <c r="DO13" s="61">
        <v>38.71</v>
      </c>
      <c r="DP13" s="61">
        <v>39.21</v>
      </c>
      <c r="DQ13" s="61">
        <v>39.979999999999997</v>
      </c>
      <c r="DR13" s="61">
        <v>46.23</v>
      </c>
      <c r="DS13" s="61">
        <v>59.79</v>
      </c>
      <c r="DT13" s="61">
        <v>65.77</v>
      </c>
      <c r="DU13" s="61">
        <v>52.18</v>
      </c>
      <c r="DV13" s="61">
        <v>40.159999999999997</v>
      </c>
      <c r="DW13" s="61">
        <v>39.89</v>
      </c>
      <c r="DX13" s="61">
        <v>41.17</v>
      </c>
      <c r="DY13" s="61">
        <v>41.8</v>
      </c>
      <c r="DZ13" s="61">
        <v>40.729999999999997</v>
      </c>
      <c r="EA13" s="61">
        <v>38.880000000000003</v>
      </c>
      <c r="EB13" s="61">
        <v>39.39</v>
      </c>
      <c r="EC13" s="61">
        <v>40.159999999999997</v>
      </c>
      <c r="ED13" s="61">
        <v>46.44</v>
      </c>
      <c r="EE13" s="61">
        <v>60.06</v>
      </c>
      <c r="EF13" s="61">
        <v>66.06</v>
      </c>
      <c r="EG13" s="61">
        <v>52.41</v>
      </c>
      <c r="EH13" s="61">
        <v>40.340000000000003</v>
      </c>
      <c r="EI13" s="61">
        <v>40.06</v>
      </c>
      <c r="EJ13" s="61">
        <v>41.35</v>
      </c>
    </row>
    <row r="14" spans="1:140" ht="13.7" customHeight="1" x14ac:dyDescent="0.2">
      <c r="A14" s="96" t="s">
        <v>125</v>
      </c>
      <c r="B14" s="58" t="s">
        <v>144</v>
      </c>
      <c r="C14" s="37">
        <v>23.65</v>
      </c>
      <c r="D14" s="37">
        <v>27.5</v>
      </c>
      <c r="E14" s="59">
        <v>26.858333333333334</v>
      </c>
      <c r="F14" s="37">
        <v>28.75</v>
      </c>
      <c r="G14" s="37">
        <v>29</v>
      </c>
      <c r="H14" s="37">
        <v>28.5</v>
      </c>
      <c r="I14" s="37">
        <v>28.75</v>
      </c>
      <c r="J14" s="37">
        <v>28.25</v>
      </c>
      <c r="K14" s="37">
        <v>29.25</v>
      </c>
      <c r="L14" s="37">
        <v>32.25</v>
      </c>
      <c r="M14" s="37">
        <v>41.25</v>
      </c>
      <c r="N14" s="37">
        <v>34.25</v>
      </c>
      <c r="O14" s="37">
        <v>53.75</v>
      </c>
      <c r="P14" s="37">
        <v>54.25</v>
      </c>
      <c r="Q14" s="37">
        <v>59.5</v>
      </c>
      <c r="R14" s="37">
        <v>47.5</v>
      </c>
      <c r="S14" s="37">
        <v>35.666666666666664</v>
      </c>
      <c r="T14" s="37">
        <v>36.5</v>
      </c>
      <c r="U14" s="37">
        <v>35</v>
      </c>
      <c r="V14" s="37">
        <v>35.5</v>
      </c>
      <c r="W14" s="59">
        <v>38.104901960784311</v>
      </c>
      <c r="X14" s="37">
        <v>41.299019607843135</v>
      </c>
      <c r="Y14" s="37">
        <v>40.940771812080541</v>
      </c>
      <c r="Z14" s="37">
        <v>41.993568627450983</v>
      </c>
      <c r="AA14" s="37">
        <v>42.67968627450982</v>
      </c>
      <c r="AB14" s="113">
        <v>43.437617187500003</v>
      </c>
      <c r="AC14" s="60">
        <v>41.752411714039631</v>
      </c>
      <c r="AD14" s="55"/>
      <c r="AE14" s="55"/>
      <c r="AF14" s="56"/>
      <c r="AG14" s="61">
        <v>29</v>
      </c>
      <c r="AH14" s="61">
        <v>28.5</v>
      </c>
      <c r="AI14" s="61">
        <v>28.25</v>
      </c>
      <c r="AJ14" s="61">
        <v>29.25</v>
      </c>
      <c r="AK14" s="61">
        <v>32.25</v>
      </c>
      <c r="AL14" s="61">
        <v>41.25</v>
      </c>
      <c r="AM14" s="61">
        <v>54.25</v>
      </c>
      <c r="AN14" s="61">
        <v>59.5</v>
      </c>
      <c r="AO14" s="61">
        <v>47.5</v>
      </c>
      <c r="AP14" s="61">
        <v>36.5</v>
      </c>
      <c r="AQ14" s="61">
        <v>35</v>
      </c>
      <c r="AR14" s="61">
        <v>35.5</v>
      </c>
      <c r="AS14" s="61">
        <v>35.75</v>
      </c>
      <c r="AT14" s="61">
        <v>35.75</v>
      </c>
      <c r="AU14" s="61">
        <v>35.75</v>
      </c>
      <c r="AV14" s="61">
        <v>34.25</v>
      </c>
      <c r="AW14" s="61">
        <v>35.25</v>
      </c>
      <c r="AX14" s="61">
        <v>41.75</v>
      </c>
      <c r="AY14" s="61">
        <v>53.75</v>
      </c>
      <c r="AZ14" s="61">
        <v>63.75</v>
      </c>
      <c r="BA14" s="61">
        <v>50.25</v>
      </c>
      <c r="BB14" s="61">
        <v>37.25</v>
      </c>
      <c r="BC14" s="61">
        <v>36.25</v>
      </c>
      <c r="BD14" s="61">
        <v>35.75</v>
      </c>
      <c r="BE14" s="61">
        <v>36.46</v>
      </c>
      <c r="BF14" s="61">
        <v>36.46</v>
      </c>
      <c r="BG14" s="61">
        <v>36.46</v>
      </c>
      <c r="BH14" s="61">
        <v>35.07</v>
      </c>
      <c r="BI14" s="61">
        <v>35.99</v>
      </c>
      <c r="BJ14" s="61">
        <v>42.02</v>
      </c>
      <c r="BK14" s="61">
        <v>53.14</v>
      </c>
      <c r="BL14" s="61">
        <v>62.41</v>
      </c>
      <c r="BM14" s="61">
        <v>49.9</v>
      </c>
      <c r="BN14" s="61">
        <v>37.85</v>
      </c>
      <c r="BO14" s="61">
        <v>36.92</v>
      </c>
      <c r="BP14" s="61">
        <v>36.46</v>
      </c>
      <c r="BQ14" s="61">
        <v>36.72</v>
      </c>
      <c r="BR14" s="61">
        <v>36.72</v>
      </c>
      <c r="BS14" s="61">
        <v>36.72</v>
      </c>
      <c r="BT14" s="61">
        <v>35.32</v>
      </c>
      <c r="BU14" s="61">
        <v>36.25</v>
      </c>
      <c r="BV14" s="61">
        <v>42.32</v>
      </c>
      <c r="BW14" s="61">
        <v>53.52</v>
      </c>
      <c r="BX14" s="61">
        <v>62.86</v>
      </c>
      <c r="BY14" s="61">
        <v>50.26</v>
      </c>
      <c r="BZ14" s="61">
        <v>38.119999999999997</v>
      </c>
      <c r="CA14" s="61">
        <v>37.19</v>
      </c>
      <c r="CB14" s="61">
        <v>36.72</v>
      </c>
      <c r="CC14" s="61">
        <v>36.979999999999997</v>
      </c>
      <c r="CD14" s="61">
        <v>36.979999999999997</v>
      </c>
      <c r="CE14" s="61">
        <v>36.979999999999997</v>
      </c>
      <c r="CF14" s="61">
        <v>35.57</v>
      </c>
      <c r="CG14" s="61">
        <v>36.51</v>
      </c>
      <c r="CH14" s="61">
        <v>42.63</v>
      </c>
      <c r="CI14" s="61">
        <v>53.91</v>
      </c>
      <c r="CJ14" s="61">
        <v>63.31</v>
      </c>
      <c r="CK14" s="61">
        <v>50.62</v>
      </c>
      <c r="CL14" s="61">
        <v>38.4</v>
      </c>
      <c r="CM14" s="61">
        <v>37.46</v>
      </c>
      <c r="CN14" s="61">
        <v>36.99</v>
      </c>
      <c r="CO14" s="61">
        <v>37.25</v>
      </c>
      <c r="CP14" s="61">
        <v>37.25</v>
      </c>
      <c r="CQ14" s="61">
        <v>37.25</v>
      </c>
      <c r="CR14" s="61">
        <v>35.83</v>
      </c>
      <c r="CS14" s="61">
        <v>36.770000000000003</v>
      </c>
      <c r="CT14" s="61">
        <v>42.93</v>
      </c>
      <c r="CU14" s="61">
        <v>54.29</v>
      </c>
      <c r="CV14" s="61">
        <v>63.76</v>
      </c>
      <c r="CW14" s="61">
        <v>50.98</v>
      </c>
      <c r="CX14" s="61">
        <v>38.67</v>
      </c>
      <c r="CY14" s="61">
        <v>37.72</v>
      </c>
      <c r="CZ14" s="61">
        <v>37.25</v>
      </c>
      <c r="DA14" s="61">
        <v>37.51</v>
      </c>
      <c r="DB14" s="61">
        <v>37.51</v>
      </c>
      <c r="DC14" s="61">
        <v>37.51</v>
      </c>
      <c r="DD14" s="61">
        <v>36.08</v>
      </c>
      <c r="DE14" s="61">
        <v>37.03</v>
      </c>
      <c r="DF14" s="61">
        <v>43.23</v>
      </c>
      <c r="DG14" s="61">
        <v>54.67</v>
      </c>
      <c r="DH14" s="61">
        <v>64.209999999999994</v>
      </c>
      <c r="DI14" s="61">
        <v>51.34</v>
      </c>
      <c r="DJ14" s="61">
        <v>38.94</v>
      </c>
      <c r="DK14" s="61">
        <v>37.99</v>
      </c>
      <c r="DL14" s="61">
        <v>37.51</v>
      </c>
      <c r="DM14" s="61">
        <v>37.770000000000003</v>
      </c>
      <c r="DN14" s="61">
        <v>37.770000000000003</v>
      </c>
      <c r="DO14" s="61">
        <v>37.770000000000003</v>
      </c>
      <c r="DP14" s="61">
        <v>36.33</v>
      </c>
      <c r="DQ14" s="61">
        <v>37.29</v>
      </c>
      <c r="DR14" s="61">
        <v>43.53</v>
      </c>
      <c r="DS14" s="61">
        <v>55.06</v>
      </c>
      <c r="DT14" s="61">
        <v>64.66</v>
      </c>
      <c r="DU14" s="61">
        <v>51.7</v>
      </c>
      <c r="DV14" s="61">
        <v>39.21</v>
      </c>
      <c r="DW14" s="61">
        <v>38.25</v>
      </c>
      <c r="DX14" s="61">
        <v>37.770000000000003</v>
      </c>
      <c r="DY14" s="61">
        <v>38.04</v>
      </c>
      <c r="DZ14" s="61">
        <v>38.04</v>
      </c>
      <c r="EA14" s="61">
        <v>38.04</v>
      </c>
      <c r="EB14" s="61">
        <v>36.590000000000003</v>
      </c>
      <c r="EC14" s="61">
        <v>37.549999999999997</v>
      </c>
      <c r="ED14" s="61">
        <v>43.84</v>
      </c>
      <c r="EE14" s="61">
        <v>55.44</v>
      </c>
      <c r="EF14" s="61">
        <v>65.11</v>
      </c>
      <c r="EG14" s="61">
        <v>52.06</v>
      </c>
      <c r="EH14" s="61">
        <v>39.49</v>
      </c>
      <c r="EI14" s="61">
        <v>38.520000000000003</v>
      </c>
      <c r="EJ14" s="61">
        <v>38.04</v>
      </c>
    </row>
    <row r="15" spans="1:140" ht="13.7" customHeight="1" thickBot="1" x14ac:dyDescent="0.25">
      <c r="A15" s="97" t="s">
        <v>126</v>
      </c>
      <c r="B15" s="63" t="s">
        <v>145</v>
      </c>
      <c r="C15" s="39">
        <v>24.65</v>
      </c>
      <c r="D15" s="39">
        <v>28.501199999999997</v>
      </c>
      <c r="E15" s="64">
        <v>27.859333333333328</v>
      </c>
      <c r="F15" s="39">
        <v>30.125</v>
      </c>
      <c r="G15" s="39">
        <v>30.5</v>
      </c>
      <c r="H15" s="39">
        <v>29.75</v>
      </c>
      <c r="I15" s="39">
        <v>30.375</v>
      </c>
      <c r="J15" s="39">
        <v>29.5</v>
      </c>
      <c r="K15" s="39">
        <v>31.25</v>
      </c>
      <c r="L15" s="39">
        <v>35.25</v>
      </c>
      <c r="M15" s="39">
        <v>46.25</v>
      </c>
      <c r="N15" s="39">
        <v>37.583333333333336</v>
      </c>
      <c r="O15" s="39">
        <v>61.75</v>
      </c>
      <c r="P15" s="39">
        <v>61.25</v>
      </c>
      <c r="Q15" s="39">
        <v>69.5</v>
      </c>
      <c r="R15" s="39">
        <v>54.5</v>
      </c>
      <c r="S15" s="39">
        <v>37.833333333333336</v>
      </c>
      <c r="T15" s="39">
        <v>39</v>
      </c>
      <c r="U15" s="39">
        <v>37</v>
      </c>
      <c r="V15" s="39">
        <v>37.5</v>
      </c>
      <c r="W15" s="64">
        <v>41.821568627450979</v>
      </c>
      <c r="X15" s="39">
        <v>44.634313725490195</v>
      </c>
      <c r="Y15" s="39">
        <v>44.136342281879188</v>
      </c>
      <c r="Z15" s="39">
        <v>45.292784313725498</v>
      </c>
      <c r="AA15" s="39">
        <v>45.840676470588235</v>
      </c>
      <c r="AB15" s="114">
        <v>46.423749999999998</v>
      </c>
      <c r="AC15" s="65">
        <v>44.986431524547811</v>
      </c>
      <c r="AD15" s="55"/>
      <c r="AE15" s="55"/>
      <c r="AF15" s="56"/>
      <c r="AG15" s="37">
        <v>30.5</v>
      </c>
      <c r="AH15" s="37">
        <v>29.75</v>
      </c>
      <c r="AI15" s="37">
        <v>29.5</v>
      </c>
      <c r="AJ15" s="37">
        <v>31.25</v>
      </c>
      <c r="AK15" s="37">
        <v>35.25</v>
      </c>
      <c r="AL15" s="37">
        <v>46.25</v>
      </c>
      <c r="AM15" s="37">
        <v>61.25</v>
      </c>
      <c r="AN15" s="37">
        <v>69.5</v>
      </c>
      <c r="AO15" s="37">
        <v>54.5</v>
      </c>
      <c r="AP15" s="37">
        <v>39</v>
      </c>
      <c r="AQ15" s="37">
        <v>37</v>
      </c>
      <c r="AR15" s="37">
        <v>37.5</v>
      </c>
      <c r="AS15" s="37">
        <v>37.75</v>
      </c>
      <c r="AT15" s="37">
        <v>37.75</v>
      </c>
      <c r="AU15" s="37">
        <v>37.75</v>
      </c>
      <c r="AV15" s="37">
        <v>36.25</v>
      </c>
      <c r="AW15" s="37">
        <v>37.25</v>
      </c>
      <c r="AX15" s="37">
        <v>46.25</v>
      </c>
      <c r="AY15" s="37">
        <v>59.75</v>
      </c>
      <c r="AZ15" s="37">
        <v>71.75</v>
      </c>
      <c r="BA15" s="37">
        <v>56.25</v>
      </c>
      <c r="BB15" s="37">
        <v>39.5</v>
      </c>
      <c r="BC15" s="37">
        <v>38</v>
      </c>
      <c r="BD15" s="37">
        <v>37.25</v>
      </c>
      <c r="BE15" s="37">
        <v>38.659999999999997</v>
      </c>
      <c r="BF15" s="37">
        <v>38.659999999999997</v>
      </c>
      <c r="BG15" s="37">
        <v>38.659999999999997</v>
      </c>
      <c r="BH15" s="37">
        <v>37.270000000000003</v>
      </c>
      <c r="BI15" s="37">
        <v>38.19</v>
      </c>
      <c r="BJ15" s="37">
        <v>46.35</v>
      </c>
      <c r="BK15" s="37">
        <v>58.74</v>
      </c>
      <c r="BL15" s="37">
        <v>69.709999999999994</v>
      </c>
      <c r="BM15" s="37">
        <v>55.5</v>
      </c>
      <c r="BN15" s="37">
        <v>40.26</v>
      </c>
      <c r="BO15" s="37">
        <v>38.9</v>
      </c>
      <c r="BP15" s="37">
        <v>38.229999999999997</v>
      </c>
      <c r="BQ15" s="37">
        <v>39.04</v>
      </c>
      <c r="BR15" s="37">
        <v>39.04</v>
      </c>
      <c r="BS15" s="37">
        <v>39.04</v>
      </c>
      <c r="BT15" s="37">
        <v>37.64</v>
      </c>
      <c r="BU15" s="37">
        <v>38.57</v>
      </c>
      <c r="BV15" s="37">
        <v>46.45</v>
      </c>
      <c r="BW15" s="37">
        <v>58.72</v>
      </c>
      <c r="BX15" s="37">
        <v>69.5</v>
      </c>
      <c r="BY15" s="37">
        <v>55.46</v>
      </c>
      <c r="BZ15" s="37">
        <v>40.619999999999997</v>
      </c>
      <c r="CA15" s="37">
        <v>39.33</v>
      </c>
      <c r="CB15" s="37">
        <v>38.68</v>
      </c>
      <c r="CC15" s="37">
        <v>39.4</v>
      </c>
      <c r="CD15" s="37">
        <v>39.4</v>
      </c>
      <c r="CE15" s="37">
        <v>39.4</v>
      </c>
      <c r="CF15" s="37">
        <v>37.99</v>
      </c>
      <c r="CG15" s="37">
        <v>38.93</v>
      </c>
      <c r="CH15" s="37">
        <v>46.59</v>
      </c>
      <c r="CI15" s="37">
        <v>58.77</v>
      </c>
      <c r="CJ15" s="37">
        <v>69.39</v>
      </c>
      <c r="CK15" s="37">
        <v>55.48</v>
      </c>
      <c r="CL15" s="37">
        <v>40.97</v>
      </c>
      <c r="CM15" s="37">
        <v>39.72</v>
      </c>
      <c r="CN15" s="37">
        <v>39.1</v>
      </c>
      <c r="CO15" s="37">
        <v>39.700000000000003</v>
      </c>
      <c r="CP15" s="37">
        <v>39.700000000000003</v>
      </c>
      <c r="CQ15" s="37">
        <v>39.700000000000003</v>
      </c>
      <c r="CR15" s="37">
        <v>38.29</v>
      </c>
      <c r="CS15" s="37">
        <v>39.22</v>
      </c>
      <c r="CT15" s="37">
        <v>46.77</v>
      </c>
      <c r="CU15" s="37">
        <v>58.93</v>
      </c>
      <c r="CV15" s="37">
        <v>69.5</v>
      </c>
      <c r="CW15" s="37">
        <v>55.62</v>
      </c>
      <c r="CX15" s="37">
        <v>41.25</v>
      </c>
      <c r="CY15" s="37">
        <v>40.03</v>
      </c>
      <c r="CZ15" s="37">
        <v>39.42</v>
      </c>
      <c r="DA15" s="37">
        <v>39.97</v>
      </c>
      <c r="DB15" s="37">
        <v>39.97</v>
      </c>
      <c r="DC15" s="37">
        <v>39.97</v>
      </c>
      <c r="DD15" s="37">
        <v>38.549999999999997</v>
      </c>
      <c r="DE15" s="37">
        <v>39.5</v>
      </c>
      <c r="DF15" s="37">
        <v>46.97</v>
      </c>
      <c r="DG15" s="37">
        <v>59.14</v>
      </c>
      <c r="DH15" s="37">
        <v>69.69</v>
      </c>
      <c r="DI15" s="37">
        <v>55.81</v>
      </c>
      <c r="DJ15" s="37">
        <v>41.52</v>
      </c>
      <c r="DK15" s="37">
        <v>40.32</v>
      </c>
      <c r="DL15" s="37">
        <v>39.71</v>
      </c>
      <c r="DM15" s="37">
        <v>40.24</v>
      </c>
      <c r="DN15" s="37">
        <v>40.24</v>
      </c>
      <c r="DO15" s="37">
        <v>40.24</v>
      </c>
      <c r="DP15" s="37">
        <v>38.799999999999997</v>
      </c>
      <c r="DQ15" s="37">
        <v>39.76</v>
      </c>
      <c r="DR15" s="37">
        <v>47.18</v>
      </c>
      <c r="DS15" s="37">
        <v>59.36</v>
      </c>
      <c r="DT15" s="37">
        <v>69.89</v>
      </c>
      <c r="DU15" s="37">
        <v>56.01</v>
      </c>
      <c r="DV15" s="37">
        <v>41.78</v>
      </c>
      <c r="DW15" s="37">
        <v>40.590000000000003</v>
      </c>
      <c r="DX15" s="37">
        <v>39.99</v>
      </c>
      <c r="DY15" s="37">
        <v>40.46</v>
      </c>
      <c r="DZ15" s="37">
        <v>40.46</v>
      </c>
      <c r="EA15" s="37">
        <v>40.47</v>
      </c>
      <c r="EB15" s="37">
        <v>39.020000000000003</v>
      </c>
      <c r="EC15" s="37">
        <v>39.979999999999997</v>
      </c>
      <c r="ED15" s="37">
        <v>47.34</v>
      </c>
      <c r="EE15" s="37">
        <v>59.53</v>
      </c>
      <c r="EF15" s="37">
        <v>70.05</v>
      </c>
      <c r="EG15" s="37">
        <v>56.16</v>
      </c>
      <c r="EH15" s="37">
        <v>42.01</v>
      </c>
      <c r="EI15" s="37">
        <v>40.83</v>
      </c>
      <c r="EJ15" s="37">
        <v>40.24</v>
      </c>
    </row>
    <row r="16" spans="1:140" ht="13.7" customHeight="1" x14ac:dyDescent="0.2">
      <c r="A16" s="66"/>
      <c r="B16" s="6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8"/>
      <c r="AD16" s="55"/>
      <c r="AE16" s="55"/>
      <c r="AF16" s="56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  <c r="BE16" s="37"/>
      <c r="BF16" s="37"/>
      <c r="BG16" s="37"/>
      <c r="BH16" s="37"/>
      <c r="BI16" s="37"/>
      <c r="BJ16" s="37"/>
      <c r="BK16" s="37"/>
      <c r="BL16" s="37"/>
      <c r="BM16" s="37"/>
      <c r="BN16" s="37"/>
      <c r="BO16" s="37"/>
      <c r="BP16" s="37"/>
      <c r="BQ16" s="37"/>
      <c r="BR16" s="37"/>
      <c r="BS16" s="37"/>
      <c r="BT16" s="37"/>
      <c r="BU16" s="37"/>
      <c r="BV16" s="37"/>
      <c r="BW16" s="37"/>
      <c r="BX16" s="37"/>
      <c r="BY16" s="37"/>
      <c r="BZ16" s="37"/>
      <c r="CA16" s="37"/>
      <c r="CB16" s="37"/>
      <c r="CC16" s="37"/>
      <c r="CD16" s="37"/>
      <c r="CE16" s="37"/>
      <c r="CF16" s="37"/>
      <c r="CG16" s="37"/>
      <c r="CH16" s="37"/>
      <c r="CI16" s="37"/>
      <c r="CJ16" s="37"/>
      <c r="CK16" s="37"/>
      <c r="CL16" s="37"/>
      <c r="CM16" s="37"/>
      <c r="CN16" s="37"/>
      <c r="CO16" s="37"/>
      <c r="CP16" s="37"/>
      <c r="CQ16" s="37"/>
      <c r="CR16" s="37"/>
      <c r="CS16" s="37"/>
      <c r="CT16" s="37"/>
      <c r="CU16" s="37"/>
      <c r="CV16" s="37"/>
      <c r="CW16" s="37"/>
      <c r="CX16" s="37"/>
      <c r="CY16" s="37"/>
      <c r="CZ16" s="37"/>
      <c r="DA16" s="37"/>
      <c r="DB16" s="37"/>
      <c r="DC16" s="37"/>
      <c r="DD16" s="37"/>
      <c r="DE16" s="37"/>
      <c r="DF16" s="37"/>
      <c r="DG16" s="37"/>
      <c r="DH16" s="37"/>
      <c r="DI16" s="37"/>
      <c r="DJ16" s="37"/>
      <c r="DK16" s="37"/>
      <c r="DL16" s="37"/>
      <c r="DM16" s="37"/>
      <c r="DN16" s="37"/>
      <c r="DO16" s="37"/>
      <c r="DP16" s="37"/>
      <c r="DQ16" s="37"/>
      <c r="DR16" s="37"/>
      <c r="DS16" s="37"/>
      <c r="DT16" s="37"/>
      <c r="DU16" s="37"/>
      <c r="DV16" s="37"/>
      <c r="DW16" s="37"/>
      <c r="DX16" s="37"/>
      <c r="DY16" s="37"/>
      <c r="DZ16" s="37"/>
      <c r="EA16" s="37"/>
      <c r="EB16" s="37"/>
      <c r="EC16" s="37"/>
      <c r="ED16" s="37"/>
      <c r="EE16" s="37"/>
      <c r="EF16" s="37"/>
      <c r="EG16" s="37"/>
      <c r="EH16" s="37"/>
      <c r="EI16" s="37"/>
      <c r="EJ16" s="37"/>
    </row>
    <row r="17" spans="1:140" ht="13.7" customHeight="1" thickBot="1" x14ac:dyDescent="0.3">
      <c r="A17" s="68" t="s">
        <v>189</v>
      </c>
      <c r="B17" s="63"/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D17" s="55"/>
      <c r="AE17" s="55"/>
      <c r="AF17" s="56"/>
      <c r="AG17" s="37"/>
      <c r="AH17" s="37"/>
      <c r="AI17" s="37"/>
      <c r="AJ17" s="37"/>
      <c r="AK17" s="37"/>
      <c r="AL17" s="37"/>
      <c r="AM17" s="37"/>
      <c r="AN17" s="37"/>
      <c r="AO17" s="37"/>
      <c r="AP17" s="37"/>
      <c r="AQ17" s="37"/>
      <c r="AR17" s="37"/>
      <c r="AS17" s="37"/>
      <c r="AT17" s="37"/>
      <c r="AU17" s="37"/>
      <c r="AV17" s="37"/>
      <c r="AW17" s="37"/>
      <c r="AX17" s="37"/>
      <c r="AY17" s="37"/>
      <c r="AZ17" s="37"/>
      <c r="BA17" s="37"/>
      <c r="BB17" s="37"/>
      <c r="BC17" s="37"/>
      <c r="BD17" s="37"/>
      <c r="BE17" s="37"/>
      <c r="BF17" s="37"/>
      <c r="BG17" s="37"/>
      <c r="BH17" s="37"/>
      <c r="BI17" s="37"/>
      <c r="BJ17" s="37"/>
      <c r="BK17" s="37"/>
      <c r="BL17" s="37"/>
      <c r="BM17" s="37"/>
      <c r="BN17" s="37"/>
      <c r="BO17" s="37"/>
      <c r="BP17" s="37"/>
      <c r="BQ17" s="37"/>
      <c r="BR17" s="37"/>
      <c r="BS17" s="37"/>
      <c r="BT17" s="37"/>
      <c r="BU17" s="37"/>
      <c r="BV17" s="37"/>
      <c r="BW17" s="37"/>
      <c r="BX17" s="37"/>
      <c r="BY17" s="37"/>
      <c r="BZ17" s="37"/>
      <c r="CA17" s="37"/>
      <c r="CB17" s="37"/>
      <c r="CC17" s="37"/>
      <c r="CD17" s="37"/>
      <c r="CE17" s="37"/>
      <c r="CF17" s="37"/>
      <c r="CG17" s="37"/>
      <c r="CH17" s="37"/>
      <c r="CI17" s="37"/>
      <c r="CJ17" s="37"/>
      <c r="CK17" s="37"/>
      <c r="CL17" s="37"/>
      <c r="CM17" s="37"/>
      <c r="CN17" s="37"/>
      <c r="CO17" s="37"/>
      <c r="CP17" s="37"/>
      <c r="CQ17" s="37"/>
      <c r="CR17" s="37"/>
      <c r="CS17" s="37"/>
      <c r="CT17" s="37"/>
      <c r="CU17" s="37"/>
      <c r="CV17" s="37"/>
      <c r="CW17" s="37"/>
      <c r="CX17" s="37"/>
      <c r="CY17" s="37"/>
      <c r="CZ17" s="37"/>
      <c r="DA17" s="37"/>
      <c r="DB17" s="37"/>
      <c r="DC17" s="37"/>
      <c r="DD17" s="37"/>
      <c r="DE17" s="37"/>
      <c r="DF17" s="37"/>
      <c r="DG17" s="37"/>
      <c r="DH17" s="37"/>
      <c r="DI17" s="37"/>
      <c r="DJ17" s="37"/>
      <c r="DK17" s="37"/>
      <c r="DL17" s="37"/>
      <c r="DM17" s="37"/>
      <c r="DN17" s="37"/>
      <c r="DO17" s="37"/>
      <c r="DP17" s="37"/>
      <c r="DQ17" s="37"/>
      <c r="DR17" s="37"/>
      <c r="DS17" s="37"/>
      <c r="DT17" s="37"/>
      <c r="DU17" s="37"/>
      <c r="DV17" s="37"/>
      <c r="DW17" s="37"/>
      <c r="DX17" s="37"/>
      <c r="DY17" s="37"/>
      <c r="DZ17" s="37"/>
      <c r="EA17" s="37"/>
      <c r="EB17" s="37"/>
      <c r="EC17" s="37"/>
      <c r="ED17" s="37"/>
      <c r="EE17" s="37"/>
      <c r="EF17" s="37"/>
      <c r="EG17" s="37"/>
      <c r="EH17" s="37"/>
      <c r="EI17" s="37"/>
      <c r="EJ17" s="37"/>
    </row>
    <row r="18" spans="1:140" ht="13.7" customHeight="1" thickBot="1" x14ac:dyDescent="0.25">
      <c r="A18" s="115" t="s">
        <v>146</v>
      </c>
      <c r="B18" s="69" t="s">
        <v>147</v>
      </c>
      <c r="C18" s="70">
        <v>39.74999923706055</v>
      </c>
      <c r="D18" s="70">
        <v>50.990302787780777</v>
      </c>
      <c r="E18" s="71">
        <v>49.116918862660732</v>
      </c>
      <c r="F18" s="70">
        <v>63.472126007080078</v>
      </c>
      <c r="G18" s="70">
        <v>63.314262390136719</v>
      </c>
      <c r="H18" s="70">
        <v>63.629989624023438</v>
      </c>
      <c r="I18" s="70">
        <v>58.601663589477539</v>
      </c>
      <c r="J18" s="70">
        <v>63.299057006835938</v>
      </c>
      <c r="K18" s="70">
        <v>53.904270172119141</v>
      </c>
      <c r="L18" s="70">
        <v>54.799289703369141</v>
      </c>
      <c r="M18" s="70">
        <v>55.654392242431641</v>
      </c>
      <c r="N18" s="70">
        <v>54.785984039306641</v>
      </c>
      <c r="O18" s="70">
        <v>49.791248188044847</v>
      </c>
      <c r="P18" s="70">
        <v>49.346537663456658</v>
      </c>
      <c r="Q18" s="70">
        <v>49.988974860573187</v>
      </c>
      <c r="R18" s="70">
        <v>50.038232040104688</v>
      </c>
      <c r="S18" s="70">
        <v>63.10410934435108</v>
      </c>
      <c r="T18" s="70">
        <v>58.157184273947792</v>
      </c>
      <c r="U18" s="70">
        <v>63.483726209959642</v>
      </c>
      <c r="V18" s="70">
        <v>67.671417549145815</v>
      </c>
      <c r="W18" s="70">
        <v>57.70155047717337</v>
      </c>
      <c r="X18" s="70">
        <v>47.310920178113278</v>
      </c>
      <c r="Y18" s="70">
        <v>46.878298766748031</v>
      </c>
      <c r="Z18" s="70">
        <v>45.37250426833296</v>
      </c>
      <c r="AA18" s="70">
        <v>43.097696002557363</v>
      </c>
      <c r="AB18" s="116">
        <v>44.598932027984574</v>
      </c>
      <c r="AC18" s="117">
        <v>46.032030125819297</v>
      </c>
      <c r="AD18" s="55"/>
      <c r="AE18" s="55"/>
      <c r="AF18" s="56"/>
      <c r="AG18" s="37">
        <v>63.314262390136719</v>
      </c>
      <c r="AH18" s="37">
        <v>63.629989624023438</v>
      </c>
      <c r="AI18" s="37">
        <v>63.299057006835938</v>
      </c>
      <c r="AJ18" s="37">
        <v>53.904270172119141</v>
      </c>
      <c r="AK18" s="37">
        <v>54.799289703369141</v>
      </c>
      <c r="AL18" s="37">
        <v>55.654392242431641</v>
      </c>
      <c r="AM18" s="37">
        <v>49.346537663456658</v>
      </c>
      <c r="AN18" s="37">
        <v>49.988974860573187</v>
      </c>
      <c r="AO18" s="37">
        <v>50.038232040104688</v>
      </c>
      <c r="AP18" s="37">
        <v>58.157184273947792</v>
      </c>
      <c r="AQ18" s="37">
        <v>63.483726209959642</v>
      </c>
      <c r="AR18" s="37">
        <v>67.671417549145815</v>
      </c>
      <c r="AS18" s="37">
        <v>50.112688970842292</v>
      </c>
      <c r="AT18" s="37">
        <v>48.926663403437402</v>
      </c>
      <c r="AU18" s="37">
        <v>47.042229280583946</v>
      </c>
      <c r="AV18" s="37">
        <v>44.865172624002362</v>
      </c>
      <c r="AW18" s="37">
        <v>44.771695342221626</v>
      </c>
      <c r="AX18" s="37">
        <v>45.245652813048757</v>
      </c>
      <c r="AY18" s="37">
        <v>45.704521096619878</v>
      </c>
      <c r="AZ18" s="37">
        <v>46.21354485002567</v>
      </c>
      <c r="BA18" s="37">
        <v>46.202445956036058</v>
      </c>
      <c r="BB18" s="37">
        <v>46.762185888151564</v>
      </c>
      <c r="BC18" s="37">
        <v>49.921706835169353</v>
      </c>
      <c r="BD18" s="37">
        <v>52.168605443726172</v>
      </c>
      <c r="BE18" s="37">
        <v>50.56724820945135</v>
      </c>
      <c r="BF18" s="37">
        <v>49.305469287581595</v>
      </c>
      <c r="BG18" s="37">
        <v>47.272952427988777</v>
      </c>
      <c r="BH18" s="37">
        <v>43.700280803140906</v>
      </c>
      <c r="BI18" s="37">
        <v>43.654653102312125</v>
      </c>
      <c r="BJ18" s="37">
        <v>44.256236645598278</v>
      </c>
      <c r="BK18" s="37">
        <v>44.891224597374205</v>
      </c>
      <c r="BL18" s="37">
        <v>45.52846924814294</v>
      </c>
      <c r="BM18" s="37">
        <v>45.255626578605245</v>
      </c>
      <c r="BN18" s="37">
        <v>45.449440373967086</v>
      </c>
      <c r="BO18" s="37">
        <v>48.483442667649847</v>
      </c>
      <c r="BP18" s="37">
        <v>50.942873052693677</v>
      </c>
      <c r="BQ18" s="37">
        <v>49.054654593993661</v>
      </c>
      <c r="BR18" s="37">
        <v>47.858125693203363</v>
      </c>
      <c r="BS18" s="37">
        <v>45.932478197525271</v>
      </c>
      <c r="BT18" s="37">
        <v>42.693274518273711</v>
      </c>
      <c r="BU18" s="37">
        <v>42.649692069113151</v>
      </c>
      <c r="BV18" s="37">
        <v>43.219620734226297</v>
      </c>
      <c r="BW18" s="37">
        <v>43.821451684008338</v>
      </c>
      <c r="BX18" s="37">
        <v>44.425216763659137</v>
      </c>
      <c r="BY18" s="37">
        <v>44.166588025360717</v>
      </c>
      <c r="BZ18" s="37">
        <v>44.348473608921907</v>
      </c>
      <c r="CA18" s="37">
        <v>47.07578294314149</v>
      </c>
      <c r="CB18" s="37">
        <v>49.408600937407336</v>
      </c>
      <c r="CC18" s="37">
        <v>44.900156316647617</v>
      </c>
      <c r="CD18" s="37">
        <v>43.864637706738478</v>
      </c>
      <c r="CE18" s="37">
        <v>42.172163382905431</v>
      </c>
      <c r="CF18" s="37">
        <v>39.299826960166214</v>
      </c>
      <c r="CG18" s="37">
        <v>39.287420272775059</v>
      </c>
      <c r="CH18" s="37">
        <v>39.827813214963228</v>
      </c>
      <c r="CI18" s="37">
        <v>40.395213108089287</v>
      </c>
      <c r="CJ18" s="37">
        <v>40.964454186608201</v>
      </c>
      <c r="CK18" s="37">
        <v>40.759322909448571</v>
      </c>
      <c r="CL18" s="37">
        <v>40.948863975828836</v>
      </c>
      <c r="CM18" s="37">
        <v>43.36420214082554</v>
      </c>
      <c r="CN18" s="37">
        <v>45.487761899381269</v>
      </c>
      <c r="CO18" s="37">
        <v>46.071358010801532</v>
      </c>
      <c r="CP18" s="37">
        <v>45.009526204423167</v>
      </c>
      <c r="CQ18" s="37">
        <v>43.290924050523579</v>
      </c>
      <c r="CR18" s="37">
        <v>40.388026505845566</v>
      </c>
      <c r="CS18" s="37">
        <v>40.353822067332175</v>
      </c>
      <c r="CT18" s="37">
        <v>40.871586211746354</v>
      </c>
      <c r="CU18" s="37">
        <v>41.415607142071778</v>
      </c>
      <c r="CV18" s="37">
        <v>41.95902516969408</v>
      </c>
      <c r="CW18" s="37">
        <v>41.726713559148571</v>
      </c>
      <c r="CX18" s="37">
        <v>41.888869978643072</v>
      </c>
      <c r="CY18" s="37">
        <v>44.33634824657404</v>
      </c>
      <c r="CZ18" s="37">
        <v>46.428363675581252</v>
      </c>
      <c r="DA18" s="37">
        <v>47.041789769471109</v>
      </c>
      <c r="DB18" s="37">
        <v>45.980996222939289</v>
      </c>
      <c r="DC18" s="37">
        <v>44.264961353864194</v>
      </c>
      <c r="DD18" s="37">
        <v>41.236701236463702</v>
      </c>
      <c r="DE18" s="37">
        <v>41.201222794067988</v>
      </c>
      <c r="DF18" s="37">
        <v>41.716232237618186</v>
      </c>
      <c r="DG18" s="37">
        <v>42.257443523589465</v>
      </c>
      <c r="DH18" s="37">
        <v>42.797973603802397</v>
      </c>
      <c r="DI18" s="37">
        <v>42.564824953141382</v>
      </c>
      <c r="DJ18" s="37">
        <v>42.725131422778986</v>
      </c>
      <c r="DK18" s="37">
        <v>45.16442738630419</v>
      </c>
      <c r="DL18" s="37">
        <v>47.25152438908863</v>
      </c>
      <c r="DM18" s="37">
        <v>47.919573583417773</v>
      </c>
      <c r="DN18" s="37">
        <v>46.884762415133991</v>
      </c>
      <c r="DO18" s="37">
        <v>45.193044742524094</v>
      </c>
      <c r="DP18" s="37">
        <v>41.469575377769409</v>
      </c>
      <c r="DQ18" s="37">
        <v>41.455910560798763</v>
      </c>
      <c r="DR18" s="37">
        <v>41.994146658467386</v>
      </c>
      <c r="DS18" s="37">
        <v>42.558938195379305</v>
      </c>
      <c r="DT18" s="37">
        <v>43.124975884962318</v>
      </c>
      <c r="DU18" s="37">
        <v>42.916898689806509</v>
      </c>
      <c r="DV18" s="37">
        <v>43.102761999382622</v>
      </c>
      <c r="DW18" s="37">
        <v>45.773892895149153</v>
      </c>
      <c r="DX18" s="37">
        <v>47.894634291924788</v>
      </c>
      <c r="DY18" s="37">
        <v>48.603991532276815</v>
      </c>
      <c r="DZ18" s="37">
        <v>47.570785263008311</v>
      </c>
      <c r="EA18" s="37">
        <v>45.87712139863266</v>
      </c>
      <c r="EB18" s="37">
        <v>41.879671427042382</v>
      </c>
      <c r="EC18" s="37">
        <v>41.870778320664769</v>
      </c>
      <c r="ED18" s="37">
        <v>42.416464738252529</v>
      </c>
      <c r="EE18" s="37">
        <v>42.98879461367801</v>
      </c>
      <c r="EF18" s="37">
        <v>43.562675137756443</v>
      </c>
      <c r="EG18" s="37">
        <v>43.358772453290605</v>
      </c>
      <c r="EH18" s="37">
        <v>43.550577843442838</v>
      </c>
      <c r="EI18" s="37">
        <v>45.712188436402784</v>
      </c>
      <c r="EJ18" s="37">
        <v>47.84916764027269</v>
      </c>
    </row>
    <row r="19" spans="1:140" ht="13.7" hidden="1" customHeight="1" x14ac:dyDescent="0.2">
      <c r="A19" s="5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113"/>
      <c r="AC19" s="60"/>
      <c r="AD19" s="55"/>
      <c r="AE19" s="55"/>
      <c r="AF19" s="56"/>
      <c r="AG19" s="37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7"/>
      <c r="AV19" s="37"/>
      <c r="AW19" s="37"/>
      <c r="AX19" s="37"/>
      <c r="AY19" s="37"/>
      <c r="AZ19" s="37"/>
      <c r="BA19" s="37"/>
      <c r="BB19" s="37"/>
      <c r="BC19" s="37"/>
      <c r="BD19" s="37"/>
      <c r="BE19" s="37"/>
      <c r="BF19" s="37"/>
      <c r="BG19" s="37"/>
      <c r="BH19" s="37"/>
      <c r="BI19" s="37"/>
      <c r="BJ19" s="37"/>
      <c r="BK19" s="37"/>
      <c r="BL19" s="37"/>
      <c r="BM19" s="37"/>
      <c r="BN19" s="37"/>
      <c r="BO19" s="37"/>
      <c r="BP19" s="37"/>
      <c r="BQ19" s="37"/>
      <c r="BR19" s="37"/>
      <c r="BS19" s="37"/>
      <c r="BT19" s="37"/>
      <c r="BU19" s="37"/>
      <c r="BV19" s="37"/>
      <c r="BW19" s="37"/>
      <c r="BX19" s="37"/>
      <c r="BY19" s="37"/>
      <c r="BZ19" s="37"/>
      <c r="CA19" s="37"/>
      <c r="CB19" s="37"/>
      <c r="CC19" s="37"/>
      <c r="CD19" s="37"/>
      <c r="CE19" s="37"/>
      <c r="CF19" s="37"/>
      <c r="CG19" s="37"/>
      <c r="CH19" s="37"/>
      <c r="CI19" s="37"/>
      <c r="CJ19" s="37"/>
      <c r="CK19" s="37"/>
      <c r="CL19" s="37"/>
      <c r="CM19" s="37"/>
      <c r="CN19" s="37"/>
      <c r="CO19" s="37"/>
      <c r="CP19" s="37"/>
      <c r="CQ19" s="37"/>
      <c r="CR19" s="37"/>
      <c r="CS19" s="37"/>
      <c r="CT19" s="37"/>
      <c r="CU19" s="37"/>
      <c r="CV19" s="37"/>
      <c r="CW19" s="37"/>
      <c r="CX19" s="37"/>
      <c r="CY19" s="37"/>
      <c r="CZ19" s="37"/>
      <c r="DA19" s="37"/>
      <c r="DB19" s="37"/>
      <c r="DC19" s="37"/>
      <c r="DD19" s="37"/>
      <c r="DE19" s="37"/>
      <c r="DF19" s="37"/>
      <c r="DG19" s="37"/>
      <c r="DH19" s="37"/>
      <c r="DI19" s="37"/>
      <c r="DJ19" s="37"/>
      <c r="DK19" s="37"/>
      <c r="DL19" s="37"/>
      <c r="DM19" s="37"/>
      <c r="DN19" s="37"/>
      <c r="DO19" s="37"/>
      <c r="DP19" s="37"/>
      <c r="DQ19" s="37"/>
      <c r="DR19" s="37"/>
      <c r="DS19" s="37"/>
      <c r="DT19" s="37"/>
      <c r="DU19" s="37"/>
      <c r="DV19" s="37"/>
      <c r="DW19" s="37"/>
      <c r="DX19" s="37"/>
      <c r="DY19" s="37"/>
      <c r="DZ19" s="37"/>
      <c r="EA19" s="37"/>
      <c r="EB19" s="37"/>
      <c r="EC19" s="37"/>
      <c r="ED19" s="37"/>
      <c r="EE19" s="37"/>
      <c r="EF19" s="37"/>
      <c r="EG19" s="37"/>
      <c r="EH19" s="37"/>
      <c r="EI19" s="37"/>
      <c r="EJ19" s="37"/>
    </row>
    <row r="20" spans="1:140" ht="13.7" hidden="1" customHeight="1" x14ac:dyDescent="0.2">
      <c r="A20" s="5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113"/>
      <c r="AC20" s="60"/>
      <c r="AD20" s="55"/>
      <c r="AE20" s="55"/>
      <c r="AF20" s="56"/>
      <c r="AG20" s="37"/>
      <c r="AH20" s="37"/>
      <c r="AI20" s="37"/>
      <c r="AJ20" s="37"/>
      <c r="AK20" s="37"/>
      <c r="AL20" s="37"/>
      <c r="AM20" s="37"/>
      <c r="AN20" s="37"/>
      <c r="AO20" s="37"/>
      <c r="AP20" s="37"/>
      <c r="AQ20" s="37"/>
      <c r="AR20" s="37"/>
      <c r="AS20" s="37"/>
      <c r="AT20" s="37"/>
      <c r="AU20" s="37"/>
      <c r="AV20" s="37"/>
      <c r="AW20" s="37"/>
      <c r="AX20" s="37"/>
      <c r="AY20" s="37"/>
      <c r="AZ20" s="37"/>
      <c r="BA20" s="37"/>
      <c r="BB20" s="37"/>
      <c r="BC20" s="37"/>
      <c r="BD20" s="37"/>
      <c r="BE20" s="37"/>
      <c r="BF20" s="37"/>
      <c r="BG20" s="37"/>
      <c r="BH20" s="37"/>
      <c r="BI20" s="37"/>
      <c r="BJ20" s="37"/>
      <c r="BK20" s="37"/>
      <c r="BL20" s="37"/>
      <c r="BM20" s="37"/>
      <c r="BN20" s="37"/>
      <c r="BO20" s="37"/>
      <c r="BP20" s="37"/>
      <c r="BQ20" s="37"/>
      <c r="BR20" s="37"/>
      <c r="BS20" s="37"/>
      <c r="BT20" s="37"/>
      <c r="BU20" s="37"/>
      <c r="BV20" s="37"/>
      <c r="BW20" s="37"/>
      <c r="BX20" s="37"/>
      <c r="BY20" s="37"/>
      <c r="BZ20" s="37"/>
      <c r="CA20" s="37"/>
      <c r="CB20" s="37"/>
      <c r="CC20" s="37"/>
      <c r="CD20" s="37"/>
      <c r="CE20" s="37"/>
      <c r="CF20" s="37"/>
      <c r="CG20" s="37"/>
      <c r="CH20" s="37"/>
      <c r="CI20" s="37"/>
      <c r="CJ20" s="37"/>
      <c r="CK20" s="37"/>
      <c r="CL20" s="37"/>
      <c r="CM20" s="37"/>
      <c r="CN20" s="37"/>
      <c r="CO20" s="37"/>
      <c r="CP20" s="37"/>
      <c r="CQ20" s="37"/>
      <c r="CR20" s="37"/>
      <c r="CS20" s="37"/>
      <c r="CT20" s="37"/>
      <c r="CU20" s="37"/>
      <c r="CV20" s="37"/>
      <c r="CW20" s="37"/>
      <c r="CX20" s="37"/>
      <c r="CY20" s="37"/>
      <c r="CZ20" s="37"/>
      <c r="DA20" s="37"/>
      <c r="DB20" s="37"/>
      <c r="DC20" s="37"/>
      <c r="DD20" s="37"/>
      <c r="DE20" s="37"/>
      <c r="DF20" s="37"/>
      <c r="DG20" s="37"/>
      <c r="DH20" s="37"/>
      <c r="DI20" s="37"/>
      <c r="DJ20" s="37"/>
      <c r="DK20" s="37"/>
      <c r="DL20" s="37"/>
      <c r="DM20" s="37"/>
      <c r="DN20" s="37"/>
      <c r="DO20" s="37"/>
      <c r="DP20" s="37"/>
      <c r="DQ20" s="37"/>
      <c r="DR20" s="37"/>
      <c r="DS20" s="37"/>
      <c r="DT20" s="37"/>
      <c r="DU20" s="37"/>
      <c r="DV20" s="37"/>
      <c r="DW20" s="37"/>
      <c r="DX20" s="37"/>
      <c r="DY20" s="37"/>
      <c r="DZ20" s="37"/>
      <c r="EA20" s="37"/>
      <c r="EB20" s="37"/>
      <c r="EC20" s="37"/>
      <c r="ED20" s="37"/>
      <c r="EE20" s="37"/>
      <c r="EF20" s="37"/>
      <c r="EG20" s="37"/>
      <c r="EH20" s="37"/>
      <c r="EI20" s="37"/>
      <c r="EJ20" s="37"/>
    </row>
    <row r="21" spans="1:140" ht="13.7" hidden="1" customHeight="1" x14ac:dyDescent="0.2">
      <c r="A21" s="5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113"/>
      <c r="AC21" s="60"/>
      <c r="AD21" s="55"/>
      <c r="AE21" s="55"/>
      <c r="AF21" s="56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37"/>
      <c r="AW21" s="37"/>
      <c r="AX21" s="37"/>
      <c r="AY21" s="37"/>
      <c r="AZ21" s="37"/>
      <c r="BA21" s="37"/>
      <c r="BB21" s="37"/>
      <c r="BC21" s="37"/>
      <c r="BD21" s="37"/>
      <c r="BE21" s="37"/>
      <c r="BF21" s="37"/>
      <c r="BG21" s="37"/>
      <c r="BH21" s="37"/>
      <c r="BI21" s="37"/>
      <c r="BJ21" s="37"/>
      <c r="BK21" s="37"/>
      <c r="BL21" s="37"/>
      <c r="BM21" s="37"/>
      <c r="BN21" s="37"/>
      <c r="BO21" s="37"/>
      <c r="BP21" s="37"/>
      <c r="BQ21" s="37"/>
      <c r="BR21" s="37"/>
      <c r="BS21" s="37"/>
      <c r="BT21" s="37"/>
      <c r="BU21" s="37"/>
      <c r="BV21" s="37"/>
      <c r="BW21" s="37"/>
      <c r="BX21" s="37"/>
      <c r="BY21" s="37"/>
      <c r="BZ21" s="37"/>
      <c r="CA21" s="37"/>
      <c r="CB21" s="37"/>
      <c r="CC21" s="37"/>
      <c r="CD21" s="37"/>
      <c r="CE21" s="37"/>
      <c r="CF21" s="37"/>
      <c r="CG21" s="37"/>
      <c r="CH21" s="37"/>
      <c r="CI21" s="37"/>
      <c r="CJ21" s="37"/>
      <c r="CK21" s="37"/>
      <c r="CL21" s="37"/>
      <c r="CM21" s="37"/>
      <c r="CN21" s="37"/>
      <c r="CO21" s="37"/>
      <c r="CP21" s="37"/>
      <c r="CQ21" s="37"/>
      <c r="CR21" s="37"/>
      <c r="CS21" s="37"/>
      <c r="CT21" s="37"/>
      <c r="CU21" s="37"/>
      <c r="CV21" s="37"/>
      <c r="CW21" s="37"/>
      <c r="CX21" s="37"/>
      <c r="CY21" s="37"/>
      <c r="CZ21" s="37"/>
      <c r="DA21" s="37"/>
      <c r="DB21" s="37"/>
      <c r="DC21" s="37"/>
      <c r="DD21" s="37"/>
      <c r="DE21" s="37"/>
      <c r="DF21" s="37"/>
      <c r="DG21" s="37"/>
      <c r="DH21" s="37"/>
      <c r="DI21" s="37"/>
      <c r="DJ21" s="37"/>
      <c r="DK21" s="37"/>
      <c r="DL21" s="37"/>
      <c r="DM21" s="37"/>
      <c r="DN21" s="37"/>
      <c r="DO21" s="37"/>
      <c r="DP21" s="37"/>
      <c r="DQ21" s="37"/>
      <c r="DR21" s="37"/>
      <c r="DS21" s="37"/>
      <c r="DT21" s="37"/>
      <c r="DU21" s="37"/>
      <c r="DV21" s="37"/>
      <c r="DW21" s="37"/>
      <c r="DX21" s="37"/>
      <c r="DY21" s="37"/>
      <c r="DZ21" s="37"/>
      <c r="EA21" s="37"/>
      <c r="EB21" s="37"/>
      <c r="EC21" s="37"/>
      <c r="ED21" s="37"/>
      <c r="EE21" s="37"/>
      <c r="EF21" s="37"/>
      <c r="EG21" s="37"/>
      <c r="EH21" s="37"/>
      <c r="EI21" s="37"/>
      <c r="EJ21" s="37"/>
    </row>
    <row r="22" spans="1:140" ht="13.7" hidden="1" customHeight="1" x14ac:dyDescent="0.2">
      <c r="A22" s="5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113"/>
      <c r="AC22" s="60"/>
      <c r="AD22" s="55"/>
      <c r="AE22" s="55"/>
      <c r="AF22" s="56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7"/>
      <c r="AW22" s="37"/>
      <c r="AX22" s="37"/>
      <c r="AY22" s="37"/>
      <c r="AZ22" s="37"/>
      <c r="BA22" s="37"/>
      <c r="BB22" s="37"/>
      <c r="BC22" s="37"/>
      <c r="BD22" s="37"/>
      <c r="BE22" s="37"/>
      <c r="BF22" s="37"/>
      <c r="BG22" s="37"/>
      <c r="BH22" s="37"/>
      <c r="BI22" s="37"/>
      <c r="BJ22" s="37"/>
      <c r="BK22" s="37"/>
      <c r="BL22" s="37"/>
      <c r="BM22" s="37"/>
      <c r="BN22" s="37"/>
      <c r="BO22" s="37"/>
      <c r="BP22" s="37"/>
      <c r="BQ22" s="37"/>
      <c r="BR22" s="37"/>
      <c r="BS22" s="37"/>
      <c r="BT22" s="37"/>
      <c r="BU22" s="37"/>
      <c r="BV22" s="37"/>
      <c r="BW22" s="37"/>
      <c r="BX22" s="37"/>
      <c r="BY22" s="37"/>
      <c r="BZ22" s="37"/>
      <c r="CA22" s="37"/>
      <c r="CB22" s="37"/>
      <c r="CC22" s="37"/>
      <c r="CD22" s="37"/>
      <c r="CE22" s="37"/>
      <c r="CF22" s="37"/>
      <c r="CG22" s="37"/>
      <c r="CH22" s="37"/>
      <c r="CI22" s="37"/>
      <c r="CJ22" s="37"/>
      <c r="CK22" s="37"/>
      <c r="CL22" s="37"/>
      <c r="CM22" s="37"/>
      <c r="CN22" s="37"/>
      <c r="CO22" s="37"/>
      <c r="CP22" s="37"/>
      <c r="CQ22" s="37"/>
      <c r="CR22" s="37"/>
      <c r="CS22" s="37"/>
      <c r="CT22" s="37"/>
      <c r="CU22" s="37"/>
      <c r="CV22" s="37"/>
      <c r="CW22" s="37"/>
      <c r="CX22" s="37"/>
      <c r="CY22" s="37"/>
      <c r="CZ22" s="37"/>
      <c r="DA22" s="37"/>
      <c r="DB22" s="37"/>
      <c r="DC22" s="37"/>
      <c r="DD22" s="37"/>
      <c r="DE22" s="37"/>
      <c r="DF22" s="37"/>
      <c r="DG22" s="37"/>
      <c r="DH22" s="37"/>
      <c r="DI22" s="37"/>
      <c r="DJ22" s="37"/>
      <c r="DK22" s="37"/>
      <c r="DL22" s="37"/>
      <c r="DM22" s="37"/>
      <c r="DN22" s="37"/>
      <c r="DO22" s="37"/>
      <c r="DP22" s="37"/>
      <c r="DQ22" s="37"/>
      <c r="DR22" s="37"/>
      <c r="DS22" s="37"/>
      <c r="DT22" s="37"/>
      <c r="DU22" s="37"/>
      <c r="DV22" s="37"/>
      <c r="DW22" s="37"/>
      <c r="DX22" s="37"/>
      <c r="DY22" s="37"/>
      <c r="DZ22" s="37"/>
      <c r="EA22" s="37"/>
      <c r="EB22" s="37"/>
      <c r="EC22" s="37"/>
      <c r="ED22" s="37"/>
      <c r="EE22" s="37"/>
      <c r="EF22" s="37"/>
      <c r="EG22" s="37"/>
      <c r="EH22" s="37"/>
      <c r="EI22" s="37"/>
      <c r="EJ22" s="37"/>
    </row>
    <row r="23" spans="1:140" ht="13.7" hidden="1" customHeight="1" x14ac:dyDescent="0.2">
      <c r="A23" s="5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113"/>
      <c r="AC23" s="60"/>
      <c r="AD23" s="55"/>
      <c r="AE23" s="55"/>
      <c r="AF23" s="56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/>
      <c r="AW23" s="37"/>
      <c r="AX23" s="37"/>
      <c r="AY23" s="37"/>
      <c r="AZ23" s="37"/>
      <c r="BA23" s="37"/>
      <c r="BB23" s="37"/>
      <c r="BC23" s="37"/>
      <c r="BD23" s="37"/>
      <c r="BE23" s="37"/>
      <c r="BF23" s="37"/>
      <c r="BG23" s="37"/>
      <c r="BH23" s="37"/>
      <c r="BI23" s="37"/>
      <c r="BJ23" s="37"/>
      <c r="BK23" s="37"/>
      <c r="BL23" s="37"/>
      <c r="BM23" s="37"/>
      <c r="BN23" s="37"/>
      <c r="BO23" s="37"/>
      <c r="BP23" s="37"/>
      <c r="BQ23" s="37"/>
      <c r="BR23" s="37"/>
      <c r="BS23" s="37"/>
      <c r="BT23" s="37"/>
      <c r="BU23" s="37"/>
      <c r="BV23" s="37"/>
      <c r="BW23" s="37"/>
      <c r="BX23" s="37"/>
      <c r="BY23" s="37"/>
      <c r="BZ23" s="37"/>
      <c r="CA23" s="37"/>
      <c r="CB23" s="37"/>
      <c r="CC23" s="37"/>
      <c r="CD23" s="37"/>
      <c r="CE23" s="37"/>
      <c r="CF23" s="37"/>
      <c r="CG23" s="37"/>
      <c r="CH23" s="37"/>
      <c r="CI23" s="37"/>
      <c r="CJ23" s="37"/>
      <c r="CK23" s="37"/>
      <c r="CL23" s="37"/>
      <c r="CM23" s="37"/>
      <c r="CN23" s="37"/>
      <c r="CO23" s="37"/>
      <c r="CP23" s="37"/>
      <c r="CQ23" s="37"/>
      <c r="CR23" s="37"/>
      <c r="CS23" s="37"/>
      <c r="CT23" s="37"/>
      <c r="CU23" s="37"/>
      <c r="CV23" s="37"/>
      <c r="CW23" s="37"/>
      <c r="CX23" s="37"/>
      <c r="CY23" s="37"/>
      <c r="CZ23" s="37"/>
      <c r="DA23" s="37"/>
      <c r="DB23" s="37"/>
      <c r="DC23" s="37"/>
      <c r="DD23" s="37"/>
      <c r="DE23" s="37"/>
      <c r="DF23" s="37"/>
      <c r="DG23" s="37"/>
      <c r="DH23" s="37"/>
      <c r="DI23" s="37"/>
      <c r="DJ23" s="37"/>
      <c r="DK23" s="37"/>
      <c r="DL23" s="37"/>
      <c r="DM23" s="37"/>
      <c r="DN23" s="37"/>
      <c r="DO23" s="37"/>
      <c r="DP23" s="37"/>
      <c r="DQ23" s="37"/>
      <c r="DR23" s="37"/>
      <c r="DS23" s="37"/>
      <c r="DT23" s="37"/>
      <c r="DU23" s="37"/>
      <c r="DV23" s="37"/>
      <c r="DW23" s="37"/>
      <c r="DX23" s="37"/>
      <c r="DY23" s="37"/>
      <c r="DZ23" s="37"/>
      <c r="EA23" s="37"/>
      <c r="EB23" s="37"/>
      <c r="EC23" s="37"/>
      <c r="ED23" s="37"/>
      <c r="EE23" s="37"/>
      <c r="EF23" s="37"/>
      <c r="EG23" s="37"/>
      <c r="EH23" s="37"/>
      <c r="EI23" s="37"/>
      <c r="EJ23" s="37"/>
    </row>
    <row r="24" spans="1:140" ht="13.7" hidden="1" customHeight="1" x14ac:dyDescent="0.2">
      <c r="A24" s="5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113"/>
      <c r="AC24" s="60"/>
      <c r="AD24" s="55"/>
      <c r="AE24" s="55"/>
      <c r="AF24" s="56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37"/>
      <c r="AW24" s="37"/>
      <c r="AX24" s="37"/>
      <c r="AY24" s="37"/>
      <c r="AZ24" s="37"/>
      <c r="BA24" s="37"/>
      <c r="BB24" s="37"/>
      <c r="BC24" s="37"/>
      <c r="BD24" s="37"/>
      <c r="BE24" s="37"/>
      <c r="BF24" s="37"/>
      <c r="BG24" s="37"/>
      <c r="BH24" s="37"/>
      <c r="BI24" s="37"/>
      <c r="BJ24" s="37"/>
      <c r="BK24" s="37"/>
      <c r="BL24" s="37"/>
      <c r="BM24" s="37"/>
      <c r="BN24" s="37"/>
      <c r="BO24" s="37"/>
      <c r="BP24" s="37"/>
      <c r="BQ24" s="37"/>
      <c r="BR24" s="37"/>
      <c r="BS24" s="37"/>
      <c r="BT24" s="37"/>
      <c r="BU24" s="37"/>
      <c r="BV24" s="37"/>
      <c r="BW24" s="37"/>
      <c r="BX24" s="37"/>
      <c r="BY24" s="37"/>
      <c r="BZ24" s="37"/>
      <c r="CA24" s="37"/>
      <c r="CB24" s="37"/>
      <c r="CC24" s="37"/>
      <c r="CD24" s="37"/>
      <c r="CE24" s="37"/>
      <c r="CF24" s="37"/>
      <c r="CG24" s="37"/>
      <c r="CH24" s="37"/>
      <c r="CI24" s="37"/>
      <c r="CJ24" s="37"/>
      <c r="CK24" s="37"/>
      <c r="CL24" s="37"/>
      <c r="CM24" s="37"/>
      <c r="CN24" s="37"/>
      <c r="CO24" s="37"/>
      <c r="CP24" s="37"/>
      <c r="CQ24" s="37"/>
      <c r="CR24" s="37"/>
      <c r="CS24" s="37"/>
      <c r="CT24" s="37"/>
      <c r="CU24" s="37"/>
      <c r="CV24" s="37"/>
      <c r="CW24" s="37"/>
      <c r="CX24" s="37"/>
      <c r="CY24" s="37"/>
      <c r="CZ24" s="37"/>
      <c r="DA24" s="37"/>
      <c r="DB24" s="37"/>
      <c r="DC24" s="37"/>
      <c r="DD24" s="37"/>
      <c r="DE24" s="37"/>
      <c r="DF24" s="37"/>
      <c r="DG24" s="37"/>
      <c r="DH24" s="37"/>
      <c r="DI24" s="37"/>
      <c r="DJ24" s="37"/>
      <c r="DK24" s="37"/>
      <c r="DL24" s="37"/>
      <c r="DM24" s="37"/>
      <c r="DN24" s="37"/>
      <c r="DO24" s="37"/>
      <c r="DP24" s="37"/>
      <c r="DQ24" s="37"/>
      <c r="DR24" s="37"/>
      <c r="DS24" s="37"/>
      <c r="DT24" s="37"/>
      <c r="DU24" s="37"/>
      <c r="DV24" s="37"/>
      <c r="DW24" s="37"/>
      <c r="DX24" s="37"/>
      <c r="DY24" s="37"/>
      <c r="DZ24" s="37"/>
      <c r="EA24" s="37"/>
      <c r="EB24" s="37"/>
      <c r="EC24" s="37"/>
      <c r="ED24" s="37"/>
      <c r="EE24" s="37"/>
      <c r="EF24" s="37"/>
      <c r="EG24" s="37"/>
      <c r="EH24" s="37"/>
      <c r="EI24" s="37"/>
      <c r="EJ24" s="37"/>
    </row>
    <row r="25" spans="1:140" ht="13.7" hidden="1" customHeight="1" thickBot="1" x14ac:dyDescent="0.25">
      <c r="A25" s="62"/>
      <c r="B25" s="72"/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  <c r="AA25" s="39"/>
      <c r="AB25" s="114"/>
      <c r="AC25" s="65"/>
      <c r="AD25" s="73"/>
      <c r="AE25" s="73"/>
      <c r="AF25" s="56"/>
      <c r="AG25" s="39"/>
      <c r="AH25" s="39"/>
      <c r="AI25" s="39"/>
      <c r="AJ25" s="39"/>
      <c r="AK25" s="39"/>
      <c r="AL25" s="39"/>
      <c r="AM25" s="39"/>
      <c r="AN25" s="39"/>
      <c r="AO25" s="39"/>
      <c r="AP25" s="39"/>
      <c r="AQ25" s="39"/>
      <c r="AR25" s="39"/>
      <c r="AS25" s="39"/>
      <c r="AT25" s="39"/>
      <c r="AU25" s="39"/>
      <c r="AV25" s="39"/>
      <c r="AW25" s="39"/>
      <c r="AX25" s="39"/>
      <c r="AY25" s="39"/>
      <c r="AZ25" s="39"/>
      <c r="BA25" s="39"/>
      <c r="BB25" s="39"/>
      <c r="BC25" s="39"/>
      <c r="BD25" s="39"/>
      <c r="BE25" s="39"/>
      <c r="BF25" s="39"/>
      <c r="BG25" s="39"/>
      <c r="BH25" s="39"/>
      <c r="BI25" s="39"/>
      <c r="BJ25" s="39"/>
      <c r="BK25" s="39"/>
      <c r="BL25" s="39"/>
      <c r="BM25" s="39"/>
      <c r="BN25" s="39"/>
      <c r="BO25" s="39"/>
      <c r="BP25" s="39"/>
      <c r="BQ25" s="39"/>
      <c r="BR25" s="39"/>
      <c r="BS25" s="39"/>
      <c r="BT25" s="39"/>
      <c r="BU25" s="39"/>
      <c r="BV25" s="39"/>
      <c r="BW25" s="39"/>
      <c r="BX25" s="39"/>
      <c r="BY25" s="39"/>
      <c r="BZ25" s="39"/>
      <c r="CA25" s="39"/>
      <c r="CB25" s="39"/>
      <c r="CC25" s="39"/>
      <c r="CD25" s="39"/>
      <c r="CE25" s="39"/>
      <c r="CF25" s="39"/>
      <c r="CG25" s="39"/>
      <c r="CH25" s="39"/>
      <c r="CI25" s="39"/>
      <c r="CJ25" s="39"/>
      <c r="CK25" s="39"/>
      <c r="CL25" s="39"/>
      <c r="CM25" s="39"/>
      <c r="CN25" s="39"/>
      <c r="CO25" s="39"/>
      <c r="CP25" s="39"/>
      <c r="CQ25" s="39"/>
      <c r="CR25" s="39"/>
      <c r="CS25" s="39"/>
      <c r="CT25" s="39"/>
      <c r="CU25" s="39"/>
      <c r="CV25" s="39"/>
      <c r="CW25" s="39"/>
      <c r="CX25" s="39"/>
      <c r="CY25" s="39"/>
      <c r="CZ25" s="39"/>
      <c r="DA25" s="39"/>
      <c r="DB25" s="39"/>
      <c r="DC25" s="39"/>
      <c r="DD25" s="39"/>
      <c r="DE25" s="39"/>
      <c r="DF25" s="39"/>
      <c r="DG25" s="39"/>
      <c r="DH25" s="39"/>
      <c r="DI25" s="39"/>
      <c r="DJ25" s="39"/>
      <c r="DK25" s="39"/>
      <c r="DL25" s="39"/>
      <c r="DM25" s="39"/>
      <c r="DN25" s="39"/>
      <c r="DO25" s="39"/>
      <c r="DP25" s="39"/>
      <c r="DQ25" s="39"/>
      <c r="DR25" s="39"/>
      <c r="DS25" s="39"/>
      <c r="DT25" s="39"/>
      <c r="DU25" s="39"/>
      <c r="DV25" s="39"/>
      <c r="DW25" s="39"/>
      <c r="DX25" s="39"/>
      <c r="DY25" s="39"/>
      <c r="DZ25" s="39"/>
      <c r="EA25" s="39"/>
      <c r="EB25" s="39"/>
      <c r="EC25" s="39"/>
      <c r="ED25" s="39"/>
      <c r="EE25" s="39"/>
      <c r="EF25" s="39"/>
      <c r="EG25" s="39"/>
      <c r="EH25" s="39"/>
      <c r="EI25" s="39"/>
      <c r="EJ25" s="39"/>
    </row>
    <row r="26" spans="1:140" ht="27" customHeight="1" x14ac:dyDescent="0.2">
      <c r="A26" s="43"/>
      <c r="C26" s="55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</row>
    <row r="27" spans="1:140" s="43" customFormat="1" ht="13.5" customHeight="1" thickBot="1" x14ac:dyDescent="0.3">
      <c r="A27" s="74" t="s">
        <v>88</v>
      </c>
      <c r="B27" s="75"/>
      <c r="C27" s="76"/>
      <c r="D27" s="76"/>
      <c r="E27" s="76"/>
      <c r="F27" s="76"/>
      <c r="G27" s="76"/>
      <c r="H27" s="76"/>
      <c r="I27" s="76"/>
      <c r="J27" s="76"/>
      <c r="K27" s="76"/>
      <c r="L27" s="76"/>
      <c r="M27" s="76"/>
      <c r="N27" s="76"/>
      <c r="O27" s="76"/>
      <c r="P27" s="76"/>
      <c r="Q27" s="76"/>
      <c r="R27" s="76"/>
      <c r="S27" s="76"/>
      <c r="T27" s="76"/>
      <c r="U27" s="76"/>
      <c r="V27" s="76"/>
      <c r="W27" s="76"/>
      <c r="X27" s="76"/>
      <c r="Y27" s="76"/>
      <c r="Z27" s="76"/>
      <c r="AA27" s="76"/>
      <c r="AB27" s="76"/>
      <c r="AC27" s="76"/>
      <c r="AD27" s="76"/>
      <c r="AE27" s="76"/>
    </row>
    <row r="28" spans="1:140" ht="13.7" customHeight="1" x14ac:dyDescent="0.2">
      <c r="A28" s="95" t="s">
        <v>120</v>
      </c>
      <c r="B28" s="43"/>
      <c r="C28" s="38">
        <v>0.85000000000000142</v>
      </c>
      <c r="D28" s="38">
        <v>-0.75</v>
      </c>
      <c r="E28" s="54">
        <v>0.13205128205128247</v>
      </c>
      <c r="F28" s="38">
        <v>-0.375</v>
      </c>
      <c r="G28" s="38">
        <v>-0.5</v>
      </c>
      <c r="H28" s="38">
        <v>-0.25</v>
      </c>
      <c r="I28" s="38">
        <v>-0.75</v>
      </c>
      <c r="J28" s="38">
        <v>-0.5</v>
      </c>
      <c r="K28" s="38">
        <v>-1</v>
      </c>
      <c r="L28" s="38">
        <v>-0.5</v>
      </c>
      <c r="M28" s="38">
        <v>0</v>
      </c>
      <c r="N28" s="38">
        <v>-0.5</v>
      </c>
      <c r="O28" s="38">
        <v>-0.5</v>
      </c>
      <c r="P28" s="38">
        <v>-0.5</v>
      </c>
      <c r="Q28" s="38">
        <v>-0.5</v>
      </c>
      <c r="R28" s="38">
        <v>-0.5</v>
      </c>
      <c r="S28" s="38">
        <v>-0.3333333333333357</v>
      </c>
      <c r="T28" s="38">
        <v>-0.5</v>
      </c>
      <c r="U28" s="38">
        <v>-0.5</v>
      </c>
      <c r="V28" s="38">
        <v>0</v>
      </c>
      <c r="W28" s="54">
        <v>-0.44313725490196276</v>
      </c>
      <c r="X28" s="38">
        <v>-0.43627450980392268</v>
      </c>
      <c r="Y28" s="38">
        <v>-0.43775167785235425</v>
      </c>
      <c r="Z28" s="38">
        <v>-0.43827450980391802</v>
      </c>
      <c r="AA28" s="38">
        <v>-0.43660784313724577</v>
      </c>
      <c r="AB28" s="38">
        <v>-0.43671875000000426</v>
      </c>
      <c r="AC28" s="112">
        <v>-0.42018223503090724</v>
      </c>
      <c r="AD28" s="55"/>
      <c r="AE28" s="55"/>
      <c r="AF28" s="56"/>
      <c r="AG28" s="37">
        <v>698.5</v>
      </c>
      <c r="AH28" s="118">
        <v>620</v>
      </c>
      <c r="AI28" s="118">
        <v>630</v>
      </c>
      <c r="AJ28" s="118">
        <v>594</v>
      </c>
      <c r="AK28" s="118">
        <v>561</v>
      </c>
      <c r="AL28" s="118">
        <v>560</v>
      </c>
      <c r="AM28" s="118">
        <v>902</v>
      </c>
      <c r="AN28" s="118">
        <v>1067</v>
      </c>
      <c r="AO28" s="118">
        <v>820</v>
      </c>
      <c r="AP28" s="118">
        <v>862.5</v>
      </c>
      <c r="AQ28" s="118">
        <v>710</v>
      </c>
      <c r="AR28" s="118">
        <v>777</v>
      </c>
      <c r="AS28" s="118">
        <v>913</v>
      </c>
      <c r="AT28" s="118">
        <v>790</v>
      </c>
      <c r="AU28" s="118">
        <v>798</v>
      </c>
      <c r="AV28" s="118">
        <v>726</v>
      </c>
      <c r="AW28" s="118">
        <v>609</v>
      </c>
      <c r="AX28" s="118">
        <v>630</v>
      </c>
      <c r="AY28" s="118">
        <v>1023</v>
      </c>
      <c r="AZ28" s="118">
        <v>1144.5</v>
      </c>
      <c r="BA28" s="118">
        <v>903</v>
      </c>
      <c r="BB28" s="118">
        <v>943</v>
      </c>
      <c r="BC28" s="118">
        <v>731.5</v>
      </c>
      <c r="BD28" s="118">
        <v>880</v>
      </c>
      <c r="BE28" s="118">
        <v>874.23</v>
      </c>
      <c r="BF28" s="118">
        <v>798.2</v>
      </c>
      <c r="BG28" s="118">
        <v>888.26</v>
      </c>
      <c r="BH28" s="118">
        <v>755.26</v>
      </c>
      <c r="BI28" s="118">
        <v>617.79999999999995</v>
      </c>
      <c r="BJ28" s="118">
        <v>698.5</v>
      </c>
      <c r="BK28" s="118">
        <v>964.32</v>
      </c>
      <c r="BL28" s="118">
        <v>1161.3800000000001</v>
      </c>
      <c r="BM28" s="118">
        <v>901.11</v>
      </c>
      <c r="BN28" s="118">
        <v>865.2</v>
      </c>
      <c r="BO28" s="118">
        <v>820.05</v>
      </c>
      <c r="BP28" s="118">
        <v>927.82</v>
      </c>
      <c r="BQ28" s="118">
        <v>876.33</v>
      </c>
      <c r="BR28" s="118">
        <v>805.2</v>
      </c>
      <c r="BS28" s="118">
        <v>900.45</v>
      </c>
      <c r="BT28" s="118">
        <v>744.87</v>
      </c>
      <c r="BU28" s="118">
        <v>683.13</v>
      </c>
      <c r="BV28" s="118">
        <v>731.94</v>
      </c>
      <c r="BW28" s="118">
        <v>908.4</v>
      </c>
      <c r="BX28" s="118">
        <v>1180.1300000000001</v>
      </c>
      <c r="BY28" s="118">
        <v>899.64</v>
      </c>
      <c r="BZ28" s="118">
        <v>868.77</v>
      </c>
      <c r="CA28" s="118">
        <v>830.13</v>
      </c>
      <c r="CB28" s="118">
        <v>853.44</v>
      </c>
      <c r="CC28" s="118">
        <v>882</v>
      </c>
      <c r="CD28" s="118">
        <v>813.2</v>
      </c>
      <c r="CE28" s="118">
        <v>912.18</v>
      </c>
      <c r="CF28" s="118">
        <v>726.2</v>
      </c>
      <c r="CG28" s="118">
        <v>740.08</v>
      </c>
      <c r="CH28" s="118">
        <v>754.82</v>
      </c>
      <c r="CI28" s="118">
        <v>907</v>
      </c>
      <c r="CJ28" s="118">
        <v>1166.33</v>
      </c>
      <c r="CK28" s="118">
        <v>860.2</v>
      </c>
      <c r="CL28" s="118">
        <v>916.96</v>
      </c>
      <c r="CM28" s="118">
        <v>840.21</v>
      </c>
      <c r="CN28" s="118">
        <v>820.2</v>
      </c>
      <c r="CO28" s="118">
        <v>929.94</v>
      </c>
      <c r="CP28" s="118">
        <v>821</v>
      </c>
      <c r="CQ28" s="118">
        <v>883.3</v>
      </c>
      <c r="CR28" s="118">
        <v>779.31</v>
      </c>
      <c r="CS28" s="118">
        <v>762.96</v>
      </c>
      <c r="CT28" s="118">
        <v>741.09</v>
      </c>
      <c r="CU28" s="118">
        <v>951.93</v>
      </c>
      <c r="CV28" s="118">
        <v>1154.5999999999999</v>
      </c>
      <c r="CW28" s="118">
        <v>820.99</v>
      </c>
      <c r="CX28" s="118">
        <v>966</v>
      </c>
      <c r="CY28" s="118">
        <v>850.08</v>
      </c>
      <c r="CZ28" s="118">
        <v>827.8</v>
      </c>
      <c r="DA28" s="118">
        <v>938.96</v>
      </c>
      <c r="DB28" s="118">
        <v>872.55</v>
      </c>
      <c r="DC28" s="118">
        <v>854.91</v>
      </c>
      <c r="DD28" s="118">
        <v>833.36</v>
      </c>
      <c r="DE28" s="118">
        <v>748.02</v>
      </c>
      <c r="DF28" s="118">
        <v>759.99</v>
      </c>
      <c r="DG28" s="118">
        <v>1001.88</v>
      </c>
      <c r="DH28" s="118">
        <v>1051.47</v>
      </c>
      <c r="DI28" s="118">
        <v>914.76</v>
      </c>
      <c r="DJ28" s="118">
        <v>975.89</v>
      </c>
      <c r="DK28" s="118">
        <v>779.38</v>
      </c>
      <c r="DL28" s="118">
        <v>921.36</v>
      </c>
      <c r="DM28" s="118">
        <v>905.31</v>
      </c>
      <c r="DN28" s="118">
        <v>841.2</v>
      </c>
      <c r="DO28" s="118">
        <v>907.94</v>
      </c>
      <c r="DP28" s="118">
        <v>850.08</v>
      </c>
      <c r="DQ28" s="118">
        <v>730.6</v>
      </c>
      <c r="DR28" s="118">
        <v>815.32</v>
      </c>
      <c r="DS28" s="118">
        <v>1006.94</v>
      </c>
      <c r="DT28" s="118">
        <v>1049.79</v>
      </c>
      <c r="DU28" s="118">
        <v>922.53</v>
      </c>
      <c r="DV28" s="118">
        <v>943.36</v>
      </c>
      <c r="DW28" s="118">
        <v>831.2</v>
      </c>
      <c r="DX28" s="118">
        <v>931.92</v>
      </c>
      <c r="DY28" s="118">
        <v>870.6</v>
      </c>
      <c r="DZ28" s="118">
        <v>851.2</v>
      </c>
      <c r="EA28" s="118">
        <v>961.86</v>
      </c>
      <c r="EB28" s="118">
        <v>866.14</v>
      </c>
      <c r="EC28" s="118">
        <v>748.2</v>
      </c>
      <c r="ED28" s="118">
        <v>834.02</v>
      </c>
      <c r="EE28" s="118">
        <v>966.21</v>
      </c>
      <c r="EF28" s="118">
        <v>1098.9000000000001</v>
      </c>
      <c r="EG28" s="118">
        <v>930.3</v>
      </c>
      <c r="EH28" s="118">
        <v>909.93</v>
      </c>
      <c r="EI28" s="118">
        <v>884.1</v>
      </c>
      <c r="EJ28" s="118">
        <v>985.32</v>
      </c>
    </row>
    <row r="29" spans="1:140" ht="13.7" customHeight="1" x14ac:dyDescent="0.2">
      <c r="A29" s="96" t="s">
        <v>121</v>
      </c>
      <c r="B29" s="58"/>
      <c r="C29" s="37">
        <v>1.258928571428573</v>
      </c>
      <c r="D29" s="37">
        <v>-0.75</v>
      </c>
      <c r="E29" s="59">
        <v>5.4143772893773701E-2</v>
      </c>
      <c r="F29" s="37">
        <v>-0.375</v>
      </c>
      <c r="G29" s="37">
        <v>-0.5</v>
      </c>
      <c r="H29" s="37">
        <v>-0.25</v>
      </c>
      <c r="I29" s="37">
        <v>-0.75</v>
      </c>
      <c r="J29" s="37">
        <v>-0.5</v>
      </c>
      <c r="K29" s="37">
        <v>-1</v>
      </c>
      <c r="L29" s="37">
        <v>-0.5</v>
      </c>
      <c r="M29" s="37">
        <v>0</v>
      </c>
      <c r="N29" s="37">
        <v>-0.5</v>
      </c>
      <c r="O29" s="37">
        <v>-0.5</v>
      </c>
      <c r="P29" s="37">
        <v>-0.5</v>
      </c>
      <c r="Q29" s="37">
        <v>-0.5</v>
      </c>
      <c r="R29" s="37">
        <v>-0.5</v>
      </c>
      <c r="S29" s="37">
        <v>-0.3333333333333357</v>
      </c>
      <c r="T29" s="37">
        <v>-0.5</v>
      </c>
      <c r="U29" s="37">
        <v>-0.5</v>
      </c>
      <c r="V29" s="37">
        <v>0</v>
      </c>
      <c r="W29" s="59">
        <v>-0.44313725490195566</v>
      </c>
      <c r="X29" s="37">
        <v>-0.43627450980392268</v>
      </c>
      <c r="Y29" s="37">
        <v>-0.43775167785235425</v>
      </c>
      <c r="Z29" s="37">
        <v>-0.43490196078430898</v>
      </c>
      <c r="AA29" s="37">
        <v>-0.43748039215686418</v>
      </c>
      <c r="AB29" s="37">
        <v>-0.43410156249999687</v>
      </c>
      <c r="AC29" s="60">
        <v>-0.41929049107889682</v>
      </c>
      <c r="AD29" s="55"/>
      <c r="AE29" s="55"/>
      <c r="AF29" s="56"/>
      <c r="AG29" s="37">
        <v>709.5</v>
      </c>
      <c r="AH29" s="118">
        <v>630</v>
      </c>
      <c r="AI29" s="118">
        <v>640.5</v>
      </c>
      <c r="AJ29" s="118">
        <v>638</v>
      </c>
      <c r="AK29" s="118">
        <v>616</v>
      </c>
      <c r="AL29" s="118">
        <v>610</v>
      </c>
      <c r="AM29" s="118">
        <v>968</v>
      </c>
      <c r="AN29" s="118">
        <v>1122</v>
      </c>
      <c r="AO29" s="118">
        <v>890</v>
      </c>
      <c r="AP29" s="118">
        <v>885.5</v>
      </c>
      <c r="AQ29" s="118">
        <v>730</v>
      </c>
      <c r="AR29" s="118">
        <v>787.5</v>
      </c>
      <c r="AS29" s="118">
        <v>924</v>
      </c>
      <c r="AT29" s="118">
        <v>805</v>
      </c>
      <c r="AU29" s="118">
        <v>829.5</v>
      </c>
      <c r="AV29" s="118">
        <v>803</v>
      </c>
      <c r="AW29" s="118">
        <v>682.5</v>
      </c>
      <c r="AX29" s="118">
        <v>708.75</v>
      </c>
      <c r="AY29" s="118">
        <v>1122</v>
      </c>
      <c r="AZ29" s="118">
        <v>1218</v>
      </c>
      <c r="BA29" s="118">
        <v>976.5</v>
      </c>
      <c r="BB29" s="118">
        <v>983.25</v>
      </c>
      <c r="BC29" s="118">
        <v>745.75</v>
      </c>
      <c r="BD29" s="118">
        <v>896.5</v>
      </c>
      <c r="BE29" s="118">
        <v>890.19</v>
      </c>
      <c r="BF29" s="118">
        <v>817.8</v>
      </c>
      <c r="BG29" s="118">
        <v>925.52</v>
      </c>
      <c r="BH29" s="118">
        <v>828.74</v>
      </c>
      <c r="BI29" s="118">
        <v>684.8</v>
      </c>
      <c r="BJ29" s="118">
        <v>776.82</v>
      </c>
      <c r="BK29" s="118">
        <v>1052.31</v>
      </c>
      <c r="BL29" s="118">
        <v>1234.6400000000001</v>
      </c>
      <c r="BM29" s="118">
        <v>971.25</v>
      </c>
      <c r="BN29" s="118">
        <v>903.63</v>
      </c>
      <c r="BO29" s="118">
        <v>840.63</v>
      </c>
      <c r="BP29" s="118">
        <v>950.36</v>
      </c>
      <c r="BQ29" s="118">
        <v>896.91</v>
      </c>
      <c r="BR29" s="118">
        <v>828.6</v>
      </c>
      <c r="BS29" s="118">
        <v>940.24</v>
      </c>
      <c r="BT29" s="118">
        <v>812.07</v>
      </c>
      <c r="BU29" s="118">
        <v>750.54</v>
      </c>
      <c r="BV29" s="118">
        <v>806.52</v>
      </c>
      <c r="BW29" s="118">
        <v>987</v>
      </c>
      <c r="BX29" s="118">
        <v>1253.5</v>
      </c>
      <c r="BY29" s="118">
        <v>966.84</v>
      </c>
      <c r="BZ29" s="118">
        <v>909.09</v>
      </c>
      <c r="CA29" s="118">
        <v>855.12</v>
      </c>
      <c r="CB29" s="118">
        <v>878.22</v>
      </c>
      <c r="CC29" s="118">
        <v>906.78</v>
      </c>
      <c r="CD29" s="118">
        <v>840.4</v>
      </c>
      <c r="CE29" s="118">
        <v>954.96</v>
      </c>
      <c r="CF29" s="118">
        <v>790.4</v>
      </c>
      <c r="CG29" s="118">
        <v>810.7</v>
      </c>
      <c r="CH29" s="118">
        <v>829.18</v>
      </c>
      <c r="CI29" s="118">
        <v>985</v>
      </c>
      <c r="CJ29" s="118">
        <v>1240.8499999999999</v>
      </c>
      <c r="CK29" s="118">
        <v>925</v>
      </c>
      <c r="CL29" s="118">
        <v>962.5</v>
      </c>
      <c r="CM29" s="118">
        <v>869.61</v>
      </c>
      <c r="CN29" s="118">
        <v>848.4</v>
      </c>
      <c r="CO29" s="118">
        <v>966.46</v>
      </c>
      <c r="CP29" s="118">
        <v>857.2</v>
      </c>
      <c r="CQ29" s="118">
        <v>933.02</v>
      </c>
      <c r="CR29" s="118">
        <v>852.18</v>
      </c>
      <c r="CS29" s="118">
        <v>838.86</v>
      </c>
      <c r="CT29" s="118">
        <v>816.9</v>
      </c>
      <c r="CU29" s="118">
        <v>1039.29</v>
      </c>
      <c r="CV29" s="118">
        <v>1237.17</v>
      </c>
      <c r="CW29" s="118">
        <v>888.06</v>
      </c>
      <c r="CX29" s="118">
        <v>1022.35</v>
      </c>
      <c r="CY29" s="118">
        <v>888.51</v>
      </c>
      <c r="CZ29" s="118">
        <v>864.8</v>
      </c>
      <c r="DA29" s="118">
        <v>982.52</v>
      </c>
      <c r="DB29" s="118">
        <v>917.07</v>
      </c>
      <c r="DC29" s="118">
        <v>908.25</v>
      </c>
      <c r="DD29" s="118">
        <v>913.88</v>
      </c>
      <c r="DE29" s="118">
        <v>824.25</v>
      </c>
      <c r="DF29" s="118">
        <v>839.37</v>
      </c>
      <c r="DG29" s="118">
        <v>1097.3599999999999</v>
      </c>
      <c r="DH29" s="118">
        <v>1132.1099999999999</v>
      </c>
      <c r="DI29" s="118">
        <v>993.72</v>
      </c>
      <c r="DJ29" s="118">
        <v>1038.9100000000001</v>
      </c>
      <c r="DK29" s="118">
        <v>820.23</v>
      </c>
      <c r="DL29" s="118">
        <v>968.88</v>
      </c>
      <c r="DM29" s="118">
        <v>955.71</v>
      </c>
      <c r="DN29" s="118">
        <v>891.6</v>
      </c>
      <c r="DO29" s="118">
        <v>971.96</v>
      </c>
      <c r="DP29" s="118">
        <v>936.76</v>
      </c>
      <c r="DQ29" s="118">
        <v>808.8</v>
      </c>
      <c r="DR29" s="118">
        <v>904.64</v>
      </c>
      <c r="DS29" s="118">
        <v>1108.8</v>
      </c>
      <c r="DT29" s="118">
        <v>1137.78</v>
      </c>
      <c r="DU29" s="118">
        <v>1008</v>
      </c>
      <c r="DV29" s="118">
        <v>1011.78</v>
      </c>
      <c r="DW29" s="118">
        <v>882.4</v>
      </c>
      <c r="DX29" s="118">
        <v>988.46</v>
      </c>
      <c r="DY29" s="118">
        <v>927.2</v>
      </c>
      <c r="DZ29" s="118">
        <v>909.6</v>
      </c>
      <c r="EA29" s="118">
        <v>1037.53</v>
      </c>
      <c r="EB29" s="118">
        <v>959.42</v>
      </c>
      <c r="EC29" s="118">
        <v>832</v>
      </c>
      <c r="ED29" s="118">
        <v>929.28</v>
      </c>
      <c r="EE29" s="118">
        <v>1069.95</v>
      </c>
      <c r="EF29" s="118">
        <v>1198.78</v>
      </c>
      <c r="EG29" s="118">
        <v>1022.7</v>
      </c>
      <c r="EH29" s="118">
        <v>983.01</v>
      </c>
      <c r="EI29" s="118">
        <v>946.26</v>
      </c>
      <c r="EJ29" s="118">
        <v>1053.8599999999999</v>
      </c>
    </row>
    <row r="30" spans="1:140" ht="13.7" customHeight="1" x14ac:dyDescent="0.2">
      <c r="A30" s="96" t="s">
        <v>122</v>
      </c>
      <c r="B30" s="43"/>
      <c r="C30" s="37">
        <v>1.885</v>
      </c>
      <c r="D30" s="37">
        <v>0</v>
      </c>
      <c r="E30" s="59">
        <v>0.850833333333334</v>
      </c>
      <c r="F30" s="37">
        <v>-1.075</v>
      </c>
      <c r="G30" s="37">
        <v>-0.75</v>
      </c>
      <c r="H30" s="37">
        <v>-1.4</v>
      </c>
      <c r="I30" s="37">
        <v>-0.875</v>
      </c>
      <c r="J30" s="37">
        <v>-1.25</v>
      </c>
      <c r="K30" s="37">
        <v>-0.5</v>
      </c>
      <c r="L30" s="37">
        <v>-0.5</v>
      </c>
      <c r="M30" s="37">
        <v>-0.5</v>
      </c>
      <c r="N30" s="37">
        <v>-0.5</v>
      </c>
      <c r="O30" s="37">
        <v>-0.75</v>
      </c>
      <c r="P30" s="37">
        <v>-0.75</v>
      </c>
      <c r="Q30" s="37">
        <v>-0.75</v>
      </c>
      <c r="R30" s="37">
        <v>-0.75</v>
      </c>
      <c r="S30" s="37">
        <v>-0.25</v>
      </c>
      <c r="T30" s="37">
        <v>-0.25</v>
      </c>
      <c r="U30" s="37">
        <v>-0.25</v>
      </c>
      <c r="V30" s="37">
        <v>-0.25</v>
      </c>
      <c r="W30" s="59">
        <v>-0.6539215686274531</v>
      </c>
      <c r="X30" s="37">
        <v>-0.72843137254901791</v>
      </c>
      <c r="Y30" s="37">
        <v>-0.70697986577180671</v>
      </c>
      <c r="Z30" s="37">
        <v>-0.67521568627450534</v>
      </c>
      <c r="AA30" s="37">
        <v>-0.591019607843144</v>
      </c>
      <c r="AB30" s="37">
        <v>-0.57957031250000313</v>
      </c>
      <c r="AC30" s="60">
        <v>-0.60915298328789191</v>
      </c>
      <c r="AD30" s="55"/>
      <c r="AE30" s="55"/>
      <c r="AF30" s="56"/>
      <c r="AG30" s="37">
        <v>737</v>
      </c>
      <c r="AH30" s="118">
        <v>640</v>
      </c>
      <c r="AI30" s="118">
        <v>668.85</v>
      </c>
      <c r="AJ30" s="118">
        <v>649</v>
      </c>
      <c r="AK30" s="118">
        <v>638</v>
      </c>
      <c r="AL30" s="118">
        <v>720</v>
      </c>
      <c r="AM30" s="118">
        <v>1061.5</v>
      </c>
      <c r="AN30" s="118">
        <v>1199</v>
      </c>
      <c r="AO30" s="118">
        <v>945</v>
      </c>
      <c r="AP30" s="118">
        <v>856.75</v>
      </c>
      <c r="AQ30" s="118">
        <v>765</v>
      </c>
      <c r="AR30" s="118">
        <v>824.25</v>
      </c>
      <c r="AS30" s="118">
        <v>918.5</v>
      </c>
      <c r="AT30" s="118">
        <v>795</v>
      </c>
      <c r="AU30" s="118">
        <v>792.75</v>
      </c>
      <c r="AV30" s="118">
        <v>786.5</v>
      </c>
      <c r="AW30" s="118">
        <v>761.25</v>
      </c>
      <c r="AX30" s="118">
        <v>866.25</v>
      </c>
      <c r="AY30" s="118">
        <v>1138.5</v>
      </c>
      <c r="AZ30" s="118">
        <v>1265.25</v>
      </c>
      <c r="BA30" s="118">
        <v>1160.25</v>
      </c>
      <c r="BB30" s="118">
        <v>891.25</v>
      </c>
      <c r="BC30" s="118">
        <v>774.25</v>
      </c>
      <c r="BD30" s="118">
        <v>940.5</v>
      </c>
      <c r="BE30" s="118">
        <v>884.94</v>
      </c>
      <c r="BF30" s="118">
        <v>802.4</v>
      </c>
      <c r="BG30" s="118">
        <v>876.3</v>
      </c>
      <c r="BH30" s="118">
        <v>793.76</v>
      </c>
      <c r="BI30" s="118">
        <v>731.6</v>
      </c>
      <c r="BJ30" s="118">
        <v>915.86</v>
      </c>
      <c r="BK30" s="118">
        <v>1096.83</v>
      </c>
      <c r="BL30" s="118">
        <v>1337.6</v>
      </c>
      <c r="BM30" s="118">
        <v>1170.96</v>
      </c>
      <c r="BN30" s="118">
        <v>821.31</v>
      </c>
      <c r="BO30" s="118">
        <v>863.52</v>
      </c>
      <c r="BP30" s="118">
        <v>992.22</v>
      </c>
      <c r="BQ30" s="118">
        <v>893.34</v>
      </c>
      <c r="BR30" s="118">
        <v>810</v>
      </c>
      <c r="BS30" s="118">
        <v>884.58</v>
      </c>
      <c r="BT30" s="118">
        <v>764.82</v>
      </c>
      <c r="BU30" s="118">
        <v>775.32</v>
      </c>
      <c r="BV30" s="118">
        <v>924.22</v>
      </c>
      <c r="BW30" s="118">
        <v>1054</v>
      </c>
      <c r="BX30" s="118">
        <v>1410.82</v>
      </c>
      <c r="BY30" s="118">
        <v>1181.25</v>
      </c>
      <c r="BZ30" s="118">
        <v>828.45</v>
      </c>
      <c r="CA30" s="118">
        <v>871.08</v>
      </c>
      <c r="CB30" s="118">
        <v>913.71</v>
      </c>
      <c r="CC30" s="118">
        <v>900.48</v>
      </c>
      <c r="CD30" s="118">
        <v>816.4</v>
      </c>
      <c r="CE30" s="118">
        <v>891.48</v>
      </c>
      <c r="CF30" s="118">
        <v>734</v>
      </c>
      <c r="CG30" s="118">
        <v>818.62</v>
      </c>
      <c r="CH30" s="118">
        <v>931.48</v>
      </c>
      <c r="CI30" s="118">
        <v>1062.2</v>
      </c>
      <c r="CJ30" s="118">
        <v>1422.09</v>
      </c>
      <c r="CK30" s="118">
        <v>1133.8</v>
      </c>
      <c r="CL30" s="118">
        <v>874.72</v>
      </c>
      <c r="CM30" s="118">
        <v>877.8</v>
      </c>
      <c r="CN30" s="118">
        <v>877</v>
      </c>
      <c r="CO30" s="118">
        <v>951.72</v>
      </c>
      <c r="CP30" s="118">
        <v>823.4</v>
      </c>
      <c r="CQ30" s="118">
        <v>859.98</v>
      </c>
      <c r="CR30" s="118">
        <v>777.21</v>
      </c>
      <c r="CS30" s="118">
        <v>825.22</v>
      </c>
      <c r="CT30" s="118">
        <v>896.07</v>
      </c>
      <c r="CU30" s="118">
        <v>1123.92</v>
      </c>
      <c r="CV30" s="118">
        <v>1432.67</v>
      </c>
      <c r="CW30" s="118">
        <v>1084.9000000000001</v>
      </c>
      <c r="CX30" s="118">
        <v>920.92</v>
      </c>
      <c r="CY30" s="118">
        <v>883.89</v>
      </c>
      <c r="CZ30" s="118">
        <v>882.8</v>
      </c>
      <c r="DA30" s="118">
        <v>957.44</v>
      </c>
      <c r="DB30" s="118">
        <v>869.82</v>
      </c>
      <c r="DC30" s="118">
        <v>825.72</v>
      </c>
      <c r="DD30" s="118">
        <v>818.84</v>
      </c>
      <c r="DE30" s="118">
        <v>792.12</v>
      </c>
      <c r="DF30" s="118">
        <v>901.11</v>
      </c>
      <c r="DG30" s="118">
        <v>1183.82</v>
      </c>
      <c r="DH30" s="118">
        <v>1315.02</v>
      </c>
      <c r="DI30" s="118">
        <v>1205.4000000000001</v>
      </c>
      <c r="DJ30" s="118">
        <v>925.52</v>
      </c>
      <c r="DK30" s="118">
        <v>803.89</v>
      </c>
      <c r="DL30" s="118">
        <v>975.92</v>
      </c>
      <c r="DM30" s="118">
        <v>917.91</v>
      </c>
      <c r="DN30" s="118">
        <v>832</v>
      </c>
      <c r="DO30" s="118">
        <v>868.78</v>
      </c>
      <c r="DP30" s="118">
        <v>822.36</v>
      </c>
      <c r="DQ30" s="118">
        <v>757.8</v>
      </c>
      <c r="DR30" s="118">
        <v>948.2</v>
      </c>
      <c r="DS30" s="118">
        <v>1189.0999999999999</v>
      </c>
      <c r="DT30" s="118">
        <v>1320.9</v>
      </c>
      <c r="DU30" s="118">
        <v>1210.8599999999999</v>
      </c>
      <c r="DV30" s="118">
        <v>889.24</v>
      </c>
      <c r="DW30" s="118">
        <v>849.8</v>
      </c>
      <c r="DX30" s="118">
        <v>980.32</v>
      </c>
      <c r="DY30" s="118">
        <v>878</v>
      </c>
      <c r="DZ30" s="118">
        <v>835.6</v>
      </c>
      <c r="EA30" s="118">
        <v>912.18</v>
      </c>
      <c r="EB30" s="118">
        <v>826.1</v>
      </c>
      <c r="EC30" s="118">
        <v>761.2</v>
      </c>
      <c r="ED30" s="118">
        <v>952.38</v>
      </c>
      <c r="EE30" s="118">
        <v>1140.0899999999999</v>
      </c>
      <c r="EF30" s="118">
        <v>1389.96</v>
      </c>
      <c r="EG30" s="118">
        <v>1216.1099999999999</v>
      </c>
      <c r="EH30" s="118">
        <v>852.6</v>
      </c>
      <c r="EI30" s="118">
        <v>896.28</v>
      </c>
      <c r="EJ30" s="118">
        <v>1029.48</v>
      </c>
    </row>
    <row r="31" spans="1:140" ht="13.7" customHeight="1" x14ac:dyDescent="0.2">
      <c r="A31" s="96" t="s">
        <v>123</v>
      </c>
      <c r="B31" s="43"/>
      <c r="C31" s="37">
        <v>0.27196414947508885</v>
      </c>
      <c r="D31" s="37">
        <v>-1.3440000000000012</v>
      </c>
      <c r="E31" s="59">
        <v>-0.45635759353637795</v>
      </c>
      <c r="F31" s="37">
        <v>-0.125</v>
      </c>
      <c r="G31" s="37">
        <v>0</v>
      </c>
      <c r="H31" s="37">
        <v>-0.25</v>
      </c>
      <c r="I31" s="37">
        <v>-0.625</v>
      </c>
      <c r="J31" s="37">
        <v>-0.5</v>
      </c>
      <c r="K31" s="37">
        <v>-0.75</v>
      </c>
      <c r="L31" s="37">
        <v>-0.5</v>
      </c>
      <c r="M31" s="37">
        <v>-0.5</v>
      </c>
      <c r="N31" s="37">
        <v>-0.58333333333333215</v>
      </c>
      <c r="O31" s="37">
        <v>-0.75</v>
      </c>
      <c r="P31" s="37">
        <v>-0.75</v>
      </c>
      <c r="Q31" s="37">
        <v>-0.75</v>
      </c>
      <c r="R31" s="37">
        <v>-0.75</v>
      </c>
      <c r="S31" s="37">
        <v>-0.6666666666666643</v>
      </c>
      <c r="T31" s="37">
        <v>-0.5</v>
      </c>
      <c r="U31" s="37">
        <v>-0.75</v>
      </c>
      <c r="V31" s="37">
        <v>-0.75</v>
      </c>
      <c r="W31" s="59">
        <v>-0.56176470588235361</v>
      </c>
      <c r="X31" s="37">
        <v>-0.70686274509803582</v>
      </c>
      <c r="Y31" s="37">
        <v>-0.67942953020134667</v>
      </c>
      <c r="Z31" s="37">
        <v>-0.70964705882353485</v>
      </c>
      <c r="AA31" s="37">
        <v>-0.70884313725490955</v>
      </c>
      <c r="AB31" s="37">
        <v>-0.71105468749999545</v>
      </c>
      <c r="AC31" s="60">
        <v>-0.67754073284935856</v>
      </c>
      <c r="AD31" s="55"/>
      <c r="AE31" s="55"/>
      <c r="AF31" s="56"/>
      <c r="AG31" s="37">
        <v>717.2</v>
      </c>
      <c r="AH31" s="118">
        <v>637</v>
      </c>
      <c r="AI31" s="118">
        <v>661.5</v>
      </c>
      <c r="AJ31" s="118">
        <v>643.5</v>
      </c>
      <c r="AK31" s="118">
        <v>638</v>
      </c>
      <c r="AL31" s="118">
        <v>720</v>
      </c>
      <c r="AM31" s="118">
        <v>1056</v>
      </c>
      <c r="AN31" s="118">
        <v>1199</v>
      </c>
      <c r="AO31" s="118">
        <v>925</v>
      </c>
      <c r="AP31" s="118">
        <v>851</v>
      </c>
      <c r="AQ31" s="118">
        <v>720</v>
      </c>
      <c r="AR31" s="118">
        <v>798</v>
      </c>
      <c r="AS31" s="118">
        <v>874.5</v>
      </c>
      <c r="AT31" s="118">
        <v>775</v>
      </c>
      <c r="AU31" s="118">
        <v>777</v>
      </c>
      <c r="AV31" s="118">
        <v>786.5</v>
      </c>
      <c r="AW31" s="118">
        <v>761.25</v>
      </c>
      <c r="AX31" s="118">
        <v>866.25</v>
      </c>
      <c r="AY31" s="118">
        <v>1138.5</v>
      </c>
      <c r="AZ31" s="118">
        <v>1265.25</v>
      </c>
      <c r="BA31" s="118">
        <v>1050</v>
      </c>
      <c r="BB31" s="118">
        <v>885.5</v>
      </c>
      <c r="BC31" s="118">
        <v>726.75</v>
      </c>
      <c r="BD31" s="118">
        <v>869</v>
      </c>
      <c r="BE31" s="118">
        <v>844.41</v>
      </c>
      <c r="BF31" s="118">
        <v>783.8</v>
      </c>
      <c r="BG31" s="118">
        <v>860.66</v>
      </c>
      <c r="BH31" s="118">
        <v>795.3</v>
      </c>
      <c r="BI31" s="118">
        <v>732.8</v>
      </c>
      <c r="BJ31" s="118">
        <v>917.18</v>
      </c>
      <c r="BK31" s="118">
        <v>1098.0899999999999</v>
      </c>
      <c r="BL31" s="118">
        <v>1339.14</v>
      </c>
      <c r="BM31" s="118">
        <v>1060.5</v>
      </c>
      <c r="BN31" s="118">
        <v>816.48</v>
      </c>
      <c r="BO31" s="118">
        <v>811.02</v>
      </c>
      <c r="BP31" s="118">
        <v>917.01</v>
      </c>
      <c r="BQ31" s="118">
        <v>851.97</v>
      </c>
      <c r="BR31" s="118">
        <v>790.6</v>
      </c>
      <c r="BS31" s="118">
        <v>868.02</v>
      </c>
      <c r="BT31" s="118">
        <v>765.45</v>
      </c>
      <c r="BU31" s="118">
        <v>775.95</v>
      </c>
      <c r="BV31" s="118">
        <v>924.66</v>
      </c>
      <c r="BW31" s="118">
        <v>1054.2</v>
      </c>
      <c r="BX31" s="118">
        <v>1411.05</v>
      </c>
      <c r="BY31" s="118">
        <v>1068.9000000000001</v>
      </c>
      <c r="BZ31" s="118">
        <v>822.78</v>
      </c>
      <c r="CA31" s="118">
        <v>817.11</v>
      </c>
      <c r="CB31" s="118">
        <v>843.57</v>
      </c>
      <c r="CC31" s="118">
        <v>857.85</v>
      </c>
      <c r="CD31" s="118">
        <v>796.2</v>
      </c>
      <c r="CE31" s="118">
        <v>874</v>
      </c>
      <c r="CF31" s="118">
        <v>734</v>
      </c>
      <c r="CG31" s="118">
        <v>818.62</v>
      </c>
      <c r="CH31" s="118">
        <v>931.04</v>
      </c>
      <c r="CI31" s="118">
        <v>1061.5999999999999</v>
      </c>
      <c r="CJ31" s="118">
        <v>1420.94</v>
      </c>
      <c r="CK31" s="118">
        <v>1025</v>
      </c>
      <c r="CL31" s="118">
        <v>867.9</v>
      </c>
      <c r="CM31" s="118">
        <v>822.99</v>
      </c>
      <c r="CN31" s="118">
        <v>809</v>
      </c>
      <c r="CO31" s="118">
        <v>905.3</v>
      </c>
      <c r="CP31" s="118">
        <v>802</v>
      </c>
      <c r="CQ31" s="118">
        <v>841.94</v>
      </c>
      <c r="CR31" s="118">
        <v>776.16</v>
      </c>
      <c r="CS31" s="118">
        <v>824.34</v>
      </c>
      <c r="CT31" s="118">
        <v>895.02</v>
      </c>
      <c r="CU31" s="118">
        <v>1122.24</v>
      </c>
      <c r="CV31" s="118">
        <v>1430.6</v>
      </c>
      <c r="CW31" s="118">
        <v>980.21</v>
      </c>
      <c r="CX31" s="118">
        <v>913.33</v>
      </c>
      <c r="CY31" s="118">
        <v>828.24</v>
      </c>
      <c r="CZ31" s="118">
        <v>814.2</v>
      </c>
      <c r="DA31" s="118">
        <v>911.02</v>
      </c>
      <c r="DB31" s="118">
        <v>847.35</v>
      </c>
      <c r="DC31" s="118">
        <v>808.5</v>
      </c>
      <c r="DD31" s="118">
        <v>817.96</v>
      </c>
      <c r="DE31" s="118">
        <v>791.28</v>
      </c>
      <c r="DF31" s="118">
        <v>900.06</v>
      </c>
      <c r="DG31" s="118">
        <v>1182.28</v>
      </c>
      <c r="DH31" s="118">
        <v>1313.34</v>
      </c>
      <c r="DI31" s="118">
        <v>1089.27</v>
      </c>
      <c r="DJ31" s="118">
        <v>918.16</v>
      </c>
      <c r="DK31" s="118">
        <v>753.16</v>
      </c>
      <c r="DL31" s="118">
        <v>900.24</v>
      </c>
      <c r="DM31" s="118">
        <v>873.6</v>
      </c>
      <c r="DN31" s="118">
        <v>810.6</v>
      </c>
      <c r="DO31" s="118">
        <v>850.96</v>
      </c>
      <c r="DP31" s="118">
        <v>821.7</v>
      </c>
      <c r="DQ31" s="118">
        <v>757.2</v>
      </c>
      <c r="DR31" s="118">
        <v>947.32</v>
      </c>
      <c r="DS31" s="118">
        <v>1187.78</v>
      </c>
      <c r="DT31" s="118">
        <v>1319.22</v>
      </c>
      <c r="DU31" s="118">
        <v>1094.31</v>
      </c>
      <c r="DV31" s="118">
        <v>882.2</v>
      </c>
      <c r="DW31" s="118">
        <v>796.4</v>
      </c>
      <c r="DX31" s="118">
        <v>904.2</v>
      </c>
      <c r="DY31" s="118">
        <v>835.8</v>
      </c>
      <c r="DZ31" s="118">
        <v>814.2</v>
      </c>
      <c r="EA31" s="118">
        <v>893.55</v>
      </c>
      <c r="EB31" s="118">
        <v>825.44</v>
      </c>
      <c r="EC31" s="118">
        <v>760.6</v>
      </c>
      <c r="ED31" s="118">
        <v>951.5</v>
      </c>
      <c r="EE31" s="118">
        <v>1138.83</v>
      </c>
      <c r="EF31" s="118">
        <v>1388.42</v>
      </c>
      <c r="EG31" s="118">
        <v>1099.3499999999999</v>
      </c>
      <c r="EH31" s="118">
        <v>846.09</v>
      </c>
      <c r="EI31" s="118">
        <v>840</v>
      </c>
      <c r="EJ31" s="118">
        <v>949.67</v>
      </c>
    </row>
    <row r="32" spans="1:140" ht="13.7" customHeight="1" x14ac:dyDescent="0.2">
      <c r="A32" s="96" t="s">
        <v>124</v>
      </c>
      <c r="B32" s="58"/>
      <c r="C32" s="37">
        <v>1.7407142857142865</v>
      </c>
      <c r="D32" s="37">
        <v>0</v>
      </c>
      <c r="E32" s="59">
        <v>0.72253663199288809</v>
      </c>
      <c r="F32" s="37">
        <v>-0.125</v>
      </c>
      <c r="G32" s="37">
        <v>0</v>
      </c>
      <c r="H32" s="37">
        <v>-0.25</v>
      </c>
      <c r="I32" s="37">
        <v>-0.75</v>
      </c>
      <c r="J32" s="37">
        <v>-0.5</v>
      </c>
      <c r="K32" s="37">
        <v>-1</v>
      </c>
      <c r="L32" s="37">
        <v>-1</v>
      </c>
      <c r="M32" s="37">
        <v>-1</v>
      </c>
      <c r="N32" s="37">
        <v>-1</v>
      </c>
      <c r="O32" s="37">
        <v>-0.75</v>
      </c>
      <c r="P32" s="37">
        <v>-0.75</v>
      </c>
      <c r="Q32" s="37">
        <v>-0.75</v>
      </c>
      <c r="R32" s="37">
        <v>-0.75</v>
      </c>
      <c r="S32" s="37">
        <v>-0.75</v>
      </c>
      <c r="T32" s="37">
        <v>-0.75</v>
      </c>
      <c r="U32" s="37">
        <v>-0.75</v>
      </c>
      <c r="V32" s="37">
        <v>-0.75</v>
      </c>
      <c r="W32" s="59">
        <v>-0.68823529411764639</v>
      </c>
      <c r="X32" s="37">
        <v>-0.83235294117646674</v>
      </c>
      <c r="Y32" s="37">
        <v>-0.77909395973153295</v>
      </c>
      <c r="Z32" s="37">
        <v>-0.78258823529411359</v>
      </c>
      <c r="AA32" s="37">
        <v>-0.69507843137256486</v>
      </c>
      <c r="AB32" s="37">
        <v>-0.68507812499999687</v>
      </c>
      <c r="AC32" s="60">
        <v>-0.70482215472635801</v>
      </c>
      <c r="AD32" s="55"/>
      <c r="AE32" s="55"/>
      <c r="AF32" s="56"/>
      <c r="AG32" s="37">
        <v>717.2</v>
      </c>
      <c r="AH32" s="118">
        <v>637</v>
      </c>
      <c r="AI32" s="118">
        <v>661.5</v>
      </c>
      <c r="AJ32" s="118">
        <v>643.5</v>
      </c>
      <c r="AK32" s="118">
        <v>737</v>
      </c>
      <c r="AL32" s="118">
        <v>800</v>
      </c>
      <c r="AM32" s="118">
        <v>1056</v>
      </c>
      <c r="AN32" s="118">
        <v>1226.5</v>
      </c>
      <c r="AO32" s="118">
        <v>925</v>
      </c>
      <c r="AP32" s="118">
        <v>851</v>
      </c>
      <c r="AQ32" s="118">
        <v>720</v>
      </c>
      <c r="AR32" s="118">
        <v>798</v>
      </c>
      <c r="AS32" s="118">
        <v>874.5</v>
      </c>
      <c r="AT32" s="118">
        <v>775</v>
      </c>
      <c r="AU32" s="118">
        <v>777</v>
      </c>
      <c r="AV32" s="118">
        <v>825</v>
      </c>
      <c r="AW32" s="118">
        <v>803.25</v>
      </c>
      <c r="AX32" s="118">
        <v>929.25</v>
      </c>
      <c r="AY32" s="118">
        <v>1259.5</v>
      </c>
      <c r="AZ32" s="118">
        <v>1323</v>
      </c>
      <c r="BA32" s="118">
        <v>1050</v>
      </c>
      <c r="BB32" s="118">
        <v>885.5</v>
      </c>
      <c r="BC32" s="118">
        <v>726.75</v>
      </c>
      <c r="BD32" s="118">
        <v>869</v>
      </c>
      <c r="BE32" s="118">
        <v>842.52</v>
      </c>
      <c r="BF32" s="118">
        <v>782.2</v>
      </c>
      <c r="BG32" s="118">
        <v>858.82</v>
      </c>
      <c r="BH32" s="118">
        <v>832.7</v>
      </c>
      <c r="BI32" s="118">
        <v>772</v>
      </c>
      <c r="BJ32" s="118">
        <v>982.52</v>
      </c>
      <c r="BK32" s="118">
        <v>1213.3800000000001</v>
      </c>
      <c r="BL32" s="118">
        <v>1398.76</v>
      </c>
      <c r="BM32" s="118">
        <v>1059.6600000000001</v>
      </c>
      <c r="BN32" s="118">
        <v>815.85</v>
      </c>
      <c r="BO32" s="118">
        <v>810.6</v>
      </c>
      <c r="BP32" s="118">
        <v>916.78</v>
      </c>
      <c r="BQ32" s="118">
        <v>850.5</v>
      </c>
      <c r="BR32" s="118">
        <v>789.6</v>
      </c>
      <c r="BS32" s="118">
        <v>866.87</v>
      </c>
      <c r="BT32" s="118">
        <v>802.2</v>
      </c>
      <c r="BU32" s="118">
        <v>818.16</v>
      </c>
      <c r="BV32" s="118">
        <v>991.32</v>
      </c>
      <c r="BW32" s="118">
        <v>1166</v>
      </c>
      <c r="BX32" s="118">
        <v>1475.22</v>
      </c>
      <c r="BY32" s="118">
        <v>1068.9000000000001</v>
      </c>
      <c r="BZ32" s="118">
        <v>822.99</v>
      </c>
      <c r="CA32" s="118">
        <v>817.53</v>
      </c>
      <c r="CB32" s="118">
        <v>844.2</v>
      </c>
      <c r="CC32" s="118">
        <v>857.22</v>
      </c>
      <c r="CD32" s="118">
        <v>795.8</v>
      </c>
      <c r="CE32" s="118">
        <v>873.77</v>
      </c>
      <c r="CF32" s="118">
        <v>770</v>
      </c>
      <c r="CG32" s="118">
        <v>863.94</v>
      </c>
      <c r="CH32" s="118">
        <v>999.24</v>
      </c>
      <c r="CI32" s="118">
        <v>1175.2</v>
      </c>
      <c r="CJ32" s="118">
        <v>1486.95</v>
      </c>
      <c r="CK32" s="118">
        <v>1026</v>
      </c>
      <c r="CL32" s="118">
        <v>869</v>
      </c>
      <c r="CM32" s="118">
        <v>824.04</v>
      </c>
      <c r="CN32" s="118">
        <v>810.4</v>
      </c>
      <c r="CO32" s="118">
        <v>905.96</v>
      </c>
      <c r="CP32" s="118">
        <v>802.6</v>
      </c>
      <c r="CQ32" s="118">
        <v>842.82</v>
      </c>
      <c r="CR32" s="118">
        <v>815.22</v>
      </c>
      <c r="CS32" s="118">
        <v>870.76</v>
      </c>
      <c r="CT32" s="118">
        <v>961.38</v>
      </c>
      <c r="CU32" s="118">
        <v>1243.4100000000001</v>
      </c>
      <c r="CV32" s="118">
        <v>1497.99</v>
      </c>
      <c r="CW32" s="118">
        <v>981.92</v>
      </c>
      <c r="CX32" s="118">
        <v>914.94</v>
      </c>
      <c r="CY32" s="118">
        <v>829.71</v>
      </c>
      <c r="CZ32" s="118">
        <v>815.8</v>
      </c>
      <c r="DA32" s="118">
        <v>911.46</v>
      </c>
      <c r="DB32" s="118">
        <v>847.77</v>
      </c>
      <c r="DC32" s="118">
        <v>809.13</v>
      </c>
      <c r="DD32" s="118">
        <v>858.88</v>
      </c>
      <c r="DE32" s="118">
        <v>835.8</v>
      </c>
      <c r="DF32" s="118">
        <v>966.63</v>
      </c>
      <c r="DG32" s="118">
        <v>1309.6600000000001</v>
      </c>
      <c r="DH32" s="118">
        <v>1375.08</v>
      </c>
      <c r="DI32" s="118">
        <v>1090.95</v>
      </c>
      <c r="DJ32" s="118">
        <v>919.77</v>
      </c>
      <c r="DK32" s="118">
        <v>754.49</v>
      </c>
      <c r="DL32" s="118">
        <v>901.78</v>
      </c>
      <c r="DM32" s="118">
        <v>874.02</v>
      </c>
      <c r="DN32" s="118">
        <v>811</v>
      </c>
      <c r="DO32" s="118">
        <v>851.62</v>
      </c>
      <c r="DP32" s="118">
        <v>862.62</v>
      </c>
      <c r="DQ32" s="118">
        <v>799.6</v>
      </c>
      <c r="DR32" s="118">
        <v>1017.06</v>
      </c>
      <c r="DS32" s="118">
        <v>1315.38</v>
      </c>
      <c r="DT32" s="118">
        <v>1381.17</v>
      </c>
      <c r="DU32" s="118">
        <v>1095.78</v>
      </c>
      <c r="DV32" s="118">
        <v>883.52</v>
      </c>
      <c r="DW32" s="118">
        <v>797.8</v>
      </c>
      <c r="DX32" s="118">
        <v>905.74</v>
      </c>
      <c r="DY32" s="118">
        <v>836</v>
      </c>
      <c r="DZ32" s="118">
        <v>814.6</v>
      </c>
      <c r="EA32" s="118">
        <v>894.24</v>
      </c>
      <c r="EB32" s="118">
        <v>866.58</v>
      </c>
      <c r="EC32" s="118">
        <v>803.2</v>
      </c>
      <c r="ED32" s="118">
        <v>1021.68</v>
      </c>
      <c r="EE32" s="118">
        <v>1261.26</v>
      </c>
      <c r="EF32" s="118">
        <v>1453.32</v>
      </c>
      <c r="EG32" s="118">
        <v>1100.6099999999999</v>
      </c>
      <c r="EH32" s="118">
        <v>847.14</v>
      </c>
      <c r="EI32" s="118">
        <v>841.26</v>
      </c>
      <c r="EJ32" s="118">
        <v>951.05</v>
      </c>
    </row>
    <row r="33" spans="1:140" ht="13.7" customHeight="1" x14ac:dyDescent="0.2">
      <c r="A33" s="96" t="s">
        <v>125</v>
      </c>
      <c r="B33" s="43"/>
      <c r="C33" s="37">
        <v>1.2714285714285687</v>
      </c>
      <c r="D33" s="37">
        <v>0.25</v>
      </c>
      <c r="E33" s="59">
        <v>0.73250915750915624</v>
      </c>
      <c r="F33" s="37">
        <v>-1.25</v>
      </c>
      <c r="G33" s="37">
        <v>-1.25</v>
      </c>
      <c r="H33" s="37">
        <v>-1.25</v>
      </c>
      <c r="I33" s="37">
        <v>-1.125</v>
      </c>
      <c r="J33" s="37">
        <v>-1.25</v>
      </c>
      <c r="K33" s="37">
        <v>-1</v>
      </c>
      <c r="L33" s="37">
        <v>-1</v>
      </c>
      <c r="M33" s="37">
        <v>-1</v>
      </c>
      <c r="N33" s="37">
        <v>-1</v>
      </c>
      <c r="O33" s="37">
        <v>-1</v>
      </c>
      <c r="P33" s="37">
        <v>-1</v>
      </c>
      <c r="Q33" s="37">
        <v>-1</v>
      </c>
      <c r="R33" s="37">
        <v>-1</v>
      </c>
      <c r="S33" s="37">
        <v>-0.3333333333333357</v>
      </c>
      <c r="T33" s="37">
        <v>-0.5</v>
      </c>
      <c r="U33" s="37">
        <v>0</v>
      </c>
      <c r="V33" s="37">
        <v>-0.5</v>
      </c>
      <c r="W33" s="59">
        <v>-0.89705882352941302</v>
      </c>
      <c r="X33" s="37">
        <v>-0.75</v>
      </c>
      <c r="Y33" s="37">
        <v>-0.75067114093959475</v>
      </c>
      <c r="Z33" s="37">
        <v>-0.74909803921568852</v>
      </c>
      <c r="AA33" s="37">
        <v>-0.75064705882351745</v>
      </c>
      <c r="AB33" s="37">
        <v>-0.74742187500000057</v>
      </c>
      <c r="AC33" s="60">
        <v>-0.73671970961418509</v>
      </c>
      <c r="AD33" s="55"/>
      <c r="AE33" s="55"/>
      <c r="AF33" s="56"/>
      <c r="AG33" s="37">
        <v>638</v>
      </c>
      <c r="AH33" s="118">
        <v>570</v>
      </c>
      <c r="AI33" s="118">
        <v>593.25</v>
      </c>
      <c r="AJ33" s="118">
        <v>643.5</v>
      </c>
      <c r="AK33" s="118">
        <v>709.5</v>
      </c>
      <c r="AL33" s="118">
        <v>825</v>
      </c>
      <c r="AM33" s="118">
        <v>1193.5</v>
      </c>
      <c r="AN33" s="118">
        <v>1309</v>
      </c>
      <c r="AO33" s="118">
        <v>950</v>
      </c>
      <c r="AP33" s="118">
        <v>839.5</v>
      </c>
      <c r="AQ33" s="118">
        <v>700</v>
      </c>
      <c r="AR33" s="118">
        <v>745.5</v>
      </c>
      <c r="AS33" s="118">
        <v>786.5</v>
      </c>
      <c r="AT33" s="118">
        <v>715</v>
      </c>
      <c r="AU33" s="118">
        <v>750.75</v>
      </c>
      <c r="AV33" s="118">
        <v>753.5</v>
      </c>
      <c r="AW33" s="118">
        <v>740.25</v>
      </c>
      <c r="AX33" s="118">
        <v>876.75</v>
      </c>
      <c r="AY33" s="118">
        <v>1182.5</v>
      </c>
      <c r="AZ33" s="118">
        <v>1338.75</v>
      </c>
      <c r="BA33" s="118">
        <v>1055.25</v>
      </c>
      <c r="BB33" s="118">
        <v>856.75</v>
      </c>
      <c r="BC33" s="118">
        <v>688.75</v>
      </c>
      <c r="BD33" s="118">
        <v>786.5</v>
      </c>
      <c r="BE33" s="118">
        <v>765.66</v>
      </c>
      <c r="BF33" s="118">
        <v>729.2</v>
      </c>
      <c r="BG33" s="118">
        <v>838.58</v>
      </c>
      <c r="BH33" s="118">
        <v>771.54</v>
      </c>
      <c r="BI33" s="118">
        <v>719.8</v>
      </c>
      <c r="BJ33" s="118">
        <v>924.44</v>
      </c>
      <c r="BK33" s="118">
        <v>1115.94</v>
      </c>
      <c r="BL33" s="118">
        <v>1373.02</v>
      </c>
      <c r="BM33" s="118">
        <v>1047.9000000000001</v>
      </c>
      <c r="BN33" s="118">
        <v>794.85</v>
      </c>
      <c r="BO33" s="118">
        <v>775.32</v>
      </c>
      <c r="BP33" s="118">
        <v>838.58</v>
      </c>
      <c r="BQ33" s="118">
        <v>771.12</v>
      </c>
      <c r="BR33" s="118">
        <v>734.4</v>
      </c>
      <c r="BS33" s="118">
        <v>844.56</v>
      </c>
      <c r="BT33" s="118">
        <v>741.72</v>
      </c>
      <c r="BU33" s="118">
        <v>761.25</v>
      </c>
      <c r="BV33" s="118">
        <v>931.04</v>
      </c>
      <c r="BW33" s="118">
        <v>1070.4000000000001</v>
      </c>
      <c r="BX33" s="118">
        <v>1445.78</v>
      </c>
      <c r="BY33" s="118">
        <v>1055.46</v>
      </c>
      <c r="BZ33" s="118">
        <v>800.52</v>
      </c>
      <c r="CA33" s="118">
        <v>780.99</v>
      </c>
      <c r="CB33" s="118">
        <v>771.12</v>
      </c>
      <c r="CC33" s="118">
        <v>776.58</v>
      </c>
      <c r="CD33" s="118">
        <v>739.6</v>
      </c>
      <c r="CE33" s="118">
        <v>850.54</v>
      </c>
      <c r="CF33" s="118">
        <v>711.4</v>
      </c>
      <c r="CG33" s="118">
        <v>803.22</v>
      </c>
      <c r="CH33" s="118">
        <v>937.86</v>
      </c>
      <c r="CI33" s="118">
        <v>1078.2</v>
      </c>
      <c r="CJ33" s="118">
        <v>1456.13</v>
      </c>
      <c r="CK33" s="118">
        <v>1012.4</v>
      </c>
      <c r="CL33" s="118">
        <v>844.8</v>
      </c>
      <c r="CM33" s="118">
        <v>786.66</v>
      </c>
      <c r="CN33" s="118">
        <v>739.8</v>
      </c>
      <c r="CO33" s="118">
        <v>819.5</v>
      </c>
      <c r="CP33" s="118">
        <v>745</v>
      </c>
      <c r="CQ33" s="118">
        <v>819.5</v>
      </c>
      <c r="CR33" s="118">
        <v>752.43</v>
      </c>
      <c r="CS33" s="118">
        <v>808.94</v>
      </c>
      <c r="CT33" s="118">
        <v>901.53</v>
      </c>
      <c r="CU33" s="118">
        <v>1140.0899999999999</v>
      </c>
      <c r="CV33" s="118">
        <v>1466.48</v>
      </c>
      <c r="CW33" s="118">
        <v>968.62</v>
      </c>
      <c r="CX33" s="118">
        <v>889.41</v>
      </c>
      <c r="CY33" s="118">
        <v>792.12</v>
      </c>
      <c r="CZ33" s="118">
        <v>745</v>
      </c>
      <c r="DA33" s="118">
        <v>825.22</v>
      </c>
      <c r="DB33" s="118">
        <v>787.71</v>
      </c>
      <c r="DC33" s="118">
        <v>787.71</v>
      </c>
      <c r="DD33" s="118">
        <v>793.76</v>
      </c>
      <c r="DE33" s="118">
        <v>777.63</v>
      </c>
      <c r="DF33" s="118">
        <v>907.83</v>
      </c>
      <c r="DG33" s="118">
        <v>1202.74</v>
      </c>
      <c r="DH33" s="118">
        <v>1348.41</v>
      </c>
      <c r="DI33" s="118">
        <v>1078.1400000000001</v>
      </c>
      <c r="DJ33" s="118">
        <v>895.62</v>
      </c>
      <c r="DK33" s="118">
        <v>721.81</v>
      </c>
      <c r="DL33" s="118">
        <v>825.22</v>
      </c>
      <c r="DM33" s="118">
        <v>793.17</v>
      </c>
      <c r="DN33" s="118">
        <v>755.4</v>
      </c>
      <c r="DO33" s="118">
        <v>830.94</v>
      </c>
      <c r="DP33" s="118">
        <v>799.26</v>
      </c>
      <c r="DQ33" s="118">
        <v>745.8</v>
      </c>
      <c r="DR33" s="118">
        <v>957.66</v>
      </c>
      <c r="DS33" s="118">
        <v>1211.32</v>
      </c>
      <c r="DT33" s="118">
        <v>1357.86</v>
      </c>
      <c r="DU33" s="118">
        <v>1085.7</v>
      </c>
      <c r="DV33" s="118">
        <v>862.62</v>
      </c>
      <c r="DW33" s="118">
        <v>765</v>
      </c>
      <c r="DX33" s="118">
        <v>830.94</v>
      </c>
      <c r="DY33" s="118">
        <v>760.8</v>
      </c>
      <c r="DZ33" s="118">
        <v>760.8</v>
      </c>
      <c r="EA33" s="118">
        <v>874.92</v>
      </c>
      <c r="EB33" s="118">
        <v>804.98</v>
      </c>
      <c r="EC33" s="118">
        <v>751</v>
      </c>
      <c r="ED33" s="118">
        <v>964.48</v>
      </c>
      <c r="EE33" s="118">
        <v>1164.24</v>
      </c>
      <c r="EF33" s="118">
        <v>1432.42</v>
      </c>
      <c r="EG33" s="118">
        <v>1093.26</v>
      </c>
      <c r="EH33" s="118">
        <v>829.29</v>
      </c>
      <c r="EI33" s="118">
        <v>808.92</v>
      </c>
      <c r="EJ33" s="118">
        <v>874.92</v>
      </c>
    </row>
    <row r="34" spans="1:140" ht="13.7" customHeight="1" thickBot="1" x14ac:dyDescent="0.25">
      <c r="A34" s="97" t="s">
        <v>126</v>
      </c>
      <c r="B34" s="63"/>
      <c r="C34" s="39">
        <v>1.2714285714285687</v>
      </c>
      <c r="D34" s="39">
        <v>0.2511999999999972</v>
      </c>
      <c r="E34" s="64">
        <v>0.73350915750915036</v>
      </c>
      <c r="F34" s="39">
        <v>-1.25</v>
      </c>
      <c r="G34" s="39">
        <v>-1.25</v>
      </c>
      <c r="H34" s="39">
        <v>-1.25</v>
      </c>
      <c r="I34" s="39">
        <v>-1.125</v>
      </c>
      <c r="J34" s="39">
        <v>-1.25</v>
      </c>
      <c r="K34" s="39">
        <v>-1</v>
      </c>
      <c r="L34" s="39">
        <v>-1</v>
      </c>
      <c r="M34" s="39">
        <v>-1</v>
      </c>
      <c r="N34" s="39">
        <v>-1</v>
      </c>
      <c r="O34" s="39">
        <v>-1</v>
      </c>
      <c r="P34" s="39">
        <v>-1</v>
      </c>
      <c r="Q34" s="39">
        <v>-1</v>
      </c>
      <c r="R34" s="39">
        <v>-1</v>
      </c>
      <c r="S34" s="39">
        <v>-0.3333333333333286</v>
      </c>
      <c r="T34" s="39">
        <v>-0.5</v>
      </c>
      <c r="U34" s="39">
        <v>0</v>
      </c>
      <c r="V34" s="39">
        <v>-0.5</v>
      </c>
      <c r="W34" s="64">
        <v>-0.89705882352941302</v>
      </c>
      <c r="X34" s="39">
        <v>-0.75</v>
      </c>
      <c r="Y34" s="39">
        <v>-0.75067114093959475</v>
      </c>
      <c r="Z34" s="39">
        <v>-0.74909803921568852</v>
      </c>
      <c r="AA34" s="39">
        <v>-0.75064705882351745</v>
      </c>
      <c r="AB34" s="39">
        <v>-0.74742187500000057</v>
      </c>
      <c r="AC34" s="65">
        <v>-0.7347868182109778</v>
      </c>
      <c r="AD34" s="55"/>
      <c r="AE34" s="55"/>
      <c r="AF34" s="56"/>
      <c r="AG34" s="37">
        <v>671</v>
      </c>
      <c r="AH34" s="118">
        <v>595</v>
      </c>
      <c r="AI34" s="118">
        <v>619.5</v>
      </c>
      <c r="AJ34" s="118">
        <v>687.5</v>
      </c>
      <c r="AK34" s="118">
        <v>775.5</v>
      </c>
      <c r="AL34" s="118">
        <v>925</v>
      </c>
      <c r="AM34" s="118">
        <v>1347.5</v>
      </c>
      <c r="AN34" s="118">
        <v>1529</v>
      </c>
      <c r="AO34" s="118">
        <v>1090</v>
      </c>
      <c r="AP34" s="118">
        <v>897</v>
      </c>
      <c r="AQ34" s="118">
        <v>740</v>
      </c>
      <c r="AR34" s="118">
        <v>787.5</v>
      </c>
      <c r="AS34" s="118">
        <v>830.5</v>
      </c>
      <c r="AT34" s="118">
        <v>755</v>
      </c>
      <c r="AU34" s="118">
        <v>792.75</v>
      </c>
      <c r="AV34" s="118">
        <v>797.5</v>
      </c>
      <c r="AW34" s="118">
        <v>782.25</v>
      </c>
      <c r="AX34" s="118">
        <v>971.25</v>
      </c>
      <c r="AY34" s="118">
        <v>1314.5</v>
      </c>
      <c r="AZ34" s="118">
        <v>1506.75</v>
      </c>
      <c r="BA34" s="118">
        <v>1181.25</v>
      </c>
      <c r="BB34" s="118">
        <v>908.5</v>
      </c>
      <c r="BC34" s="118">
        <v>722</v>
      </c>
      <c r="BD34" s="118">
        <v>819.5</v>
      </c>
      <c r="BE34" s="118">
        <v>811.86</v>
      </c>
      <c r="BF34" s="118">
        <v>773.2</v>
      </c>
      <c r="BG34" s="118">
        <v>889.18</v>
      </c>
      <c r="BH34" s="118">
        <v>819.94</v>
      </c>
      <c r="BI34" s="118">
        <v>763.8</v>
      </c>
      <c r="BJ34" s="118">
        <v>1019.7</v>
      </c>
      <c r="BK34" s="118">
        <v>1233.54</v>
      </c>
      <c r="BL34" s="118">
        <v>1533.62</v>
      </c>
      <c r="BM34" s="118">
        <v>1165.5</v>
      </c>
      <c r="BN34" s="118">
        <v>845.46</v>
      </c>
      <c r="BO34" s="118">
        <v>816.9</v>
      </c>
      <c r="BP34" s="118">
        <v>879.29</v>
      </c>
      <c r="BQ34" s="118">
        <v>819.84</v>
      </c>
      <c r="BR34" s="118">
        <v>780.8</v>
      </c>
      <c r="BS34" s="118">
        <v>897.92</v>
      </c>
      <c r="BT34" s="118">
        <v>790.44</v>
      </c>
      <c r="BU34" s="118">
        <v>809.97</v>
      </c>
      <c r="BV34" s="118">
        <v>1021.9</v>
      </c>
      <c r="BW34" s="118">
        <v>1174.4000000000001</v>
      </c>
      <c r="BX34" s="118">
        <v>1598.5</v>
      </c>
      <c r="BY34" s="118">
        <v>1164.6600000000001</v>
      </c>
      <c r="BZ34" s="118">
        <v>853.02</v>
      </c>
      <c r="CA34" s="118">
        <v>825.93</v>
      </c>
      <c r="CB34" s="118">
        <v>812.28</v>
      </c>
      <c r="CC34" s="118">
        <v>827.4</v>
      </c>
      <c r="CD34" s="118">
        <v>788</v>
      </c>
      <c r="CE34" s="118">
        <v>906.2</v>
      </c>
      <c r="CF34" s="118">
        <v>759.8</v>
      </c>
      <c r="CG34" s="118">
        <v>856.46</v>
      </c>
      <c r="CH34" s="118">
        <v>1024.98</v>
      </c>
      <c r="CI34" s="118">
        <v>1175.4000000000001</v>
      </c>
      <c r="CJ34" s="118">
        <v>1595.97</v>
      </c>
      <c r="CK34" s="118">
        <v>1109.5999999999999</v>
      </c>
      <c r="CL34" s="118">
        <v>901.34</v>
      </c>
      <c r="CM34" s="118">
        <v>834.12</v>
      </c>
      <c r="CN34" s="118">
        <v>782</v>
      </c>
      <c r="CO34" s="118">
        <v>873.4</v>
      </c>
      <c r="CP34" s="118">
        <v>794</v>
      </c>
      <c r="CQ34" s="118">
        <v>873.4</v>
      </c>
      <c r="CR34" s="118">
        <v>804.09</v>
      </c>
      <c r="CS34" s="118">
        <v>862.84</v>
      </c>
      <c r="CT34" s="118">
        <v>982.17</v>
      </c>
      <c r="CU34" s="118">
        <v>1237.53</v>
      </c>
      <c r="CV34" s="118">
        <v>1598.5</v>
      </c>
      <c r="CW34" s="118">
        <v>1056.78</v>
      </c>
      <c r="CX34" s="118">
        <v>948.75</v>
      </c>
      <c r="CY34" s="118">
        <v>840.63</v>
      </c>
      <c r="CZ34" s="118">
        <v>788.4</v>
      </c>
      <c r="DA34" s="118">
        <v>879.34</v>
      </c>
      <c r="DB34" s="118">
        <v>839.37</v>
      </c>
      <c r="DC34" s="118">
        <v>839.37</v>
      </c>
      <c r="DD34" s="118">
        <v>848.1</v>
      </c>
      <c r="DE34" s="118">
        <v>829.5</v>
      </c>
      <c r="DF34" s="118">
        <v>986.37</v>
      </c>
      <c r="DG34" s="118">
        <v>1301.08</v>
      </c>
      <c r="DH34" s="118">
        <v>1463.49</v>
      </c>
      <c r="DI34" s="118">
        <v>1172.01</v>
      </c>
      <c r="DJ34" s="118">
        <v>954.96</v>
      </c>
      <c r="DK34" s="118">
        <v>766.08</v>
      </c>
      <c r="DL34" s="118">
        <v>873.62</v>
      </c>
      <c r="DM34" s="118">
        <v>845.04</v>
      </c>
      <c r="DN34" s="118">
        <v>804.8</v>
      </c>
      <c r="DO34" s="118">
        <v>885.28</v>
      </c>
      <c r="DP34" s="118">
        <v>853.6</v>
      </c>
      <c r="DQ34" s="118">
        <v>795.2</v>
      </c>
      <c r="DR34" s="118">
        <v>1037.96</v>
      </c>
      <c r="DS34" s="118">
        <v>1305.92</v>
      </c>
      <c r="DT34" s="118">
        <v>1467.69</v>
      </c>
      <c r="DU34" s="118">
        <v>1176.21</v>
      </c>
      <c r="DV34" s="118">
        <v>919.16</v>
      </c>
      <c r="DW34" s="118">
        <v>811.8</v>
      </c>
      <c r="DX34" s="118">
        <v>879.78</v>
      </c>
      <c r="DY34" s="118">
        <v>809.2</v>
      </c>
      <c r="DZ34" s="118">
        <v>809.2</v>
      </c>
      <c r="EA34" s="118">
        <v>930.81</v>
      </c>
      <c r="EB34" s="118">
        <v>858.44</v>
      </c>
      <c r="EC34" s="118">
        <v>799.6</v>
      </c>
      <c r="ED34" s="118">
        <v>1041.48</v>
      </c>
      <c r="EE34" s="118">
        <v>1250.1300000000001</v>
      </c>
      <c r="EF34" s="118">
        <v>1541.1</v>
      </c>
      <c r="EG34" s="118">
        <v>1179.3599999999999</v>
      </c>
      <c r="EH34" s="118">
        <v>882.21</v>
      </c>
      <c r="EI34" s="118">
        <v>857.43</v>
      </c>
      <c r="EJ34" s="118">
        <v>925.52</v>
      </c>
    </row>
    <row r="35" spans="1:140" ht="13.7" customHeight="1" thickBot="1" x14ac:dyDescent="0.25">
      <c r="A35" s="119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  <c r="AC35" s="38"/>
      <c r="AD35" s="55"/>
      <c r="AE35" s="55"/>
      <c r="AF35" s="56"/>
      <c r="AG35" s="37"/>
      <c r="AH35" s="118"/>
      <c r="AI35" s="118"/>
      <c r="AJ35" s="118"/>
      <c r="AK35" s="118"/>
      <c r="AL35" s="118"/>
      <c r="AM35" s="118"/>
      <c r="AN35" s="118"/>
      <c r="AO35" s="118"/>
      <c r="AP35" s="118"/>
      <c r="AQ35" s="118"/>
      <c r="AR35" s="118"/>
      <c r="AS35" s="118"/>
      <c r="AT35" s="118"/>
      <c r="AU35" s="118"/>
      <c r="AV35" s="118"/>
      <c r="AW35" s="118"/>
      <c r="AX35" s="118"/>
      <c r="AY35" s="118"/>
      <c r="AZ35" s="118"/>
      <c r="BA35" s="118"/>
      <c r="BB35" s="118"/>
      <c r="BC35" s="118"/>
      <c r="BD35" s="118"/>
      <c r="BE35" s="118"/>
      <c r="BF35" s="118"/>
      <c r="BG35" s="118"/>
      <c r="BH35" s="118"/>
      <c r="BI35" s="118"/>
      <c r="BJ35" s="118"/>
      <c r="BK35" s="118"/>
      <c r="BL35" s="118"/>
      <c r="BM35" s="118"/>
      <c r="BN35" s="118"/>
      <c r="BO35" s="118"/>
      <c r="BP35" s="118"/>
      <c r="BQ35" s="118"/>
      <c r="BR35" s="118"/>
      <c r="BS35" s="118"/>
      <c r="BT35" s="118"/>
      <c r="BU35" s="118"/>
      <c r="BV35" s="118"/>
      <c r="BW35" s="118"/>
      <c r="BX35" s="118"/>
      <c r="BY35" s="118"/>
      <c r="BZ35" s="118"/>
      <c r="CA35" s="118"/>
      <c r="CB35" s="118"/>
      <c r="CC35" s="118"/>
      <c r="CD35" s="118"/>
      <c r="CE35" s="118"/>
      <c r="CF35" s="118"/>
      <c r="CG35" s="118"/>
      <c r="CH35" s="118"/>
      <c r="CI35" s="118"/>
      <c r="CJ35" s="118"/>
      <c r="CK35" s="118"/>
      <c r="CL35" s="118"/>
      <c r="CM35" s="118"/>
      <c r="CN35" s="118"/>
      <c r="CO35" s="118"/>
      <c r="CP35" s="118"/>
      <c r="CQ35" s="118"/>
      <c r="CR35" s="118"/>
      <c r="CS35" s="118"/>
      <c r="CT35" s="118"/>
      <c r="CU35" s="118"/>
      <c r="CV35" s="118"/>
      <c r="CW35" s="118"/>
      <c r="CX35" s="118"/>
      <c r="CY35" s="118"/>
      <c r="CZ35" s="118"/>
      <c r="DA35" s="118"/>
      <c r="DB35" s="118"/>
      <c r="DC35" s="118"/>
      <c r="DD35" s="118"/>
      <c r="DE35" s="118"/>
      <c r="DF35" s="118"/>
      <c r="DG35" s="118"/>
      <c r="DH35" s="118"/>
      <c r="DI35" s="118"/>
      <c r="DJ35" s="118"/>
      <c r="DK35" s="118"/>
      <c r="DL35" s="118"/>
      <c r="DM35" s="118"/>
      <c r="DN35" s="118"/>
      <c r="DO35" s="118"/>
      <c r="DP35" s="118"/>
      <c r="DQ35" s="118"/>
      <c r="DR35" s="118"/>
      <c r="DS35" s="118"/>
      <c r="DT35" s="118"/>
      <c r="DU35" s="118"/>
      <c r="DV35" s="118"/>
      <c r="DW35" s="118"/>
      <c r="DX35" s="118"/>
      <c r="DY35" s="118"/>
      <c r="DZ35" s="118"/>
      <c r="EA35" s="118"/>
      <c r="EB35" s="118"/>
      <c r="EC35" s="118"/>
      <c r="ED35" s="118"/>
      <c r="EE35" s="118"/>
      <c r="EF35" s="118"/>
      <c r="EG35" s="118"/>
      <c r="EH35" s="118"/>
      <c r="EI35" s="118"/>
      <c r="EJ35" s="118"/>
    </row>
    <row r="36" spans="1:140" ht="13.7" hidden="1" customHeight="1" thickBot="1" x14ac:dyDescent="0.25">
      <c r="A36" s="53" t="s">
        <v>146</v>
      </c>
      <c r="B36" s="67"/>
      <c r="C36" s="38"/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  <c r="AA36" s="38"/>
      <c r="AB36" s="38"/>
      <c r="AC36" s="112"/>
      <c r="AD36" s="55"/>
      <c r="AE36" s="55"/>
      <c r="AF36" s="56"/>
      <c r="AG36" s="37"/>
      <c r="AH36" s="118"/>
      <c r="AI36" s="118"/>
      <c r="AJ36" s="118"/>
      <c r="AK36" s="118"/>
      <c r="AL36" s="118"/>
      <c r="AM36" s="118"/>
      <c r="AN36" s="118"/>
      <c r="AO36" s="118"/>
      <c r="AP36" s="118"/>
      <c r="AQ36" s="118"/>
      <c r="AR36" s="118"/>
      <c r="AS36" s="118"/>
      <c r="AT36" s="118"/>
      <c r="AU36" s="118"/>
      <c r="AV36" s="118"/>
      <c r="AW36" s="118"/>
      <c r="AX36" s="118"/>
      <c r="AY36" s="118"/>
      <c r="AZ36" s="118"/>
      <c r="BA36" s="118"/>
      <c r="BB36" s="118"/>
      <c r="BC36" s="118"/>
      <c r="BD36" s="118"/>
      <c r="BE36" s="118"/>
      <c r="BF36" s="118"/>
      <c r="BG36" s="118"/>
      <c r="BH36" s="118"/>
      <c r="BI36" s="118"/>
      <c r="BJ36" s="118"/>
      <c r="BK36" s="118"/>
      <c r="BL36" s="118"/>
      <c r="BM36" s="118"/>
      <c r="BN36" s="118"/>
      <c r="BO36" s="118"/>
      <c r="BP36" s="118"/>
      <c r="BQ36" s="118"/>
      <c r="BR36" s="118"/>
      <c r="BS36" s="118"/>
      <c r="BT36" s="118"/>
      <c r="BU36" s="118"/>
      <c r="BV36" s="118"/>
      <c r="BW36" s="118"/>
      <c r="BX36" s="118"/>
      <c r="BY36" s="118"/>
      <c r="BZ36" s="118"/>
      <c r="CA36" s="118"/>
      <c r="CB36" s="118"/>
      <c r="CC36" s="118"/>
      <c r="CD36" s="118"/>
      <c r="CE36" s="118"/>
      <c r="CF36" s="118"/>
      <c r="CG36" s="118"/>
      <c r="CH36" s="118"/>
      <c r="CI36" s="118"/>
      <c r="CJ36" s="118"/>
      <c r="CK36" s="118"/>
      <c r="CL36" s="118"/>
      <c r="CM36" s="118"/>
      <c r="CN36" s="118"/>
      <c r="CO36" s="118"/>
      <c r="CP36" s="118"/>
      <c r="CQ36" s="118"/>
      <c r="CR36" s="118"/>
      <c r="CS36" s="118"/>
      <c r="CT36" s="118"/>
      <c r="CU36" s="118"/>
      <c r="CV36" s="118"/>
      <c r="CW36" s="118"/>
      <c r="CX36" s="118"/>
      <c r="CY36" s="118"/>
      <c r="CZ36" s="118"/>
      <c r="DA36" s="118"/>
      <c r="DB36" s="118"/>
      <c r="DC36" s="118"/>
      <c r="DD36" s="118"/>
      <c r="DE36" s="118"/>
      <c r="DF36" s="118"/>
      <c r="DG36" s="118"/>
      <c r="DH36" s="118"/>
      <c r="DI36" s="118"/>
      <c r="DJ36" s="118"/>
      <c r="DK36" s="118"/>
      <c r="DL36" s="118"/>
      <c r="DM36" s="118"/>
      <c r="DN36" s="118"/>
      <c r="DO36" s="118"/>
      <c r="DP36" s="118"/>
      <c r="DQ36" s="118"/>
      <c r="DR36" s="118"/>
      <c r="DS36" s="118"/>
      <c r="DT36" s="118"/>
      <c r="DU36" s="118"/>
      <c r="DV36" s="118"/>
      <c r="DW36" s="118"/>
      <c r="DX36" s="118"/>
      <c r="DY36" s="118"/>
      <c r="DZ36" s="118"/>
      <c r="EA36" s="118"/>
      <c r="EB36" s="118"/>
      <c r="EC36" s="118"/>
      <c r="ED36" s="118"/>
      <c r="EE36" s="118"/>
      <c r="EF36" s="118"/>
      <c r="EG36" s="118"/>
      <c r="EH36" s="118"/>
      <c r="EI36" s="118"/>
      <c r="EJ36" s="118"/>
    </row>
    <row r="37" spans="1:140" ht="13.7" customHeight="1" thickBot="1" x14ac:dyDescent="0.25">
      <c r="A37" s="115" t="s">
        <v>146</v>
      </c>
      <c r="B37" s="69"/>
      <c r="C37" s="70">
        <v>3.4928575788225444</v>
      </c>
      <c r="D37" s="70">
        <v>-1.4004493865966197</v>
      </c>
      <c r="E37" s="71">
        <v>0.4493075766231982</v>
      </c>
      <c r="F37" s="70">
        <v>-1.7499989957449884</v>
      </c>
      <c r="G37" s="70">
        <v>-1.7499979914899626</v>
      </c>
      <c r="H37" s="70">
        <v>-1.75</v>
      </c>
      <c r="I37" s="70">
        <v>-2.375</v>
      </c>
      <c r="J37" s="70">
        <v>-1.75</v>
      </c>
      <c r="K37" s="70">
        <v>-3</v>
      </c>
      <c r="L37" s="70">
        <v>-3</v>
      </c>
      <c r="M37" s="70">
        <v>-3</v>
      </c>
      <c r="N37" s="70">
        <v>-3</v>
      </c>
      <c r="O37" s="70">
        <v>-1.1888752765280444</v>
      </c>
      <c r="P37" s="70">
        <v>-1.1910526058672062</v>
      </c>
      <c r="Q37" s="70">
        <v>-1.1958394820618565</v>
      </c>
      <c r="R37" s="70">
        <v>-1.1797337416550704</v>
      </c>
      <c r="S37" s="70">
        <v>-1.6825315774448697</v>
      </c>
      <c r="T37" s="70">
        <v>-1.4355360636425445</v>
      </c>
      <c r="U37" s="70">
        <v>-1.7968673021156292</v>
      </c>
      <c r="V37" s="70">
        <v>-1.8151913665764283</v>
      </c>
      <c r="W37" s="71">
        <v>-1.9036468658216421</v>
      </c>
      <c r="X37" s="70">
        <v>-1.4539847817484102</v>
      </c>
      <c r="Y37" s="70">
        <v>-1.3764247811903374</v>
      </c>
      <c r="Z37" s="70">
        <v>-1.2577373406530441</v>
      </c>
      <c r="AA37" s="70">
        <v>0.37066939213514161</v>
      </c>
      <c r="AB37" s="70">
        <v>0.49318865559328628</v>
      </c>
      <c r="AC37" s="117">
        <v>-0.43985767702298517</v>
      </c>
      <c r="AD37" s="55"/>
      <c r="AE37" s="55"/>
      <c r="AF37" s="56"/>
      <c r="AG37" s="37">
        <v>1392.9137725830078</v>
      </c>
      <c r="AH37" s="118">
        <v>1272.5997924804687</v>
      </c>
      <c r="AI37" s="118">
        <v>1329.2801971435547</v>
      </c>
      <c r="AJ37" s="118">
        <v>1185.8939437866211</v>
      </c>
      <c r="AK37" s="118">
        <v>1205.5843734741211</v>
      </c>
      <c r="AL37" s="118">
        <v>1113.0878448486328</v>
      </c>
      <c r="AM37" s="118">
        <v>1085.6238285960465</v>
      </c>
      <c r="AN37" s="118">
        <v>1099.75744693261</v>
      </c>
      <c r="AO37" s="118">
        <v>1000.7646408020937</v>
      </c>
      <c r="AP37" s="118">
        <v>1337.6152383007993</v>
      </c>
      <c r="AQ37" s="118">
        <v>1269.6745241991928</v>
      </c>
      <c r="AR37" s="118">
        <v>1421.0997685320622</v>
      </c>
      <c r="AS37" s="118">
        <v>1102.4791573585305</v>
      </c>
      <c r="AT37" s="118">
        <v>978.53326806874804</v>
      </c>
      <c r="AU37" s="118">
        <v>987.88681489226292</v>
      </c>
      <c r="AV37" s="118">
        <v>987.03379772805192</v>
      </c>
      <c r="AW37" s="118">
        <v>940.20560218665412</v>
      </c>
      <c r="AX37" s="118">
        <v>950.15870907402393</v>
      </c>
      <c r="AY37" s="118">
        <v>1005.4994641256374</v>
      </c>
      <c r="AZ37" s="118">
        <v>970.48444185053904</v>
      </c>
      <c r="BA37" s="118">
        <v>970.25136507675722</v>
      </c>
      <c r="BB37" s="118">
        <v>1075.530275427486</v>
      </c>
      <c r="BC37" s="118">
        <v>948.51242986821774</v>
      </c>
      <c r="BD37" s="118">
        <v>1147.7093197619758</v>
      </c>
      <c r="BE37" s="118">
        <v>1061.9122123984785</v>
      </c>
      <c r="BF37" s="118">
        <v>986.10938575163186</v>
      </c>
      <c r="BG37" s="118">
        <v>1087.2779058437418</v>
      </c>
      <c r="BH37" s="118">
        <v>961.40617766909997</v>
      </c>
      <c r="BI37" s="118">
        <v>873.09306204624249</v>
      </c>
      <c r="BJ37" s="118">
        <v>973.63720620316212</v>
      </c>
      <c r="BK37" s="118">
        <v>942.71571654485831</v>
      </c>
      <c r="BL37" s="118">
        <v>1001.6263234591447</v>
      </c>
      <c r="BM37" s="118">
        <v>950.36815815071009</v>
      </c>
      <c r="BN37" s="118">
        <v>954.43824785330878</v>
      </c>
      <c r="BO37" s="118">
        <v>1018.1522960206468</v>
      </c>
      <c r="BP37" s="118">
        <v>1171.6860802119545</v>
      </c>
      <c r="BQ37" s="118">
        <v>1030.1477464738668</v>
      </c>
      <c r="BR37" s="118">
        <v>957.16251386406725</v>
      </c>
      <c r="BS37" s="118">
        <v>1056.4469985430812</v>
      </c>
      <c r="BT37" s="118">
        <v>896.55876488374793</v>
      </c>
      <c r="BU37" s="118">
        <v>895.64353345137613</v>
      </c>
      <c r="BV37" s="118">
        <v>950.83165615297855</v>
      </c>
      <c r="BW37" s="118">
        <v>876.42903368016675</v>
      </c>
      <c r="BX37" s="118">
        <v>1021.7799855641601</v>
      </c>
      <c r="BY37" s="118">
        <v>927.49834853257505</v>
      </c>
      <c r="BZ37" s="118">
        <v>931.31794578736003</v>
      </c>
      <c r="CA37" s="118">
        <v>988.59144180597127</v>
      </c>
      <c r="CB37" s="118">
        <v>1037.580619685554</v>
      </c>
      <c r="CC37" s="118">
        <v>942.90328264959999</v>
      </c>
      <c r="CD37" s="118">
        <v>877.29275413476955</v>
      </c>
      <c r="CE37" s="118">
        <v>969.95975780682488</v>
      </c>
      <c r="CF37" s="118">
        <v>785.99653920332435</v>
      </c>
      <c r="CG37" s="118">
        <v>864.3232460010513</v>
      </c>
      <c r="CH37" s="118">
        <v>876.21189072919105</v>
      </c>
      <c r="CI37" s="118">
        <v>807.90426216178571</v>
      </c>
      <c r="CJ37" s="118">
        <v>942.18244629198864</v>
      </c>
      <c r="CK37" s="118">
        <v>815.18645818897141</v>
      </c>
      <c r="CL37" s="118">
        <v>900.87500746823434</v>
      </c>
      <c r="CM37" s="118">
        <v>910.64824495733637</v>
      </c>
      <c r="CN37" s="118">
        <v>909.75523798762538</v>
      </c>
      <c r="CO37" s="118">
        <v>1013.5698762376337</v>
      </c>
      <c r="CP37" s="118">
        <v>900.19052408846335</v>
      </c>
      <c r="CQ37" s="118">
        <v>952.40032911151877</v>
      </c>
      <c r="CR37" s="118">
        <v>848.14855662275693</v>
      </c>
      <c r="CS37" s="118">
        <v>887.78408548130778</v>
      </c>
      <c r="CT37" s="118">
        <v>858.30331044667344</v>
      </c>
      <c r="CU37" s="118">
        <v>869.72774998350735</v>
      </c>
      <c r="CV37" s="118">
        <v>965.05757890296388</v>
      </c>
      <c r="CW37" s="118">
        <v>792.80755762382285</v>
      </c>
      <c r="CX37" s="118">
        <v>963.44400950879071</v>
      </c>
      <c r="CY37" s="118">
        <v>931.06331317805484</v>
      </c>
      <c r="CZ37" s="118">
        <v>928.56727351162499</v>
      </c>
      <c r="DA37" s="118">
        <v>1034.9193749283645</v>
      </c>
      <c r="DB37" s="118">
        <v>965.60092068172503</v>
      </c>
      <c r="DC37" s="118">
        <v>929.56418843114807</v>
      </c>
      <c r="DD37" s="118">
        <v>907.20742720220142</v>
      </c>
      <c r="DE37" s="118">
        <v>865.22567867542773</v>
      </c>
      <c r="DF37" s="118">
        <v>876.04087698998194</v>
      </c>
      <c r="DG37" s="118">
        <v>929.66375751896828</v>
      </c>
      <c r="DH37" s="118">
        <v>898.75744567985032</v>
      </c>
      <c r="DI37" s="118">
        <v>893.86132401596899</v>
      </c>
      <c r="DJ37" s="118">
        <v>982.67802272391668</v>
      </c>
      <c r="DK37" s="118">
        <v>858.12412033977967</v>
      </c>
      <c r="DL37" s="118">
        <v>1039.5335365599499</v>
      </c>
      <c r="DM37" s="118">
        <v>1006.3110452517732</v>
      </c>
      <c r="DN37" s="118">
        <v>937.69524830267983</v>
      </c>
      <c r="DO37" s="118">
        <v>994.2469843355301</v>
      </c>
      <c r="DP37" s="118">
        <v>912.33065831092699</v>
      </c>
      <c r="DQ37" s="118">
        <v>829.11821121597529</v>
      </c>
      <c r="DR37" s="118">
        <v>923.87122648628247</v>
      </c>
      <c r="DS37" s="118">
        <v>936.29664029834476</v>
      </c>
      <c r="DT37" s="118">
        <v>905.62449358420872</v>
      </c>
      <c r="DU37" s="118">
        <v>901.25487248593663</v>
      </c>
      <c r="DV37" s="118">
        <v>948.26076398641771</v>
      </c>
      <c r="DW37" s="118">
        <v>915.47785790298303</v>
      </c>
      <c r="DX37" s="118">
        <v>1053.6819544223454</v>
      </c>
      <c r="DY37" s="118">
        <v>972.07983064553628</v>
      </c>
      <c r="DZ37" s="118">
        <v>951.41570526016619</v>
      </c>
      <c r="EA37" s="118">
        <v>1055.1737921685512</v>
      </c>
      <c r="EB37" s="118">
        <v>921.35277139493246</v>
      </c>
      <c r="EC37" s="118">
        <v>837.41556641329544</v>
      </c>
      <c r="ED37" s="118">
        <v>933.16222424155558</v>
      </c>
      <c r="EE37" s="118">
        <v>902.76468688723821</v>
      </c>
      <c r="EF37" s="118">
        <v>958.37885303064172</v>
      </c>
      <c r="EG37" s="118">
        <v>910.53422151910274</v>
      </c>
      <c r="EH37" s="118">
        <v>914.56213471229955</v>
      </c>
      <c r="EI37" s="118">
        <v>959.95595716445848</v>
      </c>
      <c r="EJ37" s="118">
        <v>1100.530855726272</v>
      </c>
    </row>
    <row r="38" spans="1:140" ht="36" hidden="1" customHeight="1" x14ac:dyDescent="0.2">
      <c r="A38" s="66"/>
      <c r="B38" s="43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8"/>
      <c r="V38" s="38"/>
      <c r="W38" s="38"/>
      <c r="X38" s="38"/>
      <c r="Y38" s="38"/>
      <c r="Z38" s="38"/>
      <c r="AA38" s="38"/>
      <c r="AB38" s="38"/>
      <c r="AC38" s="38"/>
      <c r="AD38" s="55"/>
      <c r="AE38" s="55"/>
      <c r="AF38" s="56"/>
      <c r="AG38" s="37">
        <v>0</v>
      </c>
      <c r="AH38" s="37"/>
      <c r="AI38" s="37"/>
      <c r="AJ38" s="37"/>
      <c r="AK38" s="37"/>
      <c r="AL38" s="37"/>
      <c r="AM38" s="37"/>
      <c r="AN38" s="37"/>
      <c r="AO38" s="37"/>
      <c r="AP38" s="37"/>
      <c r="AQ38" s="37"/>
      <c r="AR38" s="37"/>
      <c r="AS38" s="37"/>
      <c r="AT38" s="37"/>
      <c r="AU38" s="37"/>
      <c r="AV38" s="37"/>
      <c r="AW38" s="37"/>
      <c r="AX38" s="37"/>
      <c r="AY38" s="37"/>
      <c r="AZ38" s="37"/>
      <c r="BA38" s="37"/>
      <c r="BB38" s="37"/>
      <c r="BC38" s="37"/>
      <c r="BD38" s="37"/>
      <c r="BE38" s="37"/>
      <c r="BF38" s="37"/>
      <c r="BG38" s="37"/>
      <c r="BH38" s="37"/>
      <c r="BI38" s="37"/>
      <c r="BJ38" s="37"/>
      <c r="BK38" s="37"/>
      <c r="BL38" s="37"/>
      <c r="BM38" s="37"/>
      <c r="BN38" s="37"/>
      <c r="BO38" s="37"/>
      <c r="BP38" s="37"/>
      <c r="BQ38" s="37"/>
      <c r="BR38" s="37"/>
      <c r="BS38" s="37"/>
      <c r="BT38" s="37"/>
      <c r="BU38" s="37"/>
      <c r="BV38" s="37"/>
      <c r="BW38" s="37"/>
      <c r="BX38" s="37"/>
      <c r="BY38" s="37"/>
      <c r="BZ38" s="37"/>
      <c r="CA38" s="37"/>
      <c r="CB38" s="37"/>
      <c r="CC38" s="37"/>
      <c r="CD38" s="37"/>
      <c r="CE38" s="37"/>
      <c r="CF38" s="37"/>
      <c r="CG38" s="37"/>
      <c r="CH38" s="37"/>
      <c r="CI38" s="37"/>
      <c r="CJ38" s="37"/>
      <c r="CK38" s="37"/>
      <c r="CL38" s="37"/>
      <c r="CM38" s="37"/>
      <c r="CN38" s="37"/>
      <c r="CO38" s="37"/>
      <c r="CP38" s="37"/>
      <c r="CQ38" s="37"/>
      <c r="CR38" s="37"/>
      <c r="CS38" s="37"/>
      <c r="CT38" s="37"/>
      <c r="CU38" s="37"/>
      <c r="CV38" s="37"/>
      <c r="CW38" s="37"/>
      <c r="CX38" s="37"/>
      <c r="CY38" s="37"/>
      <c r="CZ38" s="37"/>
      <c r="DA38" s="37"/>
      <c r="DB38" s="37"/>
      <c r="DC38" s="37"/>
      <c r="DD38" s="37"/>
      <c r="DE38" s="37"/>
      <c r="DF38" s="37"/>
      <c r="DG38" s="37"/>
      <c r="DH38" s="37"/>
      <c r="DI38" s="37"/>
      <c r="DJ38" s="37"/>
      <c r="DK38" s="37"/>
      <c r="DL38" s="37"/>
      <c r="DM38" s="37"/>
      <c r="DN38" s="37"/>
      <c r="DO38" s="37"/>
      <c r="DP38" s="37"/>
      <c r="DQ38" s="37"/>
      <c r="DR38" s="37"/>
      <c r="DS38" s="37"/>
      <c r="DT38" s="37"/>
      <c r="DU38" s="37"/>
      <c r="DV38" s="37"/>
      <c r="DW38" s="37"/>
      <c r="DX38" s="37"/>
      <c r="DY38" s="37"/>
      <c r="DZ38" s="37"/>
      <c r="EA38" s="37"/>
      <c r="EB38" s="37"/>
      <c r="EC38" s="37"/>
      <c r="ED38" s="37"/>
      <c r="EE38" s="37"/>
      <c r="EF38" s="37"/>
      <c r="EG38" s="37"/>
      <c r="EH38" s="37"/>
      <c r="EI38" s="37"/>
      <c r="EJ38" s="37"/>
    </row>
    <row r="39" spans="1:140" ht="11.25" hidden="1" customHeight="1" x14ac:dyDescent="0.2">
      <c r="A39" s="57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60"/>
      <c r="AD39" s="55"/>
      <c r="AE39" s="55"/>
      <c r="AF39" s="56"/>
      <c r="AG39" s="37">
        <v>0</v>
      </c>
      <c r="AH39" s="37"/>
      <c r="AI39" s="37"/>
      <c r="AJ39" s="37"/>
      <c r="AK39" s="37"/>
      <c r="AL39" s="37"/>
      <c r="AM39" s="37"/>
      <c r="AN39" s="37"/>
      <c r="AO39" s="37"/>
      <c r="AP39" s="37"/>
      <c r="AQ39" s="37"/>
      <c r="AR39" s="37"/>
      <c r="AS39" s="37"/>
      <c r="AT39" s="37"/>
      <c r="AU39" s="37"/>
      <c r="AV39" s="37"/>
      <c r="AW39" s="37"/>
      <c r="AX39" s="37"/>
      <c r="AY39" s="37"/>
      <c r="AZ39" s="37"/>
      <c r="BA39" s="37"/>
      <c r="BB39" s="37"/>
      <c r="BC39" s="37"/>
      <c r="BD39" s="37"/>
      <c r="BE39" s="37"/>
      <c r="BF39" s="37"/>
      <c r="BG39" s="37"/>
      <c r="BH39" s="37"/>
      <c r="BI39" s="37"/>
      <c r="BJ39" s="37"/>
      <c r="BK39" s="37"/>
      <c r="BL39" s="37"/>
      <c r="BM39" s="37"/>
      <c r="BN39" s="37"/>
      <c r="BO39" s="37"/>
      <c r="BP39" s="37"/>
      <c r="BQ39" s="37"/>
      <c r="BR39" s="37"/>
      <c r="BS39" s="37"/>
      <c r="BT39" s="37"/>
      <c r="BU39" s="37"/>
      <c r="BV39" s="37"/>
      <c r="BW39" s="37"/>
      <c r="BX39" s="37"/>
      <c r="BY39" s="37"/>
      <c r="BZ39" s="37"/>
      <c r="CA39" s="37"/>
      <c r="CB39" s="37"/>
      <c r="CC39" s="37"/>
      <c r="CD39" s="37"/>
      <c r="CE39" s="37"/>
      <c r="CF39" s="37"/>
      <c r="CG39" s="37"/>
      <c r="CH39" s="37"/>
      <c r="CI39" s="37"/>
      <c r="CJ39" s="37"/>
      <c r="CK39" s="37"/>
      <c r="CL39" s="37"/>
      <c r="CM39" s="37"/>
      <c r="CN39" s="37"/>
      <c r="CO39" s="37"/>
      <c r="CP39" s="37"/>
      <c r="CQ39" s="37"/>
      <c r="CR39" s="37"/>
      <c r="CS39" s="37"/>
      <c r="CT39" s="37"/>
      <c r="CU39" s="37"/>
      <c r="CV39" s="37"/>
      <c r="CW39" s="37"/>
      <c r="CX39" s="37"/>
      <c r="CY39" s="37"/>
      <c r="CZ39" s="37"/>
      <c r="DA39" s="37"/>
      <c r="DB39" s="37"/>
      <c r="DC39" s="37"/>
      <c r="DD39" s="37"/>
      <c r="DE39" s="37"/>
      <c r="DF39" s="37"/>
      <c r="DG39" s="37"/>
      <c r="DH39" s="37"/>
      <c r="DI39" s="37"/>
      <c r="DJ39" s="37"/>
      <c r="DK39" s="37"/>
      <c r="DL39" s="37"/>
      <c r="DM39" s="37"/>
      <c r="DN39" s="37"/>
      <c r="DO39" s="37"/>
      <c r="DP39" s="37"/>
      <c r="DQ39" s="37"/>
      <c r="DR39" s="37"/>
      <c r="DS39" s="37"/>
      <c r="DT39" s="37"/>
      <c r="DU39" s="37"/>
      <c r="DV39" s="37"/>
      <c r="DW39" s="37"/>
      <c r="DX39" s="37"/>
      <c r="DY39" s="37"/>
      <c r="DZ39" s="37"/>
      <c r="EA39" s="37"/>
      <c r="EB39" s="37"/>
      <c r="EC39" s="37"/>
      <c r="ED39" s="37"/>
      <c r="EE39" s="37"/>
      <c r="EF39" s="37"/>
      <c r="EG39" s="37"/>
      <c r="EH39" s="37"/>
      <c r="EI39" s="37"/>
      <c r="EJ39" s="37"/>
    </row>
    <row r="40" spans="1:140" ht="11.25" hidden="1" customHeight="1" x14ac:dyDescent="0.2">
      <c r="A40" s="57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60"/>
      <c r="AD40" s="55"/>
      <c r="AE40" s="55"/>
      <c r="AF40" s="56"/>
      <c r="AG40" s="37">
        <v>0</v>
      </c>
      <c r="AH40" s="37"/>
      <c r="AI40" s="37"/>
      <c r="AJ40" s="37"/>
      <c r="AK40" s="37"/>
      <c r="AL40" s="37"/>
      <c r="AM40" s="37"/>
      <c r="AN40" s="37"/>
      <c r="AO40" s="37"/>
      <c r="AP40" s="37"/>
      <c r="AQ40" s="37"/>
      <c r="AR40" s="37"/>
      <c r="AS40" s="37"/>
      <c r="AT40" s="37"/>
      <c r="AU40" s="37"/>
      <c r="AV40" s="37"/>
      <c r="AW40" s="37"/>
      <c r="AX40" s="37"/>
      <c r="AY40" s="37"/>
      <c r="AZ40" s="37"/>
      <c r="BA40" s="37"/>
      <c r="BB40" s="37"/>
      <c r="BC40" s="37"/>
      <c r="BD40" s="37"/>
      <c r="BE40" s="37"/>
      <c r="BF40" s="37"/>
      <c r="BG40" s="37"/>
      <c r="BH40" s="37"/>
      <c r="BI40" s="37"/>
      <c r="BJ40" s="37"/>
      <c r="BK40" s="37"/>
      <c r="BL40" s="37"/>
      <c r="BM40" s="37"/>
      <c r="BN40" s="37"/>
      <c r="BO40" s="37"/>
      <c r="BP40" s="37"/>
      <c r="BQ40" s="37"/>
      <c r="BR40" s="37"/>
      <c r="BS40" s="37"/>
      <c r="BT40" s="37"/>
      <c r="BU40" s="37"/>
      <c r="BV40" s="37"/>
      <c r="BW40" s="37"/>
      <c r="BX40" s="37"/>
      <c r="BY40" s="37"/>
      <c r="BZ40" s="37"/>
      <c r="CA40" s="37"/>
      <c r="CB40" s="37"/>
      <c r="CC40" s="37"/>
      <c r="CD40" s="37"/>
      <c r="CE40" s="37"/>
      <c r="CF40" s="37"/>
      <c r="CG40" s="37"/>
      <c r="CH40" s="37"/>
      <c r="CI40" s="37"/>
      <c r="CJ40" s="37"/>
      <c r="CK40" s="37"/>
      <c r="CL40" s="37"/>
      <c r="CM40" s="37"/>
      <c r="CN40" s="37"/>
      <c r="CO40" s="37"/>
      <c r="CP40" s="37"/>
      <c r="CQ40" s="37"/>
      <c r="CR40" s="37"/>
      <c r="CS40" s="37"/>
      <c r="CT40" s="37"/>
      <c r="CU40" s="37"/>
      <c r="CV40" s="37"/>
      <c r="CW40" s="37"/>
      <c r="CX40" s="37"/>
      <c r="CY40" s="37"/>
      <c r="CZ40" s="37"/>
      <c r="DA40" s="37"/>
      <c r="DB40" s="37"/>
      <c r="DC40" s="37"/>
      <c r="DD40" s="37"/>
      <c r="DE40" s="37"/>
      <c r="DF40" s="37"/>
      <c r="DG40" s="37"/>
      <c r="DH40" s="37"/>
      <c r="DI40" s="37"/>
      <c r="DJ40" s="37"/>
      <c r="DK40" s="37"/>
      <c r="DL40" s="37"/>
      <c r="DM40" s="37"/>
      <c r="DN40" s="37"/>
      <c r="DO40" s="37"/>
      <c r="DP40" s="37"/>
      <c r="DQ40" s="37"/>
      <c r="DR40" s="37"/>
      <c r="DS40" s="37"/>
      <c r="DT40" s="37"/>
      <c r="DU40" s="37"/>
      <c r="DV40" s="37"/>
      <c r="DW40" s="37"/>
      <c r="DX40" s="37"/>
      <c r="DY40" s="37"/>
      <c r="DZ40" s="37"/>
      <c r="EA40" s="37"/>
      <c r="EB40" s="37"/>
      <c r="EC40" s="37"/>
      <c r="ED40" s="37"/>
      <c r="EE40" s="37"/>
      <c r="EF40" s="37"/>
      <c r="EG40" s="37"/>
      <c r="EH40" s="37"/>
      <c r="EI40" s="37"/>
      <c r="EJ40" s="37"/>
    </row>
    <row r="41" spans="1:140" ht="11.25" hidden="1" customHeight="1" x14ac:dyDescent="0.2">
      <c r="A41" s="57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60"/>
      <c r="AD41" s="55"/>
      <c r="AE41" s="55"/>
      <c r="AF41" s="56"/>
      <c r="AG41" s="37">
        <v>0</v>
      </c>
      <c r="AH41" s="37"/>
      <c r="AI41" s="37"/>
      <c r="AJ41" s="37"/>
      <c r="AK41" s="37"/>
      <c r="AL41" s="37"/>
      <c r="AM41" s="37"/>
      <c r="AN41" s="37"/>
      <c r="AO41" s="37"/>
      <c r="AP41" s="37"/>
      <c r="AQ41" s="37"/>
      <c r="AR41" s="37"/>
      <c r="AS41" s="37"/>
      <c r="AT41" s="37"/>
      <c r="AU41" s="37"/>
      <c r="AV41" s="37"/>
      <c r="AW41" s="37"/>
      <c r="AX41" s="37"/>
      <c r="AY41" s="37"/>
      <c r="AZ41" s="37"/>
      <c r="BA41" s="37"/>
      <c r="BB41" s="37"/>
      <c r="BC41" s="37"/>
      <c r="BD41" s="37"/>
      <c r="BE41" s="37"/>
      <c r="BF41" s="37"/>
      <c r="BG41" s="37"/>
      <c r="BH41" s="37"/>
      <c r="BI41" s="37"/>
      <c r="BJ41" s="37"/>
      <c r="BK41" s="37"/>
      <c r="BL41" s="37"/>
      <c r="BM41" s="37"/>
      <c r="BN41" s="37"/>
      <c r="BO41" s="37"/>
      <c r="BP41" s="37"/>
      <c r="BQ41" s="37"/>
      <c r="BR41" s="37"/>
      <c r="BS41" s="37"/>
      <c r="BT41" s="37"/>
      <c r="BU41" s="37"/>
      <c r="BV41" s="37"/>
      <c r="BW41" s="37"/>
      <c r="BX41" s="37"/>
      <c r="BY41" s="37"/>
      <c r="BZ41" s="37"/>
      <c r="CA41" s="37"/>
      <c r="CB41" s="37"/>
      <c r="CC41" s="37"/>
      <c r="CD41" s="37"/>
      <c r="CE41" s="37"/>
      <c r="CF41" s="37"/>
      <c r="CG41" s="37"/>
      <c r="CH41" s="37"/>
      <c r="CI41" s="37"/>
      <c r="CJ41" s="37"/>
      <c r="CK41" s="37"/>
      <c r="CL41" s="37"/>
      <c r="CM41" s="37"/>
      <c r="CN41" s="37"/>
      <c r="CO41" s="37"/>
      <c r="CP41" s="37"/>
      <c r="CQ41" s="37"/>
      <c r="CR41" s="37"/>
      <c r="CS41" s="37"/>
      <c r="CT41" s="37"/>
      <c r="CU41" s="37"/>
      <c r="CV41" s="37"/>
      <c r="CW41" s="37"/>
      <c r="CX41" s="37"/>
      <c r="CY41" s="37"/>
      <c r="CZ41" s="37"/>
      <c r="DA41" s="37"/>
      <c r="DB41" s="37"/>
      <c r="DC41" s="37"/>
      <c r="DD41" s="37"/>
      <c r="DE41" s="37"/>
      <c r="DF41" s="37"/>
      <c r="DG41" s="37"/>
      <c r="DH41" s="37"/>
      <c r="DI41" s="37"/>
      <c r="DJ41" s="37"/>
      <c r="DK41" s="37"/>
      <c r="DL41" s="37"/>
      <c r="DM41" s="37"/>
      <c r="DN41" s="37"/>
      <c r="DO41" s="37"/>
      <c r="DP41" s="37"/>
      <c r="DQ41" s="37"/>
      <c r="DR41" s="37"/>
      <c r="DS41" s="37"/>
      <c r="DT41" s="37"/>
      <c r="DU41" s="37"/>
      <c r="DV41" s="37"/>
      <c r="DW41" s="37"/>
      <c r="DX41" s="37"/>
      <c r="DY41" s="37"/>
      <c r="DZ41" s="37"/>
      <c r="EA41" s="37"/>
      <c r="EB41" s="37"/>
      <c r="EC41" s="37"/>
      <c r="ED41" s="37"/>
      <c r="EE41" s="37"/>
      <c r="EF41" s="37"/>
      <c r="EG41" s="37"/>
      <c r="EH41" s="37"/>
      <c r="EI41" s="37"/>
      <c r="EJ41" s="37"/>
    </row>
    <row r="42" spans="1:140" ht="11.25" hidden="1" customHeight="1" x14ac:dyDescent="0.2">
      <c r="A42" s="57"/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  <c r="AB42" s="37"/>
      <c r="AC42" s="60"/>
      <c r="AD42" s="55"/>
      <c r="AE42" s="55"/>
      <c r="AF42" s="56"/>
      <c r="AG42" s="37">
        <v>0</v>
      </c>
      <c r="AH42" s="37"/>
      <c r="AI42" s="37"/>
      <c r="AJ42" s="37"/>
      <c r="AK42" s="37"/>
      <c r="AL42" s="37"/>
      <c r="AM42" s="37"/>
      <c r="AN42" s="37"/>
      <c r="AO42" s="37"/>
      <c r="AP42" s="37"/>
      <c r="AQ42" s="37"/>
      <c r="AR42" s="37"/>
      <c r="AS42" s="37"/>
      <c r="AT42" s="37"/>
      <c r="AU42" s="37"/>
      <c r="AV42" s="37"/>
      <c r="AW42" s="37"/>
      <c r="AX42" s="37"/>
      <c r="AY42" s="37"/>
      <c r="AZ42" s="37"/>
      <c r="BA42" s="37"/>
      <c r="BB42" s="37"/>
      <c r="BC42" s="37"/>
      <c r="BD42" s="37"/>
      <c r="BE42" s="37"/>
      <c r="BF42" s="37"/>
      <c r="BG42" s="37"/>
      <c r="BH42" s="37"/>
      <c r="BI42" s="37"/>
      <c r="BJ42" s="37"/>
      <c r="BK42" s="37"/>
      <c r="BL42" s="37"/>
      <c r="BM42" s="37"/>
      <c r="BN42" s="37"/>
      <c r="BO42" s="37"/>
      <c r="BP42" s="37"/>
      <c r="BQ42" s="37"/>
      <c r="BR42" s="37"/>
      <c r="BS42" s="37"/>
      <c r="BT42" s="37"/>
      <c r="BU42" s="37"/>
      <c r="BV42" s="37"/>
      <c r="BW42" s="37"/>
      <c r="BX42" s="37"/>
      <c r="BY42" s="37"/>
      <c r="BZ42" s="37"/>
      <c r="CA42" s="37"/>
      <c r="CB42" s="37"/>
      <c r="CC42" s="37"/>
      <c r="CD42" s="37"/>
      <c r="CE42" s="37"/>
      <c r="CF42" s="37"/>
      <c r="CG42" s="37"/>
      <c r="CH42" s="37"/>
      <c r="CI42" s="37"/>
      <c r="CJ42" s="37"/>
      <c r="CK42" s="37"/>
      <c r="CL42" s="37"/>
      <c r="CM42" s="37"/>
      <c r="CN42" s="37"/>
      <c r="CO42" s="37"/>
      <c r="CP42" s="37"/>
      <c r="CQ42" s="37"/>
      <c r="CR42" s="37"/>
      <c r="CS42" s="37"/>
      <c r="CT42" s="37"/>
      <c r="CU42" s="37"/>
      <c r="CV42" s="37"/>
      <c r="CW42" s="37"/>
      <c r="CX42" s="37"/>
      <c r="CY42" s="37"/>
      <c r="CZ42" s="37"/>
      <c r="DA42" s="37"/>
      <c r="DB42" s="37"/>
      <c r="DC42" s="37"/>
      <c r="DD42" s="37"/>
      <c r="DE42" s="37"/>
      <c r="DF42" s="37"/>
      <c r="DG42" s="37"/>
      <c r="DH42" s="37"/>
      <c r="DI42" s="37"/>
      <c r="DJ42" s="37"/>
      <c r="DK42" s="37"/>
      <c r="DL42" s="37"/>
      <c r="DM42" s="37"/>
      <c r="DN42" s="37"/>
      <c r="DO42" s="37"/>
      <c r="DP42" s="37"/>
      <c r="DQ42" s="37"/>
      <c r="DR42" s="37"/>
      <c r="DS42" s="37"/>
      <c r="DT42" s="37"/>
      <c r="DU42" s="37"/>
      <c r="DV42" s="37"/>
      <c r="DW42" s="37"/>
      <c r="DX42" s="37"/>
      <c r="DY42" s="37"/>
      <c r="DZ42" s="37"/>
      <c r="EA42" s="37"/>
      <c r="EB42" s="37"/>
      <c r="EC42" s="37"/>
      <c r="ED42" s="37"/>
      <c r="EE42" s="37"/>
      <c r="EF42" s="37"/>
      <c r="EG42" s="37"/>
      <c r="EH42" s="37"/>
      <c r="EI42" s="37"/>
      <c r="EJ42" s="37"/>
    </row>
    <row r="43" spans="1:140" ht="11.25" hidden="1" customHeight="1" x14ac:dyDescent="0.2">
      <c r="A43" s="57"/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60"/>
      <c r="AD43" s="55"/>
      <c r="AE43" s="55"/>
      <c r="AF43" s="56"/>
      <c r="AG43" s="37">
        <v>0</v>
      </c>
      <c r="AH43" s="37"/>
      <c r="AI43" s="37"/>
      <c r="AJ43" s="37"/>
      <c r="AK43" s="37"/>
      <c r="AL43" s="37"/>
      <c r="AM43" s="37"/>
      <c r="AN43" s="37"/>
      <c r="AO43" s="37"/>
      <c r="AP43" s="37"/>
      <c r="AQ43" s="37"/>
      <c r="AR43" s="37"/>
      <c r="AS43" s="37"/>
      <c r="AT43" s="37"/>
      <c r="AU43" s="37"/>
      <c r="AV43" s="37"/>
      <c r="AW43" s="37"/>
      <c r="AX43" s="37"/>
      <c r="AY43" s="37"/>
      <c r="AZ43" s="37"/>
      <c r="BA43" s="37"/>
      <c r="BB43" s="37"/>
      <c r="BC43" s="37"/>
      <c r="BD43" s="37"/>
      <c r="BE43" s="37"/>
      <c r="BF43" s="37"/>
      <c r="BG43" s="37"/>
      <c r="BH43" s="37"/>
      <c r="BI43" s="37"/>
      <c r="BJ43" s="37"/>
      <c r="BK43" s="37"/>
      <c r="BL43" s="37"/>
      <c r="BM43" s="37"/>
      <c r="BN43" s="37"/>
      <c r="BO43" s="37"/>
      <c r="BP43" s="37"/>
      <c r="BQ43" s="37"/>
      <c r="BR43" s="37"/>
      <c r="BS43" s="37"/>
      <c r="BT43" s="37"/>
      <c r="BU43" s="37"/>
      <c r="BV43" s="37"/>
      <c r="BW43" s="37"/>
      <c r="BX43" s="37"/>
      <c r="BY43" s="37"/>
      <c r="BZ43" s="37"/>
      <c r="CA43" s="37"/>
      <c r="CB43" s="37"/>
      <c r="CC43" s="37"/>
      <c r="CD43" s="37"/>
      <c r="CE43" s="37"/>
      <c r="CF43" s="37"/>
      <c r="CG43" s="37"/>
      <c r="CH43" s="37"/>
      <c r="CI43" s="37"/>
      <c r="CJ43" s="37"/>
      <c r="CK43" s="37"/>
      <c r="CL43" s="37"/>
      <c r="CM43" s="37"/>
      <c r="CN43" s="37"/>
      <c r="CO43" s="37"/>
      <c r="CP43" s="37"/>
      <c r="CQ43" s="37"/>
      <c r="CR43" s="37"/>
      <c r="CS43" s="37"/>
      <c r="CT43" s="37"/>
      <c r="CU43" s="37"/>
      <c r="CV43" s="37"/>
      <c r="CW43" s="37"/>
      <c r="CX43" s="37"/>
      <c r="CY43" s="37"/>
      <c r="CZ43" s="37"/>
      <c r="DA43" s="37"/>
      <c r="DB43" s="37"/>
      <c r="DC43" s="37"/>
      <c r="DD43" s="37"/>
      <c r="DE43" s="37"/>
      <c r="DF43" s="37"/>
      <c r="DG43" s="37"/>
      <c r="DH43" s="37"/>
      <c r="DI43" s="37"/>
      <c r="DJ43" s="37"/>
      <c r="DK43" s="37"/>
      <c r="DL43" s="37"/>
      <c r="DM43" s="37"/>
      <c r="DN43" s="37"/>
      <c r="DO43" s="37"/>
      <c r="DP43" s="37"/>
      <c r="DQ43" s="37"/>
      <c r="DR43" s="37"/>
      <c r="DS43" s="37"/>
      <c r="DT43" s="37"/>
      <c r="DU43" s="37"/>
      <c r="DV43" s="37"/>
      <c r="DW43" s="37"/>
      <c r="DX43" s="37"/>
      <c r="DY43" s="37"/>
      <c r="DZ43" s="37"/>
      <c r="EA43" s="37"/>
      <c r="EB43" s="37"/>
      <c r="EC43" s="37"/>
      <c r="ED43" s="37"/>
      <c r="EE43" s="37"/>
      <c r="EF43" s="37"/>
      <c r="EG43" s="37"/>
      <c r="EH43" s="37"/>
      <c r="EI43" s="37"/>
      <c r="EJ43" s="37"/>
    </row>
    <row r="44" spans="1:140" s="43" customFormat="1" ht="12" hidden="1" customHeight="1" x14ac:dyDescent="0.2">
      <c r="A44" s="62"/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  <c r="AA44" s="39"/>
      <c r="AB44" s="39"/>
      <c r="AC44" s="65"/>
    </row>
    <row r="45" spans="1:140" s="43" customFormat="1" ht="11.25" hidden="1" customHeight="1" x14ac:dyDescent="0.2">
      <c r="A45" s="75"/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</row>
    <row r="46" spans="1:140" s="43" customFormat="1" ht="12" hidden="1" thickBot="1" x14ac:dyDescent="0.25">
      <c r="A46" s="120">
        <v>37218</v>
      </c>
      <c r="B46" s="43" t="s">
        <v>142</v>
      </c>
      <c r="C46" s="37"/>
      <c r="D46" s="37"/>
      <c r="E46" s="37"/>
      <c r="F46" s="63"/>
      <c r="G46" s="37"/>
      <c r="H46" s="37"/>
      <c r="I46" s="63"/>
      <c r="J46" s="37"/>
      <c r="K46" s="37"/>
      <c r="L46" s="37"/>
      <c r="M46" s="37"/>
      <c r="N46" s="37"/>
      <c r="O46" s="63"/>
      <c r="P46" s="37"/>
      <c r="Q46" s="37"/>
      <c r="R46" s="37"/>
      <c r="S46" s="63"/>
      <c r="T46" s="37"/>
      <c r="U46" s="37"/>
      <c r="V46" s="37"/>
      <c r="W46" s="37"/>
      <c r="X46" s="37"/>
      <c r="Y46" s="37"/>
      <c r="Z46" s="37"/>
      <c r="AA46" s="37"/>
      <c r="AB46" s="39"/>
      <c r="AC46" s="37"/>
    </row>
    <row r="47" spans="1:140" s="43" customFormat="1" ht="11.25" hidden="1" customHeight="1" x14ac:dyDescent="0.2">
      <c r="A47" s="53" t="s">
        <v>120</v>
      </c>
      <c r="B47" s="58" t="s">
        <v>142</v>
      </c>
      <c r="C47" s="121">
        <v>20.65</v>
      </c>
      <c r="D47" s="121">
        <v>30.25</v>
      </c>
      <c r="E47" s="38">
        <v>28.034615384615385</v>
      </c>
      <c r="F47" s="38">
        <v>31.75</v>
      </c>
      <c r="G47" s="38">
        <v>32.25</v>
      </c>
      <c r="H47" s="38">
        <v>31.25</v>
      </c>
      <c r="I47" s="38">
        <v>29.25</v>
      </c>
      <c r="J47" s="38">
        <v>30.5</v>
      </c>
      <c r="K47" s="38">
        <v>28</v>
      </c>
      <c r="L47" s="38">
        <v>26</v>
      </c>
      <c r="M47" s="38">
        <v>28</v>
      </c>
      <c r="N47" s="38">
        <v>27.333333333333332</v>
      </c>
      <c r="O47" s="38">
        <v>44</v>
      </c>
      <c r="P47" s="38">
        <v>41.5</v>
      </c>
      <c r="Q47" s="38">
        <v>49</v>
      </c>
      <c r="R47" s="38">
        <v>41.5</v>
      </c>
      <c r="S47" s="38">
        <v>37</v>
      </c>
      <c r="T47" s="38">
        <v>38</v>
      </c>
      <c r="U47" s="38">
        <v>36</v>
      </c>
      <c r="V47" s="38">
        <v>37</v>
      </c>
      <c r="W47" s="121">
        <v>34.96078431372549</v>
      </c>
      <c r="X47" s="121">
        <v>40.008823529411764</v>
      </c>
      <c r="Y47" s="121">
        <v>40.550704697986582</v>
      </c>
      <c r="Z47" s="121">
        <v>40.761529411764705</v>
      </c>
      <c r="AA47" s="121">
        <v>41.82592156862745</v>
      </c>
      <c r="AB47" s="122">
        <v>43.041328125000007</v>
      </c>
      <c r="AC47" s="111">
        <v>40.578425129087755</v>
      </c>
      <c r="AG47" s="43">
        <v>32.25</v>
      </c>
      <c r="AH47" s="43">
        <v>31.25</v>
      </c>
      <c r="AI47" s="43">
        <v>35</v>
      </c>
    </row>
    <row r="48" spans="1:140" s="43" customFormat="1" ht="11.25" hidden="1" customHeight="1" x14ac:dyDescent="0.2">
      <c r="A48" s="57" t="s">
        <v>121</v>
      </c>
      <c r="B48" s="43" t="s">
        <v>143</v>
      </c>
      <c r="C48" s="122">
        <v>23.428571428571427</v>
      </c>
      <c r="D48" s="122">
        <v>30.75</v>
      </c>
      <c r="E48" s="37">
        <v>29.060439560439558</v>
      </c>
      <c r="F48" s="37">
        <v>32.25</v>
      </c>
      <c r="G48" s="37">
        <v>32.75</v>
      </c>
      <c r="H48" s="37">
        <v>31.75</v>
      </c>
      <c r="I48" s="37">
        <v>30.5</v>
      </c>
      <c r="J48" s="37">
        <v>31</v>
      </c>
      <c r="K48" s="37">
        <v>30</v>
      </c>
      <c r="L48" s="37">
        <v>28.5</v>
      </c>
      <c r="M48" s="37">
        <v>30.5</v>
      </c>
      <c r="N48" s="37">
        <v>29.666666666666668</v>
      </c>
      <c r="O48" s="37">
        <v>47</v>
      </c>
      <c r="P48" s="37">
        <v>44.5</v>
      </c>
      <c r="Q48" s="37">
        <v>51.5</v>
      </c>
      <c r="R48" s="37">
        <v>45</v>
      </c>
      <c r="S48" s="37">
        <v>37.833333333333336</v>
      </c>
      <c r="T48" s="37">
        <v>39</v>
      </c>
      <c r="U48" s="37">
        <v>37</v>
      </c>
      <c r="V48" s="37">
        <v>37.5</v>
      </c>
      <c r="W48" s="122">
        <v>36.627450980392155</v>
      </c>
      <c r="X48" s="122">
        <v>42.376470588235293</v>
      </c>
      <c r="Y48" s="122">
        <v>42.727013422818793</v>
      </c>
      <c r="Z48" s="122">
        <v>43.119803921568625</v>
      </c>
      <c r="AA48" s="122">
        <v>44.762794117647061</v>
      </c>
      <c r="AB48" s="122">
        <v>46.799687499999997</v>
      </c>
      <c r="AC48" s="113">
        <v>43.254454143103011</v>
      </c>
      <c r="AG48" s="43">
        <v>32.75</v>
      </c>
      <c r="AH48" s="43">
        <v>31.75</v>
      </c>
      <c r="AI48" s="43">
        <v>35</v>
      </c>
    </row>
    <row r="49" spans="1:35" s="43" customFormat="1" ht="11.25" hidden="1" customHeight="1" x14ac:dyDescent="0.2">
      <c r="A49" s="57" t="s">
        <v>122</v>
      </c>
      <c r="C49" s="122">
        <v>24.3</v>
      </c>
      <c r="D49" s="122">
        <v>32.671999999999997</v>
      </c>
      <c r="E49" s="37">
        <v>30.74</v>
      </c>
      <c r="F49" s="37">
        <v>33.825000000000003</v>
      </c>
      <c r="G49" s="37">
        <v>34.25</v>
      </c>
      <c r="H49" s="37">
        <v>33.4</v>
      </c>
      <c r="I49" s="37">
        <v>31.55</v>
      </c>
      <c r="J49" s="37">
        <v>33.1</v>
      </c>
      <c r="K49" s="37">
        <v>30</v>
      </c>
      <c r="L49" s="37">
        <v>29.5</v>
      </c>
      <c r="M49" s="37">
        <v>36.5</v>
      </c>
      <c r="N49" s="37">
        <v>32</v>
      </c>
      <c r="O49" s="37">
        <v>50.75</v>
      </c>
      <c r="P49" s="37">
        <v>49</v>
      </c>
      <c r="Q49" s="37">
        <v>55.25</v>
      </c>
      <c r="R49" s="37">
        <v>48</v>
      </c>
      <c r="S49" s="37">
        <v>38.5</v>
      </c>
      <c r="T49" s="37">
        <v>37.5</v>
      </c>
      <c r="U49" s="37">
        <v>38.5</v>
      </c>
      <c r="V49" s="37">
        <v>39.5</v>
      </c>
      <c r="W49" s="122">
        <v>38.710196078431373</v>
      </c>
      <c r="X49" s="122">
        <v>44.219607843137254</v>
      </c>
      <c r="Y49" s="122">
        <v>44.299731543624155</v>
      </c>
      <c r="Z49" s="122">
        <v>45.034392156862744</v>
      </c>
      <c r="AA49" s="122">
        <v>45.654411764705884</v>
      </c>
      <c r="AB49" s="122">
        <v>46.243554687500009</v>
      </c>
      <c r="AC49" s="113">
        <v>44.453386402753885</v>
      </c>
      <c r="AG49" s="43">
        <v>34.25</v>
      </c>
      <c r="AH49" s="43">
        <v>33.4</v>
      </c>
      <c r="AI49" s="43">
        <v>38</v>
      </c>
    </row>
    <row r="50" spans="1:35" s="43" customFormat="1" ht="11.25" hidden="1" customHeight="1" x14ac:dyDescent="0.2">
      <c r="A50" s="57" t="s">
        <v>123</v>
      </c>
      <c r="B50" s="58"/>
      <c r="C50" s="122">
        <v>21.05428527832029</v>
      </c>
      <c r="D50" s="122">
        <v>30.700000030517575</v>
      </c>
      <c r="E50" s="37">
        <v>28.474065856933585</v>
      </c>
      <c r="F50" s="37">
        <v>32.35</v>
      </c>
      <c r="G50" s="37">
        <v>32.6</v>
      </c>
      <c r="H50" s="37">
        <v>32.1</v>
      </c>
      <c r="I50" s="37">
        <v>31</v>
      </c>
      <c r="J50" s="37">
        <v>32</v>
      </c>
      <c r="K50" s="37">
        <v>30</v>
      </c>
      <c r="L50" s="37">
        <v>29.5</v>
      </c>
      <c r="M50" s="37">
        <v>36.5</v>
      </c>
      <c r="N50" s="37">
        <v>32</v>
      </c>
      <c r="O50" s="37">
        <v>50.333333333333336</v>
      </c>
      <c r="P50" s="37">
        <v>48.75</v>
      </c>
      <c r="Q50" s="37">
        <v>55.25</v>
      </c>
      <c r="R50" s="37">
        <v>47</v>
      </c>
      <c r="S50" s="37">
        <v>37.666666666666664</v>
      </c>
      <c r="T50" s="37">
        <v>37.5</v>
      </c>
      <c r="U50" s="37">
        <v>36.75</v>
      </c>
      <c r="V50" s="37">
        <v>38.75</v>
      </c>
      <c r="W50" s="122">
        <v>38.076274509803923</v>
      </c>
      <c r="X50" s="122">
        <v>42.963725490196076</v>
      </c>
      <c r="Y50" s="122">
        <v>43.024932885906047</v>
      </c>
      <c r="Z50" s="122">
        <v>43.82439215686275</v>
      </c>
      <c r="AA50" s="122">
        <v>44.464558823529401</v>
      </c>
      <c r="AB50" s="122">
        <v>45.021406249999998</v>
      </c>
      <c r="AC50" s="113">
        <v>43.295566141256572</v>
      </c>
      <c r="AG50" s="43">
        <v>32.6</v>
      </c>
      <c r="AH50" s="43">
        <v>32.1</v>
      </c>
      <c r="AI50" s="43">
        <v>38</v>
      </c>
    </row>
    <row r="51" spans="1:35" s="43" customFormat="1" ht="11.25" hidden="1" customHeight="1" x14ac:dyDescent="0.2">
      <c r="A51" s="57" t="s">
        <v>124</v>
      </c>
      <c r="B51" s="43" t="s">
        <v>144</v>
      </c>
      <c r="C51" s="122">
        <v>23.954285714285714</v>
      </c>
      <c r="D51" s="122">
        <v>30.700000030517575</v>
      </c>
      <c r="E51" s="37">
        <v>29.143296726771762</v>
      </c>
      <c r="F51" s="37">
        <v>32.35</v>
      </c>
      <c r="G51" s="37">
        <v>32.6</v>
      </c>
      <c r="H51" s="37">
        <v>32.1</v>
      </c>
      <c r="I51" s="37">
        <v>31.125</v>
      </c>
      <c r="J51" s="37">
        <v>32</v>
      </c>
      <c r="K51" s="37">
        <v>30.25</v>
      </c>
      <c r="L51" s="37">
        <v>34.5</v>
      </c>
      <c r="M51" s="37">
        <v>41</v>
      </c>
      <c r="N51" s="37">
        <v>35.25</v>
      </c>
      <c r="O51" s="37">
        <v>50.75</v>
      </c>
      <c r="P51" s="37">
        <v>48.75</v>
      </c>
      <c r="Q51" s="37">
        <v>56.5</v>
      </c>
      <c r="R51" s="37">
        <v>47</v>
      </c>
      <c r="S51" s="37">
        <v>37.75</v>
      </c>
      <c r="T51" s="37">
        <v>37.75</v>
      </c>
      <c r="U51" s="37">
        <v>36.75</v>
      </c>
      <c r="V51" s="37">
        <v>38.75</v>
      </c>
      <c r="W51" s="122">
        <v>39.012549019607846</v>
      </c>
      <c r="X51" s="122">
        <v>44.352941176470587</v>
      </c>
      <c r="Y51" s="122">
        <v>44.154563758389259</v>
      </c>
      <c r="Z51" s="122">
        <v>45.149215686274509</v>
      </c>
      <c r="AA51" s="122">
        <v>45.803686274509808</v>
      </c>
      <c r="AB51" s="122">
        <v>46.352812499999999</v>
      </c>
      <c r="AC51" s="113">
        <v>44.584335505549092</v>
      </c>
      <c r="AG51" s="43">
        <v>32.6</v>
      </c>
      <c r="AH51" s="43">
        <v>32.1</v>
      </c>
      <c r="AI51" s="43">
        <v>38</v>
      </c>
    </row>
    <row r="52" spans="1:35" s="43" customFormat="1" ht="11.25" hidden="1" customHeight="1" x14ac:dyDescent="0.2">
      <c r="A52" s="77" t="s">
        <v>125</v>
      </c>
      <c r="B52" s="36"/>
      <c r="C52" s="122">
        <v>22.37857142857143</v>
      </c>
      <c r="D52" s="122">
        <v>27.25</v>
      </c>
      <c r="E52" s="61">
        <v>26.125824175824178</v>
      </c>
      <c r="F52" s="61">
        <v>30</v>
      </c>
      <c r="G52" s="37">
        <v>30.25</v>
      </c>
      <c r="H52" s="37">
        <v>29.75</v>
      </c>
      <c r="I52" s="61">
        <v>29.875</v>
      </c>
      <c r="J52" s="37">
        <v>29.5</v>
      </c>
      <c r="K52" s="37">
        <v>30.25</v>
      </c>
      <c r="L52" s="37">
        <v>33.25</v>
      </c>
      <c r="M52" s="37">
        <v>42.25</v>
      </c>
      <c r="N52" s="37">
        <v>35.25</v>
      </c>
      <c r="O52" s="61">
        <v>54.75</v>
      </c>
      <c r="P52" s="37">
        <v>55.25</v>
      </c>
      <c r="Q52" s="37">
        <v>60.5</v>
      </c>
      <c r="R52" s="37">
        <v>48.5</v>
      </c>
      <c r="S52" s="61">
        <v>36</v>
      </c>
      <c r="T52" s="37">
        <v>37</v>
      </c>
      <c r="U52" s="37">
        <v>35</v>
      </c>
      <c r="V52" s="37">
        <v>36</v>
      </c>
      <c r="W52" s="122">
        <v>39.001960784313724</v>
      </c>
      <c r="X52" s="122">
        <v>42.049019607843135</v>
      </c>
      <c r="Y52" s="122">
        <v>41.691442953020136</v>
      </c>
      <c r="Z52" s="122">
        <v>42.742666666666672</v>
      </c>
      <c r="AA52" s="122">
        <v>43.430333333333337</v>
      </c>
      <c r="AB52" s="122">
        <v>44.185039062500003</v>
      </c>
      <c r="AC52" s="113">
        <v>42.489131423653816</v>
      </c>
      <c r="AG52" s="43">
        <v>30.25</v>
      </c>
      <c r="AH52" s="43">
        <v>29.75</v>
      </c>
      <c r="AI52" s="43">
        <v>35.5</v>
      </c>
    </row>
    <row r="53" spans="1:35" s="43" customFormat="1" ht="11.25" hidden="1" customHeight="1" x14ac:dyDescent="0.2">
      <c r="A53" s="57" t="s">
        <v>126</v>
      </c>
      <c r="B53" s="36">
        <v>55</v>
      </c>
      <c r="C53" s="122">
        <v>23.37857142857143</v>
      </c>
      <c r="D53" s="122">
        <v>28.25</v>
      </c>
      <c r="E53" s="122">
        <v>27.125824175824178</v>
      </c>
      <c r="F53" s="37">
        <v>31.375</v>
      </c>
      <c r="G53" s="122">
        <v>31.75</v>
      </c>
      <c r="H53" s="122">
        <v>31</v>
      </c>
      <c r="I53" s="37">
        <v>31.5</v>
      </c>
      <c r="J53" s="122">
        <v>30.75</v>
      </c>
      <c r="K53" s="122">
        <v>32.25</v>
      </c>
      <c r="L53" s="122">
        <v>36.25</v>
      </c>
      <c r="M53" s="122">
        <v>47.25</v>
      </c>
      <c r="N53" s="122">
        <v>38.583333333333336</v>
      </c>
      <c r="O53" s="37">
        <v>62.75</v>
      </c>
      <c r="P53" s="122">
        <v>62.25</v>
      </c>
      <c r="Q53" s="122">
        <v>70.5</v>
      </c>
      <c r="R53" s="122">
        <v>55.5</v>
      </c>
      <c r="S53" s="37">
        <v>38.166666666666664</v>
      </c>
      <c r="T53" s="122">
        <v>39.5</v>
      </c>
      <c r="U53" s="122">
        <v>37</v>
      </c>
      <c r="V53" s="122">
        <v>38</v>
      </c>
      <c r="W53" s="122">
        <v>42.718627450980392</v>
      </c>
      <c r="X53" s="122">
        <v>45.384313725490195</v>
      </c>
      <c r="Y53" s="122">
        <v>44.887013422818782</v>
      </c>
      <c r="Z53" s="122">
        <v>46.041882352941187</v>
      </c>
      <c r="AA53" s="122">
        <v>46.591323529411753</v>
      </c>
      <c r="AB53" s="122">
        <v>47.171171874999999</v>
      </c>
      <c r="AC53" s="113">
        <v>45.721218342758789</v>
      </c>
      <c r="AG53" s="43">
        <v>31.75</v>
      </c>
      <c r="AH53" s="43">
        <v>31</v>
      </c>
      <c r="AI53" s="43">
        <v>36.75</v>
      </c>
    </row>
    <row r="54" spans="1:35" s="43" customFormat="1" ht="11.25" hidden="1" customHeight="1" x14ac:dyDescent="0.2">
      <c r="A54" s="57"/>
      <c r="B54" s="36"/>
      <c r="C54" s="122"/>
      <c r="D54" s="122"/>
      <c r="E54" s="122"/>
      <c r="F54" s="37"/>
      <c r="G54" s="122"/>
      <c r="H54" s="122"/>
      <c r="I54" s="37"/>
      <c r="J54" s="122"/>
      <c r="K54" s="122"/>
      <c r="L54" s="122"/>
      <c r="M54" s="122"/>
      <c r="N54" s="122"/>
      <c r="O54" s="37"/>
      <c r="P54" s="122"/>
      <c r="Q54" s="122"/>
      <c r="R54" s="122"/>
      <c r="S54" s="37"/>
      <c r="T54" s="122"/>
      <c r="U54" s="122"/>
      <c r="V54" s="122"/>
      <c r="W54" s="122"/>
      <c r="X54" s="122"/>
      <c r="Y54" s="122"/>
      <c r="Z54" s="122"/>
      <c r="AA54" s="122"/>
      <c r="AB54" s="122"/>
      <c r="AC54" s="113"/>
    </row>
    <row r="55" spans="1:35" s="43" customFormat="1" ht="11.25" hidden="1" customHeight="1" x14ac:dyDescent="0.2">
      <c r="A55" s="57" t="s">
        <v>146</v>
      </c>
      <c r="B55" s="36"/>
      <c r="C55" s="122"/>
      <c r="D55" s="122"/>
      <c r="E55" s="122"/>
      <c r="F55" s="37"/>
      <c r="G55" s="122"/>
      <c r="H55" s="122"/>
      <c r="I55" s="37"/>
      <c r="J55" s="122"/>
      <c r="K55" s="122"/>
      <c r="L55" s="122"/>
      <c r="M55" s="122"/>
      <c r="N55" s="122"/>
      <c r="O55" s="37"/>
      <c r="P55" s="122"/>
      <c r="Q55" s="122"/>
      <c r="R55" s="122"/>
      <c r="S55" s="37"/>
      <c r="T55" s="122"/>
      <c r="U55" s="122"/>
      <c r="V55" s="122"/>
      <c r="W55" s="122"/>
      <c r="X55" s="122"/>
      <c r="Y55" s="122"/>
      <c r="Z55" s="122"/>
      <c r="AA55" s="122"/>
      <c r="AB55" s="122"/>
      <c r="AC55" s="113"/>
    </row>
    <row r="56" spans="1:35" s="43" customFormat="1" ht="11.25" hidden="1" customHeight="1" x14ac:dyDescent="0.2">
      <c r="A56" s="57" t="s">
        <v>146</v>
      </c>
      <c r="B56" s="36">
        <v>44.875</v>
      </c>
      <c r="C56" s="122">
        <v>36.257141658238005</v>
      </c>
      <c r="D56" s="122">
        <v>52.390752174377397</v>
      </c>
      <c r="E56" s="122">
        <v>48.667611286037534</v>
      </c>
      <c r="F56" s="37">
        <v>65.222125002825067</v>
      </c>
      <c r="G56" s="122">
        <v>65.064260381626681</v>
      </c>
      <c r="H56" s="122">
        <v>65.379989624023438</v>
      </c>
      <c r="I56" s="37">
        <v>60.976663589477539</v>
      </c>
      <c r="J56" s="122">
        <v>65.049057006835938</v>
      </c>
      <c r="K56" s="122">
        <v>56.904270172119141</v>
      </c>
      <c r="L56" s="122">
        <v>57.799289703369141</v>
      </c>
      <c r="M56" s="122">
        <v>58.654392242431641</v>
      </c>
      <c r="N56" s="122">
        <v>57.785984039306641</v>
      </c>
      <c r="O56" s="37">
        <v>50.980123464572891</v>
      </c>
      <c r="P56" s="122">
        <v>50.537590269323864</v>
      </c>
      <c r="Q56" s="122">
        <v>51.184814342635043</v>
      </c>
      <c r="R56" s="122">
        <v>51.217965781759759</v>
      </c>
      <c r="S56" s="37">
        <v>64.78664092179595</v>
      </c>
      <c r="T56" s="122">
        <v>59.592720337590336</v>
      </c>
      <c r="U56" s="122">
        <v>65.280593512075271</v>
      </c>
      <c r="V56" s="122">
        <v>69.486608915722243</v>
      </c>
      <c r="W56" s="122">
        <v>59.605197342995012</v>
      </c>
      <c r="X56" s="122">
        <v>48.764904959861688</v>
      </c>
      <c r="Y56" s="122">
        <v>48.254723547938369</v>
      </c>
      <c r="Z56" s="122">
        <v>46.630241608986005</v>
      </c>
      <c r="AA56" s="122">
        <v>42.727026610422222</v>
      </c>
      <c r="AB56" s="122">
        <v>44.105743372391288</v>
      </c>
      <c r="AC56" s="113">
        <v>46.471887802842282</v>
      </c>
      <c r="AG56" s="43">
        <v>65.064260381626681</v>
      </c>
      <c r="AH56" s="43">
        <v>65.379989624023438</v>
      </c>
      <c r="AI56" s="43">
        <v>69.03905303955078</v>
      </c>
    </row>
    <row r="57" spans="1:35" s="43" customFormat="1" ht="11.25" hidden="1" customHeight="1" x14ac:dyDescent="0.2">
      <c r="A57" s="57"/>
      <c r="B57" s="36"/>
      <c r="C57" s="122"/>
      <c r="D57" s="122"/>
      <c r="E57" s="122"/>
      <c r="F57" s="37"/>
      <c r="G57" s="122"/>
      <c r="H57" s="122"/>
      <c r="I57" s="37"/>
      <c r="J57" s="122"/>
      <c r="K57" s="122"/>
      <c r="L57" s="122"/>
      <c r="M57" s="122"/>
      <c r="N57" s="122"/>
      <c r="O57" s="37"/>
      <c r="P57" s="122"/>
      <c r="Q57" s="122"/>
      <c r="R57" s="122"/>
      <c r="S57" s="37"/>
      <c r="T57" s="122"/>
      <c r="U57" s="122"/>
      <c r="V57" s="122"/>
      <c r="W57" s="122"/>
      <c r="X57" s="122"/>
      <c r="Y57" s="122"/>
      <c r="Z57" s="122"/>
      <c r="AA57" s="122"/>
      <c r="AB57" s="122"/>
      <c r="AC57" s="113"/>
    </row>
    <row r="58" spans="1:35" s="43" customFormat="1" ht="11.25" hidden="1" customHeight="1" x14ac:dyDescent="0.2">
      <c r="A58" s="57"/>
      <c r="B58" s="36"/>
      <c r="C58" s="122"/>
      <c r="D58" s="122"/>
      <c r="E58" s="122"/>
      <c r="F58" s="37"/>
      <c r="G58" s="122"/>
      <c r="H58" s="122"/>
      <c r="I58" s="37"/>
      <c r="J58" s="122"/>
      <c r="K58" s="122"/>
      <c r="L58" s="122"/>
      <c r="M58" s="122"/>
      <c r="N58" s="122"/>
      <c r="O58" s="37"/>
      <c r="P58" s="122"/>
      <c r="Q58" s="122"/>
      <c r="R58" s="122"/>
      <c r="S58" s="37"/>
      <c r="T58" s="122"/>
      <c r="U58" s="122"/>
      <c r="V58" s="122"/>
      <c r="W58" s="122"/>
      <c r="X58" s="122"/>
      <c r="Y58" s="122"/>
      <c r="Z58" s="122"/>
      <c r="AA58" s="122"/>
      <c r="AB58" s="122"/>
      <c r="AC58" s="113"/>
    </row>
    <row r="59" spans="1:35" s="43" customFormat="1" ht="11.25" hidden="1" customHeight="1" x14ac:dyDescent="0.2">
      <c r="A59" s="57"/>
      <c r="B59" s="36"/>
      <c r="C59" s="122"/>
      <c r="D59" s="122"/>
      <c r="E59" s="122"/>
      <c r="F59" s="37"/>
      <c r="G59" s="122"/>
      <c r="H59" s="122"/>
      <c r="I59" s="37"/>
      <c r="J59" s="122"/>
      <c r="K59" s="122"/>
      <c r="L59" s="122"/>
      <c r="M59" s="122"/>
      <c r="N59" s="122"/>
      <c r="O59" s="37"/>
      <c r="P59" s="122"/>
      <c r="Q59" s="122"/>
      <c r="R59" s="122"/>
      <c r="S59" s="37"/>
      <c r="T59" s="122"/>
      <c r="U59" s="122"/>
      <c r="V59" s="122"/>
      <c r="W59" s="122"/>
      <c r="X59" s="122"/>
      <c r="Y59" s="122"/>
      <c r="Z59" s="122"/>
      <c r="AA59" s="122"/>
      <c r="AB59" s="122"/>
      <c r="AC59" s="113"/>
    </row>
    <row r="60" spans="1:35" s="43" customFormat="1" ht="11.25" hidden="1" customHeight="1" x14ac:dyDescent="0.2">
      <c r="A60" s="57"/>
      <c r="B60" s="36"/>
      <c r="C60" s="122"/>
      <c r="D60" s="122"/>
      <c r="E60" s="122"/>
      <c r="F60" s="37"/>
      <c r="G60" s="122"/>
      <c r="H60" s="122"/>
      <c r="I60" s="37"/>
      <c r="J60" s="122"/>
      <c r="K60" s="122"/>
      <c r="L60" s="122"/>
      <c r="M60" s="122"/>
      <c r="N60" s="122"/>
      <c r="O60" s="37"/>
      <c r="P60" s="122"/>
      <c r="Q60" s="122"/>
      <c r="R60" s="122"/>
      <c r="S60" s="37"/>
      <c r="T60" s="122"/>
      <c r="U60" s="122"/>
      <c r="V60" s="122"/>
      <c r="W60" s="122"/>
      <c r="X60" s="122"/>
      <c r="Y60" s="122"/>
      <c r="Z60" s="122"/>
      <c r="AA60" s="122"/>
      <c r="AB60" s="122"/>
      <c r="AC60" s="113"/>
    </row>
    <row r="61" spans="1:35" ht="11.25" hidden="1" customHeight="1" x14ac:dyDescent="0.2">
      <c r="A61" s="57"/>
      <c r="C61" s="122"/>
      <c r="D61" s="122"/>
      <c r="E61" s="122"/>
      <c r="F61" s="37"/>
      <c r="G61" s="122"/>
      <c r="H61" s="122"/>
      <c r="I61" s="37"/>
      <c r="J61" s="122"/>
      <c r="K61" s="122"/>
      <c r="L61" s="122"/>
      <c r="M61" s="122"/>
      <c r="N61" s="122"/>
      <c r="O61" s="37"/>
      <c r="P61" s="122"/>
      <c r="Q61" s="122"/>
      <c r="R61" s="122"/>
      <c r="S61" s="37"/>
      <c r="T61" s="122"/>
      <c r="U61" s="122"/>
      <c r="V61" s="122"/>
      <c r="W61" s="122"/>
      <c r="X61" s="122"/>
      <c r="Y61" s="122"/>
      <c r="Z61" s="122"/>
      <c r="AA61" s="122"/>
      <c r="AB61" s="122"/>
      <c r="AC61" s="113"/>
    </row>
    <row r="62" spans="1:35" ht="12" hidden="1" customHeight="1" x14ac:dyDescent="0.2">
      <c r="A62" s="57"/>
      <c r="B62" s="72"/>
      <c r="C62" s="122"/>
      <c r="D62" s="122"/>
      <c r="E62" s="122"/>
      <c r="F62" s="37"/>
      <c r="G62" s="122"/>
      <c r="H62" s="122"/>
      <c r="I62" s="37"/>
      <c r="J62" s="122"/>
      <c r="K62" s="122"/>
      <c r="L62" s="122"/>
      <c r="M62" s="122"/>
      <c r="N62" s="122"/>
      <c r="O62" s="37"/>
      <c r="P62" s="122"/>
      <c r="Q62" s="122"/>
      <c r="R62" s="122"/>
      <c r="S62" s="37"/>
      <c r="T62" s="122"/>
      <c r="U62" s="122"/>
      <c r="V62" s="122"/>
      <c r="W62" s="122"/>
      <c r="X62" s="122"/>
      <c r="Y62" s="122"/>
      <c r="Z62" s="122"/>
      <c r="AA62" s="122"/>
      <c r="AB62" s="122"/>
      <c r="AC62" s="113"/>
    </row>
    <row r="63" spans="1:35" ht="12" hidden="1" customHeight="1" x14ac:dyDescent="0.2">
      <c r="A63" s="62"/>
      <c r="C63" s="123"/>
      <c r="D63" s="123"/>
      <c r="E63" s="123"/>
      <c r="F63" s="39"/>
      <c r="G63" s="123"/>
      <c r="H63" s="123"/>
      <c r="I63" s="39"/>
      <c r="J63" s="123"/>
      <c r="K63" s="123"/>
      <c r="L63" s="123"/>
      <c r="M63" s="123"/>
      <c r="N63" s="123"/>
      <c r="O63" s="39"/>
      <c r="P63" s="123"/>
      <c r="Q63" s="123"/>
      <c r="R63" s="123"/>
      <c r="S63" s="39"/>
      <c r="T63" s="123"/>
      <c r="U63" s="123"/>
      <c r="V63" s="123"/>
      <c r="W63" s="123"/>
      <c r="X63" s="123"/>
      <c r="Y63" s="123"/>
      <c r="Z63" s="123"/>
      <c r="AA63" s="123"/>
      <c r="AB63" s="123"/>
      <c r="AC63" s="114"/>
    </row>
    <row r="65" spans="1:31" ht="13.5" customHeight="1" x14ac:dyDescent="0.25">
      <c r="A65" s="40" t="s">
        <v>190</v>
      </c>
      <c r="E65" s="36" t="s">
        <v>148</v>
      </c>
    </row>
    <row r="66" spans="1:31" s="52" customFormat="1" ht="11.25" customHeight="1" thickBot="1" x14ac:dyDescent="0.25">
      <c r="A66" s="78" t="s">
        <v>148</v>
      </c>
      <c r="B66" s="79"/>
      <c r="C66" s="80" t="s">
        <v>131</v>
      </c>
      <c r="D66" s="80" t="s">
        <v>132</v>
      </c>
      <c r="E66" s="80" t="s">
        <v>133</v>
      </c>
      <c r="F66" s="80" t="s">
        <v>134</v>
      </c>
      <c r="G66" s="80">
        <v>37257</v>
      </c>
      <c r="H66" s="80">
        <v>37288</v>
      </c>
      <c r="I66" s="80" t="s">
        <v>135</v>
      </c>
      <c r="J66" s="80">
        <v>37316</v>
      </c>
      <c r="K66" s="80">
        <v>37347</v>
      </c>
      <c r="L66" s="80">
        <v>37377</v>
      </c>
      <c r="M66" s="80">
        <v>37408</v>
      </c>
      <c r="N66" s="81" t="s">
        <v>181</v>
      </c>
      <c r="O66" s="80" t="s">
        <v>182</v>
      </c>
      <c r="P66" s="80">
        <v>37438</v>
      </c>
      <c r="Q66" s="80">
        <v>37469</v>
      </c>
      <c r="R66" s="80">
        <v>37500</v>
      </c>
      <c r="S66" s="80" t="s">
        <v>183</v>
      </c>
      <c r="T66" s="80">
        <v>37530</v>
      </c>
      <c r="U66" s="80">
        <v>37561</v>
      </c>
      <c r="V66" s="80">
        <v>37591</v>
      </c>
      <c r="W66" s="80" t="s">
        <v>136</v>
      </c>
      <c r="X66" s="80" t="s">
        <v>137</v>
      </c>
      <c r="Y66" s="80" t="s">
        <v>138</v>
      </c>
      <c r="Z66" s="80" t="s">
        <v>139</v>
      </c>
      <c r="AA66" s="80" t="s">
        <v>140</v>
      </c>
      <c r="AB66" s="80" t="s">
        <v>141</v>
      </c>
      <c r="AC66" s="81" t="s">
        <v>188</v>
      </c>
      <c r="AD66" s="82"/>
      <c r="AE66" s="82"/>
    </row>
    <row r="67" spans="1:31" ht="13.7" customHeight="1" x14ac:dyDescent="0.2">
      <c r="A67" s="95" t="s">
        <v>120</v>
      </c>
      <c r="B67" s="36" t="s">
        <v>147</v>
      </c>
      <c r="C67" s="83">
        <v>7733.8129496402889</v>
      </c>
      <c r="D67" s="83">
        <v>10942.13649851632</v>
      </c>
      <c r="E67" s="83">
        <v>9337.9747240783036</v>
      </c>
      <c r="F67" s="83">
        <v>10634.832093239151</v>
      </c>
      <c r="G67" s="98">
        <v>10513.245033112582</v>
      </c>
      <c r="H67" s="83">
        <v>10756.419153365718</v>
      </c>
      <c r="I67" s="83" t="e">
        <v>#N/A</v>
      </c>
      <c r="J67" s="83">
        <v>11376.564277588168</v>
      </c>
      <c r="K67" s="83">
        <v>10650.887573964497</v>
      </c>
      <c r="L67" s="83">
        <v>9910.610182666147</v>
      </c>
      <c r="M67" s="83">
        <v>10715.652506697283</v>
      </c>
      <c r="N67" s="83">
        <v>10425.716754442643</v>
      </c>
      <c r="O67" s="83">
        <v>16644.497969637727</v>
      </c>
      <c r="P67" s="83">
        <v>15830.115830115828</v>
      </c>
      <c r="Q67" s="83">
        <v>18490.278307281736</v>
      </c>
      <c r="R67" s="83">
        <v>15613.09977151561</v>
      </c>
      <c r="S67" s="83">
        <v>11449.375971048355</v>
      </c>
      <c r="T67" s="83">
        <v>13321.492007104796</v>
      </c>
      <c r="U67" s="83">
        <v>11093.75</v>
      </c>
      <c r="V67" s="83">
        <v>9932.8859060402683</v>
      </c>
      <c r="W67" s="100">
        <v>11860.969859865865</v>
      </c>
      <c r="X67" s="83">
        <v>12259.786963269842</v>
      </c>
      <c r="Y67" s="83">
        <v>12051.360378589223</v>
      </c>
      <c r="Z67" s="83">
        <v>11630.030736517077</v>
      </c>
      <c r="AA67" s="83">
        <v>11286.45559028047</v>
      </c>
      <c r="AB67" s="83">
        <v>11271.060681216932</v>
      </c>
      <c r="AC67" s="84">
        <v>11385.376990545386</v>
      </c>
    </row>
    <row r="68" spans="1:31" ht="13.7" customHeight="1" x14ac:dyDescent="0.2">
      <c r="A68" s="96" t="s">
        <v>121</v>
      </c>
      <c r="B68" s="36" t="s">
        <v>147</v>
      </c>
      <c r="C68" s="83">
        <v>8483.6769759450162</v>
      </c>
      <c r="D68" s="83">
        <v>11189.854531891084</v>
      </c>
      <c r="E68" s="85">
        <v>9836.7657539180509</v>
      </c>
      <c r="F68" s="83">
        <v>11016.914989680085</v>
      </c>
      <c r="G68" s="83">
        <v>11197.916666666668</v>
      </c>
      <c r="H68" s="83">
        <v>10835.913312693499</v>
      </c>
      <c r="I68" s="83" t="e">
        <v>#N/A</v>
      </c>
      <c r="J68" s="83">
        <v>10769.774011299434</v>
      </c>
      <c r="K68" s="83">
        <v>10902.255639097744</v>
      </c>
      <c r="L68" s="83">
        <v>10378.057820607855</v>
      </c>
      <c r="M68" s="83">
        <v>11139.51789627465</v>
      </c>
      <c r="N68" s="83">
        <v>10806.610451993416</v>
      </c>
      <c r="O68" s="83">
        <v>15905.80970882196</v>
      </c>
      <c r="P68" s="83">
        <v>15172.413793103447</v>
      </c>
      <c r="Q68" s="83">
        <v>17388.339584043639</v>
      </c>
      <c r="R68" s="83">
        <v>15156.6757493188</v>
      </c>
      <c r="S68" s="83">
        <v>11748.670422674615</v>
      </c>
      <c r="T68" s="83">
        <v>13095.238095238095</v>
      </c>
      <c r="U68" s="83">
        <v>11265.432098765432</v>
      </c>
      <c r="V68" s="83">
        <v>10885.34107402032</v>
      </c>
      <c r="W68" s="85">
        <v>11877.449095691598</v>
      </c>
      <c r="X68" s="83">
        <v>12291.968369997474</v>
      </c>
      <c r="Y68" s="83">
        <v>11798.636184687573</v>
      </c>
      <c r="Z68" s="83">
        <v>11641.072328570073</v>
      </c>
      <c r="AA68" s="83">
        <v>11605.447358702275</v>
      </c>
      <c r="AB68" s="83">
        <v>11932.670871294007</v>
      </c>
      <c r="AC68" s="84">
        <v>11569.144280408722</v>
      </c>
    </row>
    <row r="69" spans="1:31" ht="13.7" customHeight="1" x14ac:dyDescent="0.2">
      <c r="A69" s="96" t="s">
        <v>122</v>
      </c>
      <c r="B69" s="36" t="s">
        <v>147</v>
      </c>
      <c r="C69" s="83">
        <v>8529.3159609120521</v>
      </c>
      <c r="D69" s="83">
        <v>11854.86211901306</v>
      </c>
      <c r="E69" s="85">
        <v>10192.089039962557</v>
      </c>
      <c r="F69" s="83">
        <v>11136.234752634417</v>
      </c>
      <c r="G69" s="83">
        <v>11413.96933560477</v>
      </c>
      <c r="H69" s="83">
        <v>10858.500169664065</v>
      </c>
      <c r="I69" s="83" t="e">
        <v>#N/A</v>
      </c>
      <c r="J69" s="83">
        <v>11109.17335193582</v>
      </c>
      <c r="K69" s="83">
        <v>10498.220640569394</v>
      </c>
      <c r="L69" s="83">
        <v>10093.978419770274</v>
      </c>
      <c r="M69" s="83">
        <v>11928.429423459243</v>
      </c>
      <c r="N69" s="83">
        <v>10840.209494599638</v>
      </c>
      <c r="O69" s="83">
        <v>15596.545964843341</v>
      </c>
      <c r="P69" s="83">
        <v>15101.721439749606</v>
      </c>
      <c r="Q69" s="83">
        <v>16857.407980204145</v>
      </c>
      <c r="R69" s="83">
        <v>14830.508474576271</v>
      </c>
      <c r="S69" s="83">
        <v>11161.314794973825</v>
      </c>
      <c r="T69" s="83">
        <v>11732.28346456693</v>
      </c>
      <c r="U69" s="83">
        <v>11200.585651537334</v>
      </c>
      <c r="V69" s="83">
        <v>10551.075268817203</v>
      </c>
      <c r="W69" s="85">
        <v>11829.952185270244</v>
      </c>
      <c r="X69" s="83">
        <v>11550.418680219962</v>
      </c>
      <c r="Y69" s="83">
        <v>11118.000045359888</v>
      </c>
      <c r="Z69" s="83">
        <v>11041.258585116651</v>
      </c>
      <c r="AA69" s="83">
        <v>10684.647722478368</v>
      </c>
      <c r="AB69" s="83">
        <v>10403.951692829969</v>
      </c>
      <c r="AC69" s="84">
        <v>10974.331135891092</v>
      </c>
    </row>
    <row r="70" spans="1:31" ht="13.7" customHeight="1" x14ac:dyDescent="0.2">
      <c r="A70" s="96" t="s">
        <v>123</v>
      </c>
      <c r="B70" s="36" t="s">
        <v>147</v>
      </c>
      <c r="C70" s="83">
        <v>7229.2370941679246</v>
      </c>
      <c r="D70" s="83">
        <v>10949.645665989397</v>
      </c>
      <c r="E70" s="85">
        <v>9089.4413800786606</v>
      </c>
      <c r="F70" s="83">
        <v>11090.637635970368</v>
      </c>
      <c r="G70" s="83">
        <v>11299.826689774696</v>
      </c>
      <c r="H70" s="83">
        <v>10881.44858216604</v>
      </c>
      <c r="I70" s="83" t="e">
        <v>#N/A</v>
      </c>
      <c r="J70" s="83">
        <v>10929.909784871617</v>
      </c>
      <c r="K70" s="83">
        <v>10465.116279069769</v>
      </c>
      <c r="L70" s="83">
        <v>10129.235068110373</v>
      </c>
      <c r="M70" s="83">
        <v>12232.41590214067</v>
      </c>
      <c r="N70" s="83">
        <v>10942.255749773603</v>
      </c>
      <c r="O70" s="83">
        <v>15623.453894035993</v>
      </c>
      <c r="P70" s="83">
        <v>15262.321144674086</v>
      </c>
      <c r="Q70" s="83">
        <v>17068.587535233324</v>
      </c>
      <c r="R70" s="83">
        <v>14539.453002200566</v>
      </c>
      <c r="S70" s="83">
        <v>11114.242086952983</v>
      </c>
      <c r="T70" s="83">
        <v>11878.00963081862</v>
      </c>
      <c r="U70" s="83">
        <v>10730.253353204173</v>
      </c>
      <c r="V70" s="83">
        <v>10734.463276836157</v>
      </c>
      <c r="W70" s="85">
        <v>11798.522797929158</v>
      </c>
      <c r="X70" s="83">
        <v>11961.182076264953</v>
      </c>
      <c r="Y70" s="83">
        <v>11500.1593325591</v>
      </c>
      <c r="Z70" s="83">
        <v>11452.473463265242</v>
      </c>
      <c r="AA70" s="83">
        <v>11036.417274157009</v>
      </c>
      <c r="AB70" s="83">
        <v>10696.266007459086</v>
      </c>
      <c r="AC70" s="84">
        <v>11076.351761673315</v>
      </c>
    </row>
    <row r="71" spans="1:31" ht="13.7" customHeight="1" x14ac:dyDescent="0.2">
      <c r="A71" s="96" t="s">
        <v>124</v>
      </c>
      <c r="B71" s="36" t="s">
        <v>147</v>
      </c>
      <c r="C71" s="83">
        <v>8710.1694915254229</v>
      </c>
      <c r="D71" s="83">
        <v>11450.951149018121</v>
      </c>
      <c r="E71" s="85">
        <v>10080.560320271772</v>
      </c>
      <c r="F71" s="83">
        <v>11090.637635970368</v>
      </c>
      <c r="G71" s="83">
        <v>11299.826689774696</v>
      </c>
      <c r="H71" s="83">
        <v>10881.44858216604</v>
      </c>
      <c r="I71" s="83" t="e">
        <v>#N/A</v>
      </c>
      <c r="J71" s="83">
        <v>10929.909784871617</v>
      </c>
      <c r="K71" s="83">
        <v>10465.116279069769</v>
      </c>
      <c r="L71" s="83">
        <v>11701.012923506809</v>
      </c>
      <c r="M71" s="83">
        <v>13591.573224600745</v>
      </c>
      <c r="N71" s="83">
        <v>11919.234142392443</v>
      </c>
      <c r="O71" s="83">
        <v>15753.94768253166</v>
      </c>
      <c r="P71" s="83">
        <v>15262.321144674086</v>
      </c>
      <c r="Q71" s="83">
        <v>17460.068900720325</v>
      </c>
      <c r="R71" s="83">
        <v>14539.453002200566</v>
      </c>
      <c r="S71" s="83">
        <v>11114.242086952983</v>
      </c>
      <c r="T71" s="83">
        <v>11878.00963081862</v>
      </c>
      <c r="U71" s="83">
        <v>10730.253353204173</v>
      </c>
      <c r="V71" s="83">
        <v>10734.463276836157</v>
      </c>
      <c r="W71" s="85">
        <v>11983.101494781573</v>
      </c>
      <c r="X71" s="83">
        <v>12318.890853034141</v>
      </c>
      <c r="Y71" s="83">
        <v>11779.876829400549</v>
      </c>
      <c r="Z71" s="83">
        <v>11785.008177168515</v>
      </c>
      <c r="AA71" s="83">
        <v>11377.654576207475</v>
      </c>
      <c r="AB71" s="83">
        <v>11023.930472408632</v>
      </c>
      <c r="AC71" s="84">
        <v>11478.431817610379</v>
      </c>
    </row>
    <row r="72" spans="1:31" ht="13.7" customHeight="1" x14ac:dyDescent="0.2">
      <c r="A72" s="96" t="s">
        <v>125</v>
      </c>
      <c r="B72" s="36" t="s">
        <v>147</v>
      </c>
      <c r="C72" s="83">
        <v>8791.8215613382908</v>
      </c>
      <c r="D72" s="83">
        <v>11061.946902654867</v>
      </c>
      <c r="E72" s="85">
        <v>9926.8842319965788</v>
      </c>
      <c r="F72" s="83">
        <v>10665.83284487337</v>
      </c>
      <c r="G72" s="83">
        <v>10861.423220973784</v>
      </c>
      <c r="H72" s="83">
        <v>10470.242468772958</v>
      </c>
      <c r="I72" s="83" t="e">
        <v>#N/A</v>
      </c>
      <c r="J72" s="83">
        <v>10612.321562734787</v>
      </c>
      <c r="K72" s="83">
        <v>11584.158415841584</v>
      </c>
      <c r="L72" s="83">
        <v>12582.910651580178</v>
      </c>
      <c r="M72" s="83">
        <v>15847.099500576256</v>
      </c>
      <c r="N72" s="83">
        <v>13338.056189332672</v>
      </c>
      <c r="O72" s="83">
        <v>19850.918484731006</v>
      </c>
      <c r="P72" s="83">
        <v>20204.841713221602</v>
      </c>
      <c r="Q72" s="83">
        <v>21891.096394407654</v>
      </c>
      <c r="R72" s="83">
        <v>17456.817346563763</v>
      </c>
      <c r="S72" s="83">
        <v>12028.179703873764</v>
      </c>
      <c r="T72" s="83">
        <v>13345.521023765998</v>
      </c>
      <c r="U72" s="83">
        <v>11627.906976744185</v>
      </c>
      <c r="V72" s="83">
        <v>11111.111111111111</v>
      </c>
      <c r="W72" s="85">
        <v>12860.190271736496</v>
      </c>
      <c r="X72" s="83">
        <v>13327.996861395159</v>
      </c>
      <c r="Y72" s="83">
        <v>12629.219345131654</v>
      </c>
      <c r="Z72" s="83">
        <v>12585.170788177411</v>
      </c>
      <c r="AA72" s="83">
        <v>12053.287408959963</v>
      </c>
      <c r="AB72" s="83">
        <v>11707.937033368375</v>
      </c>
      <c r="AC72" s="84">
        <v>12155.812277252235</v>
      </c>
    </row>
    <row r="73" spans="1:31" ht="13.7" customHeight="1" thickBot="1" x14ac:dyDescent="0.25">
      <c r="A73" s="97" t="s">
        <v>126</v>
      </c>
      <c r="B73" s="63" t="s">
        <v>147</v>
      </c>
      <c r="C73" s="86">
        <v>9163.5687732341994</v>
      </c>
      <c r="D73" s="86">
        <v>11464.682220434432</v>
      </c>
      <c r="E73" s="87">
        <v>10314.125496834316</v>
      </c>
      <c r="F73" s="86">
        <v>11176.342301733413</v>
      </c>
      <c r="G73" s="86">
        <v>11423.220973782772</v>
      </c>
      <c r="H73" s="86">
        <v>10929.463629684054</v>
      </c>
      <c r="I73" s="86" t="e">
        <v>#N/A</v>
      </c>
      <c r="J73" s="86">
        <v>11081.893313298271</v>
      </c>
      <c r="K73" s="86">
        <v>12376.237623762376</v>
      </c>
      <c r="L73" s="86">
        <v>13753.413968006242</v>
      </c>
      <c r="M73" s="86">
        <v>17767.960046100652</v>
      </c>
      <c r="N73" s="86">
        <v>14632.537212623089</v>
      </c>
      <c r="O73" s="86">
        <v>22803.863759286582</v>
      </c>
      <c r="P73" s="86">
        <v>22811.918063314712</v>
      </c>
      <c r="Q73" s="86">
        <v>25570.272259013982</v>
      </c>
      <c r="R73" s="86">
        <v>20029.400955531051</v>
      </c>
      <c r="S73" s="86">
        <v>12763.015270693455</v>
      </c>
      <c r="T73" s="86">
        <v>14259.597806215723</v>
      </c>
      <c r="U73" s="86">
        <v>12292.35880398671</v>
      </c>
      <c r="V73" s="86">
        <v>11737.089201877934</v>
      </c>
      <c r="W73" s="87">
        <v>13938.999026561372</v>
      </c>
      <c r="X73" s="86">
        <v>14404.361142047179</v>
      </c>
      <c r="Y73" s="86">
        <v>13614.974097903658</v>
      </c>
      <c r="Z73" s="86">
        <v>13573.922024043004</v>
      </c>
      <c r="AA73" s="86">
        <v>12945.99133103619</v>
      </c>
      <c r="AB73" s="86">
        <v>12512.80288940999</v>
      </c>
      <c r="AC73" s="88">
        <v>13043.596572547958</v>
      </c>
    </row>
    <row r="74" spans="1:31" ht="13.5" customHeight="1" x14ac:dyDescent="0.2">
      <c r="A74" s="66"/>
      <c r="B74" s="67"/>
      <c r="C74" s="89"/>
      <c r="D74" s="89"/>
      <c r="E74" s="89"/>
      <c r="F74" s="89"/>
      <c r="G74" s="89"/>
      <c r="H74" s="89"/>
      <c r="I74" s="89"/>
      <c r="J74" s="89"/>
      <c r="K74" s="89"/>
      <c r="L74" s="89"/>
      <c r="M74" s="89"/>
      <c r="N74" s="89"/>
      <c r="O74" s="89"/>
      <c r="P74" s="89"/>
      <c r="Q74" s="89"/>
      <c r="R74" s="89"/>
      <c r="S74" s="89"/>
      <c r="T74" s="89"/>
      <c r="U74" s="89"/>
      <c r="V74" s="89"/>
      <c r="W74" s="89"/>
      <c r="X74" s="89"/>
      <c r="Y74" s="89"/>
      <c r="Z74" s="89"/>
      <c r="AA74" s="89"/>
      <c r="AB74" s="124"/>
      <c r="AC74" s="89"/>
    </row>
    <row r="75" spans="1:31" ht="13.7" hidden="1" customHeight="1" x14ac:dyDescent="0.2">
      <c r="A75" s="75"/>
      <c r="B75" s="43"/>
      <c r="C75" s="83"/>
      <c r="D75" s="83"/>
      <c r="E75" s="83"/>
      <c r="F75" s="83"/>
      <c r="G75" s="83"/>
      <c r="H75" s="83"/>
      <c r="I75" s="83"/>
      <c r="J75" s="83"/>
      <c r="K75" s="83"/>
      <c r="L75" s="83"/>
      <c r="M75" s="83"/>
      <c r="N75" s="83"/>
      <c r="O75" s="83"/>
      <c r="P75" s="83"/>
      <c r="Q75" s="83"/>
      <c r="R75" s="83"/>
      <c r="S75" s="83"/>
      <c r="T75" s="83"/>
      <c r="U75" s="83"/>
      <c r="V75" s="83"/>
      <c r="W75" s="83"/>
      <c r="X75" s="83"/>
      <c r="Y75" s="83"/>
      <c r="Z75" s="83"/>
      <c r="AA75" s="83"/>
      <c r="AB75" s="90"/>
      <c r="AC75" s="83"/>
    </row>
    <row r="76" spans="1:31" ht="13.7" hidden="1" customHeight="1" x14ac:dyDescent="0.2">
      <c r="A76" s="75"/>
      <c r="B76" s="43"/>
      <c r="C76" s="83"/>
      <c r="D76" s="83"/>
      <c r="E76" s="83"/>
      <c r="F76" s="83"/>
      <c r="G76" s="83"/>
      <c r="H76" s="83"/>
      <c r="I76" s="83"/>
      <c r="J76" s="83"/>
      <c r="K76" s="83"/>
      <c r="L76" s="83"/>
      <c r="M76" s="83"/>
      <c r="N76" s="83"/>
      <c r="O76" s="83"/>
      <c r="P76" s="83"/>
      <c r="Q76" s="83"/>
      <c r="R76" s="83"/>
      <c r="S76" s="83"/>
      <c r="T76" s="83"/>
      <c r="U76" s="83"/>
      <c r="V76" s="83"/>
      <c r="W76" s="83"/>
      <c r="X76" s="83"/>
      <c r="Y76" s="83"/>
      <c r="Z76" s="83"/>
      <c r="AA76" s="83"/>
      <c r="AB76" s="90"/>
      <c r="AC76" s="83"/>
    </row>
    <row r="77" spans="1:31" ht="13.7" hidden="1" customHeight="1" x14ac:dyDescent="0.2">
      <c r="A77" s="75"/>
      <c r="B77" s="43"/>
      <c r="C77" s="83"/>
      <c r="D77" s="83"/>
      <c r="E77" s="83"/>
      <c r="F77" s="83"/>
      <c r="G77" s="83"/>
      <c r="H77" s="83"/>
      <c r="I77" s="83"/>
      <c r="J77" s="83"/>
      <c r="K77" s="83"/>
      <c r="L77" s="83"/>
      <c r="M77" s="83"/>
      <c r="N77" s="83"/>
      <c r="O77" s="83"/>
      <c r="P77" s="83"/>
      <c r="Q77" s="83"/>
      <c r="R77" s="83"/>
      <c r="S77" s="83"/>
      <c r="T77" s="83"/>
      <c r="U77" s="83"/>
      <c r="V77" s="83"/>
      <c r="W77" s="83"/>
      <c r="X77" s="83"/>
      <c r="Y77" s="83"/>
      <c r="Z77" s="83"/>
      <c r="AA77" s="83"/>
      <c r="AB77" s="90"/>
      <c r="AC77" s="83"/>
    </row>
    <row r="78" spans="1:31" ht="13.7" hidden="1" customHeight="1" x14ac:dyDescent="0.2">
      <c r="A78" s="75"/>
      <c r="B78" s="43"/>
      <c r="C78" s="83"/>
      <c r="D78" s="83"/>
      <c r="E78" s="83"/>
      <c r="F78" s="83"/>
      <c r="G78" s="83"/>
      <c r="H78" s="83"/>
      <c r="I78" s="83"/>
      <c r="J78" s="83"/>
      <c r="K78" s="83"/>
      <c r="L78" s="83"/>
      <c r="M78" s="83"/>
      <c r="N78" s="83"/>
      <c r="O78" s="83"/>
      <c r="P78" s="83"/>
      <c r="Q78" s="83"/>
      <c r="R78" s="83"/>
      <c r="S78" s="83"/>
      <c r="T78" s="83"/>
      <c r="U78" s="83"/>
      <c r="V78" s="83"/>
      <c r="W78" s="83"/>
      <c r="X78" s="83"/>
      <c r="Y78" s="83"/>
      <c r="Z78" s="83"/>
      <c r="AA78" s="83"/>
      <c r="AB78" s="90"/>
      <c r="AC78" s="83"/>
    </row>
    <row r="79" spans="1:31" ht="13.7" hidden="1" customHeight="1" x14ac:dyDescent="0.2">
      <c r="A79" s="75"/>
      <c r="B79" s="43"/>
      <c r="C79" s="83"/>
      <c r="D79" s="83"/>
      <c r="E79" s="83"/>
      <c r="F79" s="83"/>
      <c r="G79" s="83"/>
      <c r="H79" s="83"/>
      <c r="I79" s="83"/>
      <c r="J79" s="83"/>
      <c r="K79" s="83"/>
      <c r="L79" s="83"/>
      <c r="M79" s="83"/>
      <c r="N79" s="83"/>
      <c r="O79" s="83"/>
      <c r="P79" s="83"/>
      <c r="Q79" s="83"/>
      <c r="R79" s="83"/>
      <c r="S79" s="83"/>
      <c r="T79" s="83"/>
      <c r="U79" s="83"/>
      <c r="V79" s="83"/>
      <c r="W79" s="83"/>
      <c r="X79" s="83"/>
      <c r="Y79" s="83"/>
      <c r="Z79" s="83"/>
      <c r="AA79" s="83"/>
      <c r="AB79" s="90"/>
      <c r="AC79" s="83"/>
    </row>
    <row r="80" spans="1:31" ht="13.7" hidden="1" customHeight="1" x14ac:dyDescent="0.2">
      <c r="A80" s="75"/>
      <c r="B80" s="43"/>
      <c r="C80" s="83"/>
      <c r="D80" s="83"/>
      <c r="E80" s="83"/>
      <c r="F80" s="83"/>
      <c r="G80" s="83"/>
      <c r="H80" s="83"/>
      <c r="I80" s="83"/>
      <c r="J80" s="83"/>
      <c r="K80" s="83"/>
      <c r="L80" s="83"/>
      <c r="M80" s="83"/>
      <c r="N80" s="83"/>
      <c r="O80" s="83"/>
      <c r="P80" s="83"/>
      <c r="Q80" s="83"/>
      <c r="R80" s="83"/>
      <c r="S80" s="83"/>
      <c r="T80" s="83"/>
      <c r="U80" s="83"/>
      <c r="V80" s="83"/>
      <c r="W80" s="83"/>
      <c r="X80" s="83"/>
      <c r="Y80" s="83"/>
      <c r="Z80" s="83"/>
      <c r="AA80" s="83"/>
      <c r="AB80" s="90"/>
      <c r="AC80" s="83"/>
    </row>
    <row r="81" spans="1:29" ht="13.7" hidden="1" customHeight="1" x14ac:dyDescent="0.2">
      <c r="A81" s="75"/>
      <c r="B81" s="43"/>
      <c r="C81" s="83"/>
      <c r="D81" s="83"/>
      <c r="E81" s="83"/>
      <c r="F81" s="83"/>
      <c r="G81" s="83"/>
      <c r="H81" s="83"/>
      <c r="I81" s="83"/>
      <c r="J81" s="83"/>
      <c r="K81" s="83"/>
      <c r="L81" s="83"/>
      <c r="M81" s="83"/>
      <c r="N81" s="83"/>
      <c r="O81" s="83"/>
      <c r="P81" s="83"/>
      <c r="Q81" s="83"/>
      <c r="R81" s="83"/>
      <c r="S81" s="83"/>
      <c r="T81" s="83"/>
      <c r="U81" s="83"/>
      <c r="V81" s="83"/>
      <c r="W81" s="83"/>
      <c r="X81" s="83"/>
      <c r="Y81" s="83"/>
      <c r="Z81" s="83"/>
      <c r="AA81" s="83"/>
      <c r="AB81" s="90"/>
      <c r="AC81" s="83"/>
    </row>
    <row r="82" spans="1:29" ht="13.7" hidden="1" customHeight="1" x14ac:dyDescent="0.2">
      <c r="A82" s="75"/>
      <c r="B82" s="43"/>
      <c r="C82" s="83"/>
      <c r="D82" s="83"/>
      <c r="E82" s="83"/>
      <c r="F82" s="83"/>
      <c r="G82" s="83"/>
      <c r="H82" s="83"/>
      <c r="I82" s="83"/>
      <c r="J82" s="83"/>
      <c r="K82" s="83"/>
      <c r="L82" s="83"/>
      <c r="M82" s="83"/>
      <c r="N82" s="83"/>
      <c r="O82" s="83"/>
      <c r="P82" s="83"/>
      <c r="Q82" s="83"/>
      <c r="R82" s="83"/>
      <c r="S82" s="83"/>
      <c r="T82" s="83"/>
      <c r="U82" s="83"/>
      <c r="V82" s="83"/>
      <c r="W82" s="83"/>
      <c r="X82" s="83"/>
      <c r="Y82" s="83"/>
      <c r="Z82" s="83"/>
      <c r="AA82" s="83"/>
      <c r="AB82" s="90"/>
      <c r="AC82" s="83"/>
    </row>
    <row r="83" spans="1:29" ht="13.7" hidden="1" customHeight="1" x14ac:dyDescent="0.2">
      <c r="A83" s="75"/>
      <c r="B83" s="75"/>
      <c r="C83" s="83"/>
      <c r="D83" s="83"/>
      <c r="E83" s="83"/>
      <c r="F83" s="83"/>
      <c r="G83" s="83"/>
      <c r="H83" s="83"/>
      <c r="I83" s="83"/>
      <c r="J83" s="83"/>
      <c r="K83" s="83"/>
      <c r="L83" s="83"/>
      <c r="M83" s="83"/>
      <c r="N83" s="83"/>
      <c r="O83" s="83"/>
      <c r="P83" s="83"/>
      <c r="Q83" s="83"/>
      <c r="R83" s="83"/>
      <c r="S83" s="83"/>
      <c r="T83" s="83"/>
      <c r="U83" s="83"/>
      <c r="V83" s="83"/>
      <c r="W83" s="83"/>
      <c r="X83" s="83"/>
      <c r="Y83" s="83"/>
      <c r="Z83" s="83"/>
      <c r="AA83" s="83"/>
      <c r="AB83" s="90"/>
      <c r="AC83" s="83"/>
    </row>
    <row r="84" spans="1:29" ht="13.5" hidden="1" customHeight="1" x14ac:dyDescent="0.2">
      <c r="A84" s="75"/>
      <c r="B84" s="75"/>
      <c r="C84" s="83"/>
      <c r="D84" s="83"/>
      <c r="E84" s="83"/>
      <c r="F84" s="91"/>
      <c r="G84" s="83"/>
      <c r="H84" s="83"/>
      <c r="I84" s="91"/>
      <c r="J84" s="83"/>
      <c r="K84" s="83"/>
      <c r="L84" s="83"/>
      <c r="M84" s="83"/>
      <c r="N84" s="83"/>
      <c r="O84" s="91"/>
      <c r="P84" s="83"/>
      <c r="Q84" s="83"/>
      <c r="R84" s="83"/>
      <c r="S84" s="91"/>
      <c r="T84" s="83"/>
      <c r="U84" s="83"/>
      <c r="V84" s="83"/>
      <c r="W84" s="83"/>
      <c r="X84" s="83"/>
      <c r="Y84" s="83"/>
      <c r="Z84" s="83"/>
      <c r="AA84" s="83"/>
      <c r="AB84" s="83"/>
      <c r="AC84" s="83"/>
    </row>
    <row r="85" spans="1:29" ht="12" customHeight="1" x14ac:dyDescent="0.2">
      <c r="C85" s="91"/>
      <c r="D85" s="91"/>
      <c r="E85" s="91"/>
      <c r="F85" s="91"/>
      <c r="G85" s="91"/>
      <c r="H85" s="91"/>
      <c r="I85" s="91"/>
      <c r="J85" s="91"/>
      <c r="K85" s="91"/>
      <c r="L85" s="91"/>
      <c r="M85" s="91"/>
      <c r="N85" s="91"/>
      <c r="O85" s="91"/>
      <c r="P85" s="91"/>
      <c r="Q85" s="91"/>
      <c r="R85" s="91"/>
      <c r="S85" s="91"/>
      <c r="T85" s="91"/>
      <c r="U85" s="91"/>
      <c r="V85" s="91"/>
      <c r="W85" s="91"/>
      <c r="X85" s="91"/>
      <c r="Y85" s="91"/>
      <c r="Z85" s="91"/>
      <c r="AA85" s="91"/>
      <c r="AB85" s="91"/>
      <c r="AC85" s="91"/>
    </row>
    <row r="86" spans="1:29" ht="17.25" customHeight="1" thickBot="1" x14ac:dyDescent="0.3">
      <c r="A86" s="68" t="s">
        <v>88</v>
      </c>
      <c r="B86" s="72"/>
      <c r="C86" s="92"/>
      <c r="D86" s="92"/>
      <c r="E86" s="92"/>
      <c r="F86" s="92"/>
      <c r="G86" s="92"/>
      <c r="H86" s="92"/>
      <c r="I86" s="92"/>
      <c r="J86" s="92"/>
      <c r="K86" s="92"/>
      <c r="L86" s="92"/>
      <c r="M86" s="92"/>
      <c r="N86" s="92"/>
      <c r="O86" s="92"/>
      <c r="P86" s="92"/>
      <c r="Q86" s="92"/>
      <c r="R86" s="92"/>
      <c r="S86" s="92"/>
      <c r="T86" s="92"/>
      <c r="U86" s="92"/>
      <c r="V86" s="92"/>
      <c r="W86" s="92"/>
      <c r="X86" s="92"/>
      <c r="Y86" s="92"/>
      <c r="Z86" s="92"/>
      <c r="AA86" s="92"/>
      <c r="AB86" s="92"/>
      <c r="AC86" s="92"/>
    </row>
    <row r="87" spans="1:29" x14ac:dyDescent="0.2">
      <c r="A87" s="95" t="s">
        <v>120</v>
      </c>
      <c r="B87" s="43"/>
      <c r="C87" s="83">
        <v>-179.85611510791296</v>
      </c>
      <c r="D87" s="83">
        <v>-187.37049191782353</v>
      </c>
      <c r="E87" s="85">
        <v>-183.61330351286961</v>
      </c>
      <c r="F87" s="83">
        <v>-35.802484890460619</v>
      </c>
      <c r="G87" s="83">
        <v>-74.410909106722102</v>
      </c>
      <c r="H87" s="83">
        <v>2.805939325800864</v>
      </c>
      <c r="I87" s="83" t="e">
        <v>#N/A</v>
      </c>
      <c r="J87" s="83">
        <v>38.274314762889844</v>
      </c>
      <c r="K87" s="83">
        <v>-139.09315821276687</v>
      </c>
      <c r="L87" s="83">
        <v>35.942503213051168</v>
      </c>
      <c r="M87" s="83">
        <v>240.53092046458551</v>
      </c>
      <c r="N87" s="83">
        <v>45.793421821623269</v>
      </c>
      <c r="O87" s="83">
        <v>184.57997036978486</v>
      </c>
      <c r="P87" s="83">
        <v>169.73847162526181</v>
      </c>
      <c r="Q87" s="83">
        <v>227.14002923477528</v>
      </c>
      <c r="R87" s="83">
        <v>156.86141024931567</v>
      </c>
      <c r="S87" s="83">
        <v>91.226574844702554</v>
      </c>
      <c r="T87" s="83">
        <v>113.28901787990799</v>
      </c>
      <c r="U87" s="83">
        <v>23.639298892989245</v>
      </c>
      <c r="V87" s="83">
        <v>136.75140776121043</v>
      </c>
      <c r="W87" s="85">
        <v>48.044885336346852</v>
      </c>
      <c r="X87" s="83">
        <v>138.04377764757373</v>
      </c>
      <c r="Y87" s="83">
        <v>127.0206320728812</v>
      </c>
      <c r="Z87" s="89">
        <v>88.849269357049707</v>
      </c>
      <c r="AA87" s="89">
        <v>29.563248935923184</v>
      </c>
      <c r="AB87" s="83">
        <v>-26.172349833752378</v>
      </c>
      <c r="AC87" s="93">
        <v>31.676594286162072</v>
      </c>
    </row>
    <row r="88" spans="1:29" x14ac:dyDescent="0.2">
      <c r="A88" s="96" t="s">
        <v>121</v>
      </c>
      <c r="B88" s="58"/>
      <c r="C88" s="83">
        <v>-107.38831615120398</v>
      </c>
      <c r="D88" s="83">
        <v>-335.63272448072894</v>
      </c>
      <c r="E88" s="85">
        <v>-221.51052031596555</v>
      </c>
      <c r="F88" s="83">
        <v>-198.32732271448731</v>
      </c>
      <c r="G88" s="83">
        <v>-269.17016806722677</v>
      </c>
      <c r="H88" s="83">
        <v>-127.48447736174967</v>
      </c>
      <c r="I88" s="83" t="e">
        <v>#N/A</v>
      </c>
      <c r="J88" s="83">
        <v>-88.369596406344499</v>
      </c>
      <c r="K88" s="83">
        <v>-147.46811780833377</v>
      </c>
      <c r="L88" s="83">
        <v>25.71492195184328</v>
      </c>
      <c r="M88" s="83">
        <v>219.36035957576132</v>
      </c>
      <c r="N88" s="83">
        <v>32.53572123975573</v>
      </c>
      <c r="O88" s="83">
        <v>150.59590089319136</v>
      </c>
      <c r="P88" s="83">
        <v>138.63000931966235</v>
      </c>
      <c r="Q88" s="83">
        <v>181.52368026816112</v>
      </c>
      <c r="R88" s="83">
        <v>131.63401309175424</v>
      </c>
      <c r="S88" s="83">
        <v>154.60335544450936</v>
      </c>
      <c r="T88" s="83">
        <v>147.03092392335566</v>
      </c>
      <c r="U88" s="83">
        <v>93.934514224371014</v>
      </c>
      <c r="V88" s="83">
        <v>222.84462818580323</v>
      </c>
      <c r="W88" s="85">
        <v>-24.548210709644991</v>
      </c>
      <c r="X88" s="83">
        <v>148.84333575854907</v>
      </c>
      <c r="Y88" s="83">
        <v>113.1480912941006</v>
      </c>
      <c r="Z88" s="83">
        <v>85.192143233323804</v>
      </c>
      <c r="AA88" s="83">
        <v>32.167542878889435</v>
      </c>
      <c r="AB88" s="83">
        <v>-19.745806014125264</v>
      </c>
      <c r="AC88" s="84">
        <v>16.220939446448028</v>
      </c>
    </row>
    <row r="89" spans="1:29" x14ac:dyDescent="0.2">
      <c r="A89" s="96" t="s">
        <v>122</v>
      </c>
      <c r="B89" s="43"/>
      <c r="C89" s="83">
        <v>223.12703583061739</v>
      </c>
      <c r="D89" s="83">
        <v>-143.66891293699337</v>
      </c>
      <c r="E89" s="85">
        <v>39.729061446812921</v>
      </c>
      <c r="F89" s="83">
        <v>-386.06255344227066</v>
      </c>
      <c r="G89" s="83">
        <v>-331.57250252965969</v>
      </c>
      <c r="H89" s="83">
        <v>-440.5526043548798</v>
      </c>
      <c r="I89" s="83" t="e">
        <v>#N/A</v>
      </c>
      <c r="J89" s="83">
        <v>-284.97466871822689</v>
      </c>
      <c r="K89" s="83">
        <v>8.7101510589036479</v>
      </c>
      <c r="L89" s="83">
        <v>36.017287823462539</v>
      </c>
      <c r="M89" s="83">
        <v>89.311681000599492</v>
      </c>
      <c r="N89" s="83">
        <v>44.679706627655833</v>
      </c>
      <c r="O89" s="83">
        <v>63.769820246192467</v>
      </c>
      <c r="P89" s="83">
        <v>47.957998889391092</v>
      </c>
      <c r="Q89" s="83">
        <v>104.83066061651698</v>
      </c>
      <c r="R89" s="83">
        <v>38.52080123266569</v>
      </c>
      <c r="S89" s="83">
        <v>147.15583770172088</v>
      </c>
      <c r="T89" s="83">
        <v>147.482723139683</v>
      </c>
      <c r="U89" s="83">
        <v>159.57618781493875</v>
      </c>
      <c r="V89" s="83">
        <v>134.40860215053726</v>
      </c>
      <c r="W89" s="85">
        <v>-133.58240183786438</v>
      </c>
      <c r="X89" s="83">
        <v>19.130371167939302</v>
      </c>
      <c r="Y89" s="83">
        <v>23.883583071143221</v>
      </c>
      <c r="Z89" s="83">
        <v>9.5010600109508232</v>
      </c>
      <c r="AA89" s="83">
        <v>-17.277210645372179</v>
      </c>
      <c r="AB89" s="83">
        <v>-60.758578158945966</v>
      </c>
      <c r="AC89" s="84">
        <v>-17.053444992188815</v>
      </c>
    </row>
    <row r="90" spans="1:29" x14ac:dyDescent="0.2">
      <c r="A90" s="96" t="s">
        <v>123</v>
      </c>
      <c r="B90" s="43"/>
      <c r="C90" s="83">
        <v>390.25430194402725</v>
      </c>
      <c r="D90" s="83">
        <v>-535.57694176128462</v>
      </c>
      <c r="E90" s="85">
        <v>-72.661319908629594</v>
      </c>
      <c r="F90" s="83">
        <v>-110.30073984646151</v>
      </c>
      <c r="G90" s="83">
        <v>-74.911621460474635</v>
      </c>
      <c r="H90" s="83">
        <v>-145.68985823244839</v>
      </c>
      <c r="I90" s="83" t="e">
        <v>#N/A</v>
      </c>
      <c r="J90" s="83">
        <v>-200.52499773707859</v>
      </c>
      <c r="K90" s="83">
        <v>-42.764631613243182</v>
      </c>
      <c r="L90" s="83">
        <v>36.864216245849093</v>
      </c>
      <c r="M90" s="83">
        <v>77.903747628515703</v>
      </c>
      <c r="N90" s="83">
        <v>24.001110753706598</v>
      </c>
      <c r="O90" s="83">
        <v>-16.138414394139545</v>
      </c>
      <c r="P90" s="83">
        <v>-19.81051676792049</v>
      </c>
      <c r="Q90" s="83">
        <v>5.5856822376481432</v>
      </c>
      <c r="R90" s="83">
        <v>-34.190408652146289</v>
      </c>
      <c r="S90" s="83">
        <v>-74.007295280540347</v>
      </c>
      <c r="T90" s="83">
        <v>74.421339978203832</v>
      </c>
      <c r="U90" s="83">
        <v>-152.1866823303244</v>
      </c>
      <c r="V90" s="83">
        <v>-144.25654348950047</v>
      </c>
      <c r="W90" s="85">
        <v>-81.211846058493393</v>
      </c>
      <c r="X90" s="83">
        <v>17.690383945522626</v>
      </c>
      <c r="Y90" s="83">
        <v>40.086646976384145</v>
      </c>
      <c r="Z90" s="83">
        <v>8.081361020445911</v>
      </c>
      <c r="AA90" s="83">
        <v>-43.481928084678657</v>
      </c>
      <c r="AB90" s="83">
        <v>-93.765448502563231</v>
      </c>
      <c r="AC90" s="84">
        <v>-32.180307230288236</v>
      </c>
    </row>
    <row r="91" spans="1:29" x14ac:dyDescent="0.2">
      <c r="A91" s="96" t="s">
        <v>124</v>
      </c>
      <c r="B91" s="58"/>
      <c r="C91" s="83">
        <v>150.84745762711827</v>
      </c>
      <c r="D91" s="83">
        <v>-34.271458732560859</v>
      </c>
      <c r="E91" s="85">
        <v>58.287999447278708</v>
      </c>
      <c r="F91" s="83">
        <v>-110.30073984646151</v>
      </c>
      <c r="G91" s="83">
        <v>-74.911621460474635</v>
      </c>
      <c r="H91" s="83">
        <v>-145.68985823244839</v>
      </c>
      <c r="I91" s="83" t="e">
        <v>#N/A</v>
      </c>
      <c r="J91" s="83">
        <v>-200.52499773707859</v>
      </c>
      <c r="K91" s="83">
        <v>-130.33030586893619</v>
      </c>
      <c r="L91" s="83">
        <v>-101.92925918220863</v>
      </c>
      <c r="M91" s="83">
        <v>-61.44042841290684</v>
      </c>
      <c r="N91" s="83">
        <v>-97.899997821348734</v>
      </c>
      <c r="O91" s="83">
        <v>-14.324881200098389</v>
      </c>
      <c r="P91" s="83">
        <v>-19.81051676792049</v>
      </c>
      <c r="Q91" s="83">
        <v>11.026281819769792</v>
      </c>
      <c r="R91" s="83">
        <v>-34.190408652146289</v>
      </c>
      <c r="S91" s="83">
        <v>-100.23749148240677</v>
      </c>
      <c r="T91" s="83">
        <v>-4.2692486273972463</v>
      </c>
      <c r="U91" s="83">
        <v>-152.1866823303244</v>
      </c>
      <c r="V91" s="83">
        <v>-144.25654348950047</v>
      </c>
      <c r="W91" s="85">
        <v>-105.59814132230895</v>
      </c>
      <c r="X91" s="83">
        <v>-10.789090386688258</v>
      </c>
      <c r="Y91" s="83">
        <v>18.916936373136195</v>
      </c>
      <c r="Z91" s="83">
        <v>-5.3510723808849434</v>
      </c>
      <c r="AA91" s="83">
        <v>-35.935043040357414</v>
      </c>
      <c r="AB91" s="83">
        <v>-85.191756470932887</v>
      </c>
      <c r="AC91" s="84">
        <v>-23.665738254396274</v>
      </c>
    </row>
    <row r="92" spans="1:29" x14ac:dyDescent="0.2">
      <c r="A92" s="96" t="s">
        <v>125</v>
      </c>
      <c r="B92" s="43"/>
      <c r="C92" s="83">
        <v>241.63568773234329</v>
      </c>
      <c r="D92" s="83">
        <v>175.0112254674932</v>
      </c>
      <c r="E92" s="85">
        <v>208.32345659991734</v>
      </c>
      <c r="F92" s="83">
        <v>-382.1871818194868</v>
      </c>
      <c r="G92" s="83">
        <v>-400.67655564572487</v>
      </c>
      <c r="H92" s="83">
        <v>-363.6978079932469</v>
      </c>
      <c r="I92" s="83" t="e">
        <v>#N/A</v>
      </c>
      <c r="J92" s="83">
        <v>-333.87509774758837</v>
      </c>
      <c r="K92" s="83">
        <v>-209.21390384652477</v>
      </c>
      <c r="L92" s="83">
        <v>-190.81197615704696</v>
      </c>
      <c r="M92" s="83">
        <v>-138.52289821299746</v>
      </c>
      <c r="N92" s="83">
        <v>-179.51625940552367</v>
      </c>
      <c r="O92" s="83">
        <v>-77.041104496827757</v>
      </c>
      <c r="P92" s="83">
        <v>-70.387644576563616</v>
      </c>
      <c r="Q92" s="83">
        <v>-45.089247361745947</v>
      </c>
      <c r="R92" s="83">
        <v>-115.64642155217734</v>
      </c>
      <c r="S92" s="83">
        <v>104.82097854043423</v>
      </c>
      <c r="T92" s="83">
        <v>21.790379185515121</v>
      </c>
      <c r="U92" s="83">
        <v>234.6778100775191</v>
      </c>
      <c r="V92" s="83">
        <v>57.994746358272096</v>
      </c>
      <c r="W92" s="85">
        <v>-208.33097445807653</v>
      </c>
      <c r="X92" s="83">
        <v>55.296877332302756</v>
      </c>
      <c r="Y92" s="83">
        <v>48.503791123517658</v>
      </c>
      <c r="Z92" s="83">
        <v>19.034129432277041</v>
      </c>
      <c r="AA92" s="83">
        <v>-46.545429078669258</v>
      </c>
      <c r="AB92" s="83">
        <v>-106.24453414499294</v>
      </c>
      <c r="AC92" s="84">
        <v>-4.2803833133893932</v>
      </c>
    </row>
    <row r="93" spans="1:29" ht="13.7" customHeight="1" thickBot="1" x14ac:dyDescent="0.25">
      <c r="A93" s="97" t="s">
        <v>126</v>
      </c>
      <c r="B93" s="63"/>
      <c r="C93" s="86">
        <v>241.63568773233965</v>
      </c>
      <c r="D93" s="86">
        <v>178.22596793742923</v>
      </c>
      <c r="E93" s="87">
        <v>209.93082783488535</v>
      </c>
      <c r="F93" s="86">
        <v>-378.50712658281554</v>
      </c>
      <c r="G93" s="86">
        <v>-397.33003142943926</v>
      </c>
      <c r="H93" s="86">
        <v>-359.68422173619365</v>
      </c>
      <c r="I93" s="86" t="e">
        <v>#N/A</v>
      </c>
      <c r="J93" s="86">
        <v>-328.12523957742451</v>
      </c>
      <c r="K93" s="86">
        <v>-196.861791442303</v>
      </c>
      <c r="L93" s="86">
        <v>-172.82498704562022</v>
      </c>
      <c r="M93" s="86">
        <v>-109.45198568141132</v>
      </c>
      <c r="N93" s="86">
        <v>-159.71292138977878</v>
      </c>
      <c r="O93" s="86">
        <v>-34.380840629401064</v>
      </c>
      <c r="P93" s="86">
        <v>-32.118633932994271</v>
      </c>
      <c r="Q93" s="86">
        <v>8.2708086876591551</v>
      </c>
      <c r="R93" s="86">
        <v>-79.294696642860799</v>
      </c>
      <c r="S93" s="86">
        <v>117.87129285663286</v>
      </c>
      <c r="T93" s="86">
        <v>35.615091055478842</v>
      </c>
      <c r="U93" s="86">
        <v>248.08797065337603</v>
      </c>
      <c r="V93" s="86">
        <v>69.91081686104917</v>
      </c>
      <c r="W93" s="87">
        <v>-193.56032698426498</v>
      </c>
      <c r="X93" s="86">
        <v>78.881364424474668</v>
      </c>
      <c r="Y93" s="86">
        <v>69.970424661389188</v>
      </c>
      <c r="Z93" s="86">
        <v>37.83195776438879</v>
      </c>
      <c r="AA93" s="86">
        <v>-34.503708733054737</v>
      </c>
      <c r="AB93" s="86">
        <v>-99.809911392147114</v>
      </c>
      <c r="AC93" s="88">
        <v>9.8200896536691289</v>
      </c>
    </row>
    <row r="94" spans="1:29" ht="13.7" customHeight="1" x14ac:dyDescent="0.2">
      <c r="A94" s="66"/>
      <c r="C94" s="83"/>
      <c r="D94" s="83"/>
      <c r="E94" s="83"/>
      <c r="F94" s="83"/>
      <c r="G94" s="83"/>
      <c r="H94" s="83"/>
      <c r="I94" s="83"/>
      <c r="J94" s="83"/>
      <c r="K94" s="83"/>
      <c r="L94" s="83"/>
      <c r="M94" s="83"/>
      <c r="N94" s="83"/>
      <c r="O94" s="83"/>
      <c r="P94" s="83"/>
      <c r="Q94" s="83"/>
      <c r="R94" s="89"/>
      <c r="S94" s="89"/>
      <c r="T94" s="89"/>
      <c r="U94" s="89"/>
      <c r="V94" s="89"/>
      <c r="W94" s="89"/>
      <c r="X94" s="89"/>
      <c r="Y94" s="89"/>
      <c r="Z94" s="89"/>
      <c r="AA94" s="89"/>
      <c r="AB94" s="89"/>
      <c r="AC94" s="89"/>
    </row>
    <row r="95" spans="1:29" ht="13.7" customHeight="1" x14ac:dyDescent="0.2">
      <c r="A95" s="125"/>
      <c r="C95" s="83"/>
      <c r="D95" s="83"/>
      <c r="E95" s="83"/>
      <c r="F95" s="83"/>
      <c r="G95" s="83"/>
      <c r="H95" s="83"/>
      <c r="I95" s="83"/>
      <c r="J95" s="83"/>
      <c r="K95" s="83"/>
      <c r="L95" s="83"/>
      <c r="M95" s="83"/>
      <c r="N95" s="83"/>
      <c r="O95" s="83"/>
      <c r="P95" s="83"/>
      <c r="Q95" s="83"/>
      <c r="R95" s="83"/>
      <c r="S95" s="83"/>
      <c r="T95" s="83"/>
      <c r="U95" s="83"/>
      <c r="V95" s="83"/>
      <c r="W95" s="83"/>
      <c r="X95" s="83"/>
      <c r="Y95" s="83"/>
      <c r="Z95" s="83"/>
      <c r="AA95" s="83"/>
      <c r="AB95" s="83"/>
      <c r="AC95" s="83"/>
    </row>
    <row r="96" spans="1:29" ht="13.7" customHeight="1" x14ac:dyDescent="0.2">
      <c r="A96" s="125"/>
      <c r="C96" s="83"/>
      <c r="D96" s="83"/>
      <c r="E96" s="83"/>
      <c r="F96" s="83"/>
      <c r="G96" s="83"/>
      <c r="H96" s="83"/>
      <c r="I96" s="83"/>
      <c r="J96" s="83"/>
      <c r="K96" s="83"/>
      <c r="L96" s="83"/>
      <c r="M96" s="83"/>
      <c r="N96" s="83"/>
      <c r="O96" s="83"/>
      <c r="P96" s="83"/>
      <c r="Q96" s="83"/>
      <c r="R96" s="83"/>
      <c r="S96" s="83"/>
      <c r="T96" s="83"/>
      <c r="U96" s="83"/>
      <c r="V96" s="83"/>
      <c r="W96" s="83"/>
      <c r="X96" s="83"/>
      <c r="Y96" s="83"/>
      <c r="Z96" s="83"/>
      <c r="AA96" s="83"/>
      <c r="AB96" s="83"/>
      <c r="AC96" s="83"/>
    </row>
    <row r="97" spans="1:29" ht="13.7" customHeight="1" x14ac:dyDescent="0.2">
      <c r="A97" s="125"/>
      <c r="C97" s="83"/>
      <c r="D97" s="83"/>
      <c r="E97" s="83"/>
      <c r="F97" s="83"/>
      <c r="G97" s="83"/>
      <c r="H97" s="83"/>
      <c r="I97" s="83"/>
      <c r="J97" s="83"/>
      <c r="K97" s="83"/>
      <c r="L97" s="83"/>
      <c r="M97" s="83"/>
      <c r="N97" s="83"/>
      <c r="O97" s="83"/>
      <c r="P97" s="83"/>
      <c r="Q97" s="83"/>
      <c r="R97" s="83"/>
      <c r="S97" s="83"/>
      <c r="T97" s="83"/>
      <c r="U97" s="83"/>
      <c r="V97" s="83"/>
      <c r="W97" s="83"/>
      <c r="X97" s="83"/>
      <c r="Y97" s="83"/>
      <c r="Z97" s="83"/>
      <c r="AA97" s="83"/>
      <c r="AB97" s="83"/>
      <c r="AC97" s="83"/>
    </row>
    <row r="98" spans="1:29" ht="13.7" customHeight="1" x14ac:dyDescent="0.2">
      <c r="A98" s="125"/>
      <c r="C98" s="83"/>
      <c r="D98" s="83"/>
      <c r="E98" s="83"/>
      <c r="F98" s="83"/>
      <c r="G98" s="83"/>
      <c r="H98" s="83"/>
      <c r="I98" s="83"/>
      <c r="J98" s="83"/>
      <c r="K98" s="83"/>
      <c r="L98" s="83"/>
      <c r="M98" s="83"/>
      <c r="N98" s="83"/>
      <c r="O98" s="83"/>
      <c r="P98" s="83"/>
      <c r="Q98" s="83"/>
      <c r="R98" s="83"/>
      <c r="S98" s="83"/>
      <c r="T98" s="83"/>
      <c r="U98" s="83"/>
      <c r="V98" s="83"/>
      <c r="W98" s="83"/>
      <c r="X98" s="83"/>
      <c r="Y98" s="83"/>
      <c r="Z98" s="83"/>
      <c r="AA98" s="83"/>
      <c r="AB98" s="83"/>
      <c r="AC98" s="83"/>
    </row>
    <row r="99" spans="1:29" ht="13.7" customHeight="1" x14ac:dyDescent="0.2">
      <c r="A99" s="125"/>
      <c r="C99" s="83"/>
      <c r="D99" s="83"/>
      <c r="E99" s="83"/>
      <c r="F99" s="83"/>
      <c r="G99" s="83"/>
      <c r="H99" s="83"/>
      <c r="I99" s="83"/>
      <c r="J99" s="83"/>
      <c r="K99" s="83"/>
      <c r="L99" s="83"/>
      <c r="M99" s="83"/>
      <c r="N99" s="83"/>
      <c r="O99" s="83"/>
      <c r="P99" s="83"/>
      <c r="Q99" s="83"/>
      <c r="R99" s="83"/>
      <c r="S99" s="83"/>
      <c r="T99" s="83"/>
      <c r="U99" s="83"/>
      <c r="V99" s="83"/>
      <c r="W99" s="83"/>
      <c r="X99" s="83"/>
      <c r="Y99" s="83"/>
      <c r="Z99" s="83"/>
      <c r="AA99" s="83"/>
      <c r="AB99" s="83"/>
      <c r="AC99" s="83"/>
    </row>
    <row r="100" spans="1:29" ht="13.7" customHeight="1" x14ac:dyDescent="0.2">
      <c r="A100" s="125"/>
      <c r="C100" s="83"/>
      <c r="D100" s="83"/>
      <c r="E100" s="83"/>
      <c r="F100" s="83"/>
      <c r="G100" s="83"/>
      <c r="H100" s="83"/>
      <c r="I100" s="83"/>
      <c r="J100" s="83"/>
      <c r="K100" s="83"/>
      <c r="L100" s="83"/>
      <c r="M100" s="83"/>
      <c r="N100" s="83"/>
      <c r="O100" s="83"/>
      <c r="P100" s="83"/>
      <c r="Q100" s="83"/>
      <c r="R100" s="83"/>
      <c r="S100" s="83"/>
      <c r="T100" s="83"/>
      <c r="U100" s="83"/>
      <c r="V100" s="83"/>
      <c r="W100" s="83"/>
      <c r="X100" s="83"/>
      <c r="Y100" s="83"/>
      <c r="Z100" s="83"/>
      <c r="AA100" s="83"/>
      <c r="AB100" s="83"/>
      <c r="AC100" s="83"/>
    </row>
    <row r="101" spans="1:29" ht="13.7" customHeight="1" x14ac:dyDescent="0.2">
      <c r="A101" s="125"/>
      <c r="C101" s="83"/>
      <c r="D101" s="83"/>
      <c r="E101" s="83"/>
      <c r="F101" s="83"/>
      <c r="G101" s="83"/>
      <c r="H101" s="83"/>
      <c r="I101" s="83"/>
      <c r="J101" s="83"/>
      <c r="K101" s="83"/>
      <c r="L101" s="83"/>
      <c r="M101" s="83"/>
      <c r="N101" s="83"/>
      <c r="O101" s="83"/>
      <c r="P101" s="83"/>
      <c r="Q101" s="83"/>
      <c r="R101" s="83"/>
      <c r="S101" s="83"/>
      <c r="T101" s="83"/>
      <c r="U101" s="83"/>
      <c r="V101" s="83"/>
      <c r="W101" s="83"/>
      <c r="X101" s="83"/>
      <c r="Y101" s="83"/>
      <c r="Z101" s="83"/>
      <c r="AA101" s="83"/>
      <c r="AB101" s="83"/>
      <c r="AC101" s="83"/>
    </row>
    <row r="102" spans="1:29" ht="13.7" customHeight="1" x14ac:dyDescent="0.2">
      <c r="A102" s="125"/>
      <c r="C102" s="83"/>
      <c r="D102" s="83"/>
      <c r="E102" s="83"/>
      <c r="F102" s="83"/>
      <c r="G102" s="83"/>
      <c r="H102" s="83"/>
      <c r="I102" s="83"/>
      <c r="J102" s="83"/>
      <c r="K102" s="83"/>
      <c r="L102" s="83"/>
      <c r="M102" s="83"/>
      <c r="N102" s="83"/>
      <c r="O102" s="83"/>
      <c r="P102" s="83"/>
      <c r="Q102" s="83"/>
      <c r="R102" s="83"/>
      <c r="S102" s="83"/>
      <c r="T102" s="83"/>
      <c r="U102" s="83"/>
      <c r="V102" s="83"/>
      <c r="W102" s="83"/>
      <c r="X102" s="83"/>
      <c r="Y102" s="83"/>
      <c r="Z102" s="83"/>
      <c r="AA102" s="83"/>
      <c r="AB102" s="83"/>
      <c r="AC102" s="83"/>
    </row>
    <row r="103" spans="1:29" ht="13.7" customHeight="1" thickBot="1" x14ac:dyDescent="0.25">
      <c r="A103" s="126"/>
      <c r="B103" s="43"/>
      <c r="C103" s="86"/>
      <c r="D103" s="86"/>
      <c r="E103" s="86"/>
      <c r="F103" s="86"/>
      <c r="G103" s="86"/>
      <c r="H103" s="86"/>
      <c r="I103" s="86"/>
      <c r="J103" s="86"/>
      <c r="K103" s="86"/>
      <c r="L103" s="86"/>
      <c r="M103" s="86"/>
      <c r="N103" s="86"/>
      <c r="O103" s="86"/>
      <c r="P103" s="86"/>
      <c r="Q103" s="86"/>
      <c r="R103" s="86"/>
      <c r="S103" s="86"/>
      <c r="T103" s="86"/>
      <c r="U103" s="86"/>
      <c r="V103" s="86"/>
      <c r="W103" s="86"/>
      <c r="X103" s="86"/>
      <c r="Y103" s="86"/>
      <c r="Z103" s="86"/>
      <c r="AA103" s="86"/>
      <c r="AB103" s="86"/>
      <c r="AC103" s="88"/>
    </row>
    <row r="104" spans="1:29" x14ac:dyDescent="0.2">
      <c r="A104" s="43"/>
      <c r="C104" s="91"/>
      <c r="D104" s="91"/>
      <c r="E104" s="91"/>
      <c r="F104" s="91"/>
      <c r="G104" s="91"/>
      <c r="H104" s="91"/>
      <c r="I104" s="91"/>
      <c r="J104" s="91"/>
      <c r="K104" s="91"/>
      <c r="L104" s="91"/>
      <c r="M104" s="91"/>
      <c r="N104" s="91"/>
      <c r="O104" s="91"/>
      <c r="P104" s="91"/>
      <c r="Q104" s="91"/>
      <c r="R104" s="91"/>
      <c r="S104" s="91"/>
      <c r="T104" s="91"/>
      <c r="U104" s="91"/>
      <c r="V104" s="91"/>
      <c r="W104" s="91"/>
      <c r="X104" s="91"/>
      <c r="Y104" s="91"/>
      <c r="Z104" s="91"/>
      <c r="AA104" s="91"/>
      <c r="AB104" s="91"/>
      <c r="AC104" s="91"/>
    </row>
    <row r="105" spans="1:29" ht="13.5" customHeight="1" x14ac:dyDescent="0.2">
      <c r="C105" s="91"/>
      <c r="D105" s="91"/>
      <c r="E105" s="91"/>
      <c r="F105" s="91"/>
      <c r="G105" s="91"/>
      <c r="H105" s="91"/>
      <c r="I105" s="91"/>
      <c r="J105" s="91"/>
      <c r="K105" s="91"/>
      <c r="L105" s="91"/>
      <c r="M105" s="91"/>
      <c r="N105" s="91"/>
      <c r="O105" s="91"/>
      <c r="P105" s="91"/>
      <c r="Q105" s="91"/>
      <c r="R105" s="91"/>
      <c r="S105" s="91"/>
      <c r="T105" s="91"/>
      <c r="U105" s="91"/>
      <c r="V105" s="91"/>
      <c r="W105" s="91"/>
      <c r="X105" s="91"/>
      <c r="Y105" s="91"/>
      <c r="Z105" s="91"/>
      <c r="AA105" s="91"/>
      <c r="AB105" s="91"/>
      <c r="AC105" s="91"/>
    </row>
    <row r="106" spans="1:29" ht="12" thickBot="1" x14ac:dyDescent="0.25">
      <c r="A106" s="94">
        <v>37218</v>
      </c>
      <c r="B106" s="75"/>
      <c r="C106" s="76"/>
      <c r="D106" s="76"/>
      <c r="E106" s="76"/>
      <c r="F106" s="76"/>
      <c r="G106" s="76"/>
      <c r="H106" s="76"/>
      <c r="I106" s="76"/>
      <c r="J106" s="76"/>
      <c r="K106" s="76"/>
      <c r="L106" s="76"/>
      <c r="M106" s="76"/>
      <c r="N106" s="76"/>
      <c r="O106" s="76"/>
      <c r="P106" s="76"/>
      <c r="Q106" s="76"/>
      <c r="R106" s="76"/>
      <c r="S106" s="76"/>
      <c r="T106" s="76"/>
      <c r="U106" s="76"/>
      <c r="V106" s="76"/>
      <c r="W106" s="76"/>
      <c r="X106" s="76"/>
      <c r="Y106" s="76"/>
      <c r="Z106" s="76"/>
      <c r="AA106" s="76"/>
      <c r="AB106" s="76"/>
      <c r="AC106" s="76"/>
    </row>
    <row r="107" spans="1:29" x14ac:dyDescent="0.2">
      <c r="A107" s="53" t="s">
        <v>120</v>
      </c>
      <c r="B107" s="43"/>
      <c r="C107" s="83">
        <v>7913.6690647482019</v>
      </c>
      <c r="D107" s="83">
        <v>11129.506990434144</v>
      </c>
      <c r="E107" s="83">
        <v>9521.5880275911732</v>
      </c>
      <c r="F107" s="89">
        <v>10670.634578129611</v>
      </c>
      <c r="G107" s="89">
        <v>10587.655942219304</v>
      </c>
      <c r="H107" s="89">
        <v>10753.613214039917</v>
      </c>
      <c r="I107" s="89" t="e">
        <v>#N/A</v>
      </c>
      <c r="J107" s="89">
        <v>11338.289962825278</v>
      </c>
      <c r="K107" s="89">
        <v>10789.980732177264</v>
      </c>
      <c r="L107" s="89">
        <v>9874.6676794530958</v>
      </c>
      <c r="M107" s="89">
        <v>10475.121586232697</v>
      </c>
      <c r="N107" s="89">
        <v>10379.92333262102</v>
      </c>
      <c r="O107" s="89">
        <v>16459.917999267942</v>
      </c>
      <c r="P107" s="89">
        <v>15660.377358490567</v>
      </c>
      <c r="Q107" s="89">
        <v>18263.138278046961</v>
      </c>
      <c r="R107" s="89">
        <v>15456.238361266294</v>
      </c>
      <c r="S107" s="89">
        <v>11358.149396203653</v>
      </c>
      <c r="T107" s="89">
        <v>13208.202989224888</v>
      </c>
      <c r="U107" s="89">
        <v>11070.110701107011</v>
      </c>
      <c r="V107" s="89">
        <v>9796.1344982790579</v>
      </c>
      <c r="W107" s="89">
        <v>11812.924974529518</v>
      </c>
      <c r="X107" s="89">
        <v>12121.743185622268</v>
      </c>
      <c r="Y107" s="89">
        <v>11924.339746516342</v>
      </c>
      <c r="Z107" s="89">
        <v>11541.181467160028</v>
      </c>
      <c r="AA107" s="89">
        <v>11256.892341344546</v>
      </c>
      <c r="AB107" s="89">
        <v>11297.233031050684</v>
      </c>
      <c r="AC107" s="93">
        <v>11353.700396259224</v>
      </c>
    </row>
    <row r="108" spans="1:29" x14ac:dyDescent="0.2">
      <c r="A108" s="57" t="s">
        <v>121</v>
      </c>
      <c r="B108" s="58"/>
      <c r="C108" s="83">
        <v>8591.0652920962202</v>
      </c>
      <c r="D108" s="83">
        <v>11525.487256371813</v>
      </c>
      <c r="E108" s="85">
        <v>10058.276274234016</v>
      </c>
      <c r="F108" s="83">
        <v>11215.242312394572</v>
      </c>
      <c r="G108" s="83">
        <v>11467.086834733895</v>
      </c>
      <c r="H108" s="83">
        <v>10963.397790055249</v>
      </c>
      <c r="I108" s="83" t="e">
        <v>#N/A</v>
      </c>
      <c r="J108" s="83">
        <v>10858.143607705779</v>
      </c>
      <c r="K108" s="83">
        <v>11049.723756906078</v>
      </c>
      <c r="L108" s="83">
        <v>10352.342898656012</v>
      </c>
      <c r="M108" s="83">
        <v>10920.157536698889</v>
      </c>
      <c r="N108" s="83">
        <v>10774.07473075366</v>
      </c>
      <c r="O108" s="83">
        <v>15755.213807928769</v>
      </c>
      <c r="P108" s="83">
        <v>15033.783783783785</v>
      </c>
      <c r="Q108" s="83">
        <v>17206.815903775478</v>
      </c>
      <c r="R108" s="83">
        <v>15025.041736227045</v>
      </c>
      <c r="S108" s="83">
        <v>11594.067067230106</v>
      </c>
      <c r="T108" s="83">
        <v>12948.20717131474</v>
      </c>
      <c r="U108" s="83">
        <v>11171.497584541061</v>
      </c>
      <c r="V108" s="83">
        <v>10662.496445834517</v>
      </c>
      <c r="W108" s="83">
        <v>11901.997306401243</v>
      </c>
      <c r="X108" s="83">
        <v>12143.125034238925</v>
      </c>
      <c r="Y108" s="83">
        <v>11685.488093393473</v>
      </c>
      <c r="Z108" s="83">
        <v>11555.880185336749</v>
      </c>
      <c r="AA108" s="83">
        <v>11573.279815823385</v>
      </c>
      <c r="AB108" s="83">
        <v>11952.416677308132</v>
      </c>
      <c r="AC108" s="84">
        <v>11552.923340962274</v>
      </c>
    </row>
    <row r="109" spans="1:29" x14ac:dyDescent="0.2">
      <c r="A109" s="57" t="s">
        <v>122</v>
      </c>
      <c r="B109" s="43"/>
      <c r="C109" s="83">
        <v>8306.1889250814347</v>
      </c>
      <c r="D109" s="83">
        <v>11998.531031950053</v>
      </c>
      <c r="E109" s="85">
        <v>10152.359978515744</v>
      </c>
      <c r="F109" s="83">
        <v>11522.297306076687</v>
      </c>
      <c r="G109" s="83">
        <v>11745.54183813443</v>
      </c>
      <c r="H109" s="83">
        <v>11299.052774018945</v>
      </c>
      <c r="I109" s="83" t="e">
        <v>#N/A</v>
      </c>
      <c r="J109" s="83">
        <v>11394.148020654047</v>
      </c>
      <c r="K109" s="83">
        <v>10489.510489510491</v>
      </c>
      <c r="L109" s="83">
        <v>10057.961131946811</v>
      </c>
      <c r="M109" s="83">
        <v>11839.117742458644</v>
      </c>
      <c r="N109" s="83">
        <v>10795.529787971982</v>
      </c>
      <c r="O109" s="83">
        <v>15532.776144597148</v>
      </c>
      <c r="P109" s="83">
        <v>15053.763440860215</v>
      </c>
      <c r="Q109" s="83">
        <v>16752.577319587628</v>
      </c>
      <c r="R109" s="83">
        <v>14791.987673343605</v>
      </c>
      <c r="S109" s="83">
        <v>11014.158957272104</v>
      </c>
      <c r="T109" s="83">
        <v>11584.800741427247</v>
      </c>
      <c r="U109" s="83">
        <v>11041.009463722396</v>
      </c>
      <c r="V109" s="83">
        <v>10416.666666666666</v>
      </c>
      <c r="W109" s="83">
        <v>11963.534587108108</v>
      </c>
      <c r="X109" s="83">
        <v>11531.288309052023</v>
      </c>
      <c r="Y109" s="83">
        <v>11094.116462288745</v>
      </c>
      <c r="Z109" s="83">
        <v>11031.757525105701</v>
      </c>
      <c r="AA109" s="83">
        <v>10701.924933123741</v>
      </c>
      <c r="AB109" s="83">
        <v>10464.710270988915</v>
      </c>
      <c r="AC109" s="84">
        <v>10991.384580883281</v>
      </c>
    </row>
    <row r="110" spans="1:29" x14ac:dyDescent="0.2">
      <c r="A110" s="57" t="s">
        <v>123</v>
      </c>
      <c r="B110" s="43"/>
      <c r="C110" s="83">
        <v>6838.9827922238974</v>
      </c>
      <c r="D110" s="83">
        <v>11485.222607750682</v>
      </c>
      <c r="E110" s="85">
        <v>9162.1026999872902</v>
      </c>
      <c r="F110" s="83">
        <v>11200.93837581683</v>
      </c>
      <c r="G110" s="83">
        <v>11374.738311235171</v>
      </c>
      <c r="H110" s="83">
        <v>11027.138440398488</v>
      </c>
      <c r="I110" s="83" t="e">
        <v>#N/A</v>
      </c>
      <c r="J110" s="83">
        <v>11130.434782608696</v>
      </c>
      <c r="K110" s="83">
        <v>10507.880910683012</v>
      </c>
      <c r="L110" s="83">
        <v>10092.370851864524</v>
      </c>
      <c r="M110" s="83">
        <v>12154.512154512155</v>
      </c>
      <c r="N110" s="83">
        <v>10918.254639019897</v>
      </c>
      <c r="O110" s="83">
        <v>15639.592308430132</v>
      </c>
      <c r="P110" s="83">
        <v>15282.131661442007</v>
      </c>
      <c r="Q110" s="83">
        <v>17063.001852995676</v>
      </c>
      <c r="R110" s="83">
        <v>14573.643410852712</v>
      </c>
      <c r="S110" s="83">
        <v>11188.249382233524</v>
      </c>
      <c r="T110" s="83">
        <v>11803.588290840416</v>
      </c>
      <c r="U110" s="83">
        <v>10882.440035534497</v>
      </c>
      <c r="V110" s="83">
        <v>10878.719820325658</v>
      </c>
      <c r="W110" s="83">
        <v>11879.734643987651</v>
      </c>
      <c r="X110" s="83">
        <v>11943.491692319431</v>
      </c>
      <c r="Y110" s="83">
        <v>11460.072685582716</v>
      </c>
      <c r="Z110" s="83">
        <v>11444.392102244796</v>
      </c>
      <c r="AA110" s="83">
        <v>11079.899202241688</v>
      </c>
      <c r="AB110" s="83">
        <v>10790.031455961649</v>
      </c>
      <c r="AC110" s="84">
        <v>11108.532068903603</v>
      </c>
    </row>
    <row r="111" spans="1:29" x14ac:dyDescent="0.2">
      <c r="A111" s="57" t="s">
        <v>124</v>
      </c>
      <c r="B111" s="58"/>
      <c r="C111" s="83">
        <v>8559.3220338983047</v>
      </c>
      <c r="D111" s="83">
        <v>11485.222607750682</v>
      </c>
      <c r="E111" s="85">
        <v>10022.272320824493</v>
      </c>
      <c r="F111" s="83">
        <v>11200.93837581683</v>
      </c>
      <c r="G111" s="83">
        <v>11374.738311235171</v>
      </c>
      <c r="H111" s="83">
        <v>11027.138440398488</v>
      </c>
      <c r="I111" s="83" t="e">
        <v>#N/A</v>
      </c>
      <c r="J111" s="83">
        <v>11130.434782608696</v>
      </c>
      <c r="K111" s="83">
        <v>10595.446584938705</v>
      </c>
      <c r="L111" s="83">
        <v>11802.942182689017</v>
      </c>
      <c r="M111" s="83">
        <v>13653.013653013651</v>
      </c>
      <c r="N111" s="83">
        <v>12017.134140213791</v>
      </c>
      <c r="O111" s="83">
        <v>15768.272563731758</v>
      </c>
      <c r="P111" s="83">
        <v>15282.131661442007</v>
      </c>
      <c r="Q111" s="83">
        <v>17449.042618900556</v>
      </c>
      <c r="R111" s="83">
        <v>14573.643410852712</v>
      </c>
      <c r="S111" s="83">
        <v>11214.47957843539</v>
      </c>
      <c r="T111" s="83">
        <v>11882.278879446018</v>
      </c>
      <c r="U111" s="83">
        <v>10882.440035534497</v>
      </c>
      <c r="V111" s="83">
        <v>10878.719820325658</v>
      </c>
      <c r="W111" s="83">
        <v>12088.699636103882</v>
      </c>
      <c r="X111" s="83">
        <v>12329.67994342083</v>
      </c>
      <c r="Y111" s="83">
        <v>11760.959893027413</v>
      </c>
      <c r="Z111" s="83">
        <v>11790.359249549399</v>
      </c>
      <c r="AA111" s="83">
        <v>11413.589619247832</v>
      </c>
      <c r="AB111" s="83">
        <v>11109.122228879565</v>
      </c>
      <c r="AC111" s="84">
        <v>11502.097555864775</v>
      </c>
    </row>
    <row r="112" spans="1:29" x14ac:dyDescent="0.2">
      <c r="A112" s="57" t="s">
        <v>125</v>
      </c>
      <c r="B112" s="43"/>
      <c r="C112" s="83">
        <v>8550.1858736059476</v>
      </c>
      <c r="D112" s="83">
        <v>10886.935677187374</v>
      </c>
      <c r="E112" s="85">
        <v>9718.5607753966615</v>
      </c>
      <c r="F112" s="83">
        <v>11048.020026692857</v>
      </c>
      <c r="G112" s="83">
        <v>11262.099776619509</v>
      </c>
      <c r="H112" s="83">
        <v>10833.940276766205</v>
      </c>
      <c r="I112" s="83" t="e">
        <v>#N/A</v>
      </c>
      <c r="J112" s="83">
        <v>10946.196660482376</v>
      </c>
      <c r="K112" s="83">
        <v>11793.372319688109</v>
      </c>
      <c r="L112" s="83">
        <v>12773.722627737225</v>
      </c>
      <c r="M112" s="83">
        <v>15985.622398789254</v>
      </c>
      <c r="N112" s="83">
        <v>13517.572448738196</v>
      </c>
      <c r="O112" s="83">
        <v>19927.959589227834</v>
      </c>
      <c r="P112" s="83">
        <v>20275.229357798165</v>
      </c>
      <c r="Q112" s="83">
        <v>21936.1856417694</v>
      </c>
      <c r="R112" s="83">
        <v>17572.46376811594</v>
      </c>
      <c r="S112" s="83">
        <v>11923.35872533333</v>
      </c>
      <c r="T112" s="83">
        <v>13323.730644580482</v>
      </c>
      <c r="U112" s="83">
        <v>11393.229166666666</v>
      </c>
      <c r="V112" s="83">
        <v>11053.116364752839</v>
      </c>
      <c r="W112" s="83">
        <v>13068.521246194572</v>
      </c>
      <c r="X112" s="83">
        <v>13272.699984062856</v>
      </c>
      <c r="Y112" s="83">
        <v>12580.715554008137</v>
      </c>
      <c r="Z112" s="83">
        <v>12566.136658745134</v>
      </c>
      <c r="AA112" s="83">
        <v>12099.832838038632</v>
      </c>
      <c r="AB112" s="83">
        <v>11814.181567513368</v>
      </c>
      <c r="AC112" s="84">
        <v>12160.092660565624</v>
      </c>
    </row>
    <row r="113" spans="1:29" ht="12" thickBot="1" x14ac:dyDescent="0.25">
      <c r="A113" s="57" t="s">
        <v>126</v>
      </c>
      <c r="C113" s="86">
        <v>8921.9330855018598</v>
      </c>
      <c r="D113" s="86">
        <v>11286.456252497002</v>
      </c>
      <c r="E113" s="87">
        <v>10104.194668999431</v>
      </c>
      <c r="F113" s="83">
        <v>11554.849428316229</v>
      </c>
      <c r="G113" s="83">
        <v>11820.551005212212</v>
      </c>
      <c r="H113" s="83">
        <v>11289.147851420248</v>
      </c>
      <c r="I113" s="83" t="e">
        <v>#N/A</v>
      </c>
      <c r="J113" s="83">
        <v>11410.018552875696</v>
      </c>
      <c r="K113" s="83">
        <v>12573.099415204679</v>
      </c>
      <c r="L113" s="83">
        <v>13926.238955051862</v>
      </c>
      <c r="M113" s="83">
        <v>17877.412031782063</v>
      </c>
      <c r="N113" s="83">
        <v>14792.250134012867</v>
      </c>
      <c r="O113" s="83">
        <v>22838.244599915983</v>
      </c>
      <c r="P113" s="83">
        <v>22844.036697247706</v>
      </c>
      <c r="Q113" s="83">
        <v>25562.001450326323</v>
      </c>
      <c r="R113" s="83">
        <v>20108.695652173912</v>
      </c>
      <c r="S113" s="83">
        <v>12645.143977836822</v>
      </c>
      <c r="T113" s="83">
        <v>14223.982715160244</v>
      </c>
      <c r="U113" s="83">
        <v>12044.270833333334</v>
      </c>
      <c r="V113" s="83">
        <v>11667.178385016885</v>
      </c>
      <c r="W113" s="83">
        <v>14132.559353545637</v>
      </c>
      <c r="X113" s="83">
        <v>14325.479777622704</v>
      </c>
      <c r="Y113" s="83">
        <v>13545.003673242269</v>
      </c>
      <c r="Z113" s="83">
        <v>13536.090066278615</v>
      </c>
      <c r="AA113" s="83">
        <v>12980.495039769245</v>
      </c>
      <c r="AB113" s="83">
        <v>12612.612800802137</v>
      </c>
      <c r="AC113" s="84">
        <v>13033.776482894289</v>
      </c>
    </row>
    <row r="114" spans="1:29" x14ac:dyDescent="0.2">
      <c r="A114" s="57"/>
      <c r="C114" s="83"/>
      <c r="D114" s="83"/>
      <c r="E114" s="83"/>
      <c r="F114" s="83"/>
      <c r="G114" s="83"/>
      <c r="H114" s="83"/>
      <c r="I114" s="83"/>
      <c r="J114" s="83"/>
      <c r="K114" s="83"/>
      <c r="L114" s="83"/>
      <c r="M114" s="83"/>
      <c r="N114" s="83"/>
      <c r="O114" s="83"/>
      <c r="P114" s="83"/>
      <c r="Q114" s="83"/>
      <c r="R114" s="83"/>
      <c r="S114" s="83"/>
      <c r="T114" s="83"/>
      <c r="U114" s="83"/>
      <c r="V114" s="83"/>
      <c r="W114" s="83"/>
      <c r="X114" s="83"/>
      <c r="Y114" s="83"/>
      <c r="Z114" s="83"/>
      <c r="AA114" s="83"/>
      <c r="AB114" s="83"/>
      <c r="AC114" s="84"/>
    </row>
    <row r="115" spans="1:29" x14ac:dyDescent="0.2">
      <c r="A115" s="57"/>
      <c r="C115" s="83"/>
      <c r="D115" s="83"/>
      <c r="E115" s="83"/>
      <c r="F115" s="83"/>
      <c r="G115" s="83"/>
      <c r="H115" s="83"/>
      <c r="I115" s="83"/>
      <c r="J115" s="83"/>
      <c r="K115" s="83"/>
      <c r="L115" s="83"/>
      <c r="M115" s="83"/>
      <c r="N115" s="83"/>
      <c r="O115" s="83"/>
      <c r="P115" s="83"/>
      <c r="Q115" s="83"/>
      <c r="R115" s="83"/>
      <c r="S115" s="83"/>
      <c r="T115" s="83"/>
      <c r="U115" s="83"/>
      <c r="V115" s="83"/>
      <c r="W115" s="83"/>
      <c r="X115" s="83"/>
      <c r="Y115" s="83"/>
      <c r="Z115" s="83"/>
      <c r="AA115" s="83"/>
      <c r="AB115" s="83"/>
      <c r="AC115" s="84"/>
    </row>
    <row r="116" spans="1:29" x14ac:dyDescent="0.2">
      <c r="A116" s="57"/>
      <c r="C116" s="83"/>
      <c r="D116" s="83"/>
      <c r="E116" s="83"/>
      <c r="F116" s="83"/>
      <c r="G116" s="83"/>
      <c r="H116" s="83"/>
      <c r="I116" s="83"/>
      <c r="J116" s="83"/>
      <c r="K116" s="83"/>
      <c r="L116" s="83"/>
      <c r="M116" s="83"/>
      <c r="N116" s="83"/>
      <c r="O116" s="83"/>
      <c r="P116" s="83"/>
      <c r="Q116" s="83"/>
      <c r="R116" s="83"/>
      <c r="S116" s="83"/>
      <c r="T116" s="83"/>
      <c r="U116" s="83"/>
      <c r="V116" s="83"/>
      <c r="W116" s="83"/>
      <c r="X116" s="83"/>
      <c r="Y116" s="83"/>
      <c r="Z116" s="83"/>
      <c r="AA116" s="83"/>
      <c r="AB116" s="83"/>
      <c r="AC116" s="84"/>
    </row>
    <row r="117" spans="1:29" x14ac:dyDescent="0.2">
      <c r="A117" s="57"/>
      <c r="C117" s="83"/>
      <c r="D117" s="83"/>
      <c r="E117" s="83"/>
      <c r="F117" s="83"/>
      <c r="G117" s="83"/>
      <c r="H117" s="83"/>
      <c r="I117" s="83"/>
      <c r="J117" s="83"/>
      <c r="K117" s="83"/>
      <c r="L117" s="83"/>
      <c r="M117" s="83"/>
      <c r="N117" s="83"/>
      <c r="O117" s="83"/>
      <c r="P117" s="83"/>
      <c r="Q117" s="83"/>
      <c r="R117" s="83"/>
      <c r="S117" s="83"/>
      <c r="T117" s="83"/>
      <c r="U117" s="83"/>
      <c r="V117" s="83"/>
      <c r="W117" s="83"/>
      <c r="X117" s="83"/>
      <c r="Y117" s="83"/>
      <c r="Z117" s="83"/>
      <c r="AA117" s="83"/>
      <c r="AB117" s="83"/>
      <c r="AC117" s="84"/>
    </row>
    <row r="118" spans="1:29" x14ac:dyDescent="0.2">
      <c r="A118" s="57"/>
      <c r="C118" s="83"/>
      <c r="D118" s="83"/>
      <c r="E118" s="83"/>
      <c r="F118" s="83"/>
      <c r="G118" s="83"/>
      <c r="H118" s="83"/>
      <c r="I118" s="83"/>
      <c r="J118" s="83"/>
      <c r="K118" s="83"/>
      <c r="L118" s="83"/>
      <c r="M118" s="83"/>
      <c r="N118" s="83"/>
      <c r="O118" s="83"/>
      <c r="P118" s="83"/>
      <c r="Q118" s="83"/>
      <c r="R118" s="83"/>
      <c r="S118" s="83"/>
      <c r="T118" s="83"/>
      <c r="U118" s="83"/>
      <c r="V118" s="83"/>
      <c r="W118" s="83"/>
      <c r="X118" s="83"/>
      <c r="Y118" s="83"/>
      <c r="Z118" s="83"/>
      <c r="AA118" s="83"/>
      <c r="AB118" s="83"/>
      <c r="AC118" s="84"/>
    </row>
    <row r="119" spans="1:29" x14ac:dyDescent="0.2">
      <c r="A119" s="57"/>
      <c r="C119" s="83"/>
      <c r="D119" s="83"/>
      <c r="E119" s="83"/>
      <c r="F119" s="83"/>
      <c r="G119" s="83"/>
      <c r="H119" s="83"/>
      <c r="I119" s="83"/>
      <c r="J119" s="83"/>
      <c r="K119" s="83"/>
      <c r="L119" s="83"/>
      <c r="M119" s="83"/>
      <c r="N119" s="83"/>
      <c r="O119" s="83"/>
      <c r="P119" s="83"/>
      <c r="Q119" s="83"/>
      <c r="R119" s="83"/>
      <c r="S119" s="83"/>
      <c r="T119" s="83"/>
      <c r="U119" s="83"/>
      <c r="V119" s="83"/>
      <c r="W119" s="83"/>
      <c r="X119" s="83"/>
      <c r="Y119" s="83"/>
      <c r="Z119" s="83"/>
      <c r="AA119" s="83"/>
      <c r="AB119" s="83"/>
      <c r="AC119" s="84"/>
    </row>
    <row r="120" spans="1:29" x14ac:dyDescent="0.2">
      <c r="A120" s="57"/>
      <c r="C120" s="83"/>
      <c r="D120" s="83"/>
      <c r="E120" s="83"/>
      <c r="F120" s="83"/>
      <c r="G120" s="83"/>
      <c r="H120" s="83"/>
      <c r="I120" s="83"/>
      <c r="J120" s="83"/>
      <c r="K120" s="83"/>
      <c r="L120" s="83"/>
      <c r="M120" s="83"/>
      <c r="N120" s="83"/>
      <c r="O120" s="83"/>
      <c r="P120" s="83"/>
      <c r="Q120" s="83"/>
      <c r="R120" s="83"/>
      <c r="S120" s="83"/>
      <c r="T120" s="83"/>
      <c r="U120" s="83"/>
      <c r="V120" s="83"/>
      <c r="W120" s="83"/>
      <c r="X120" s="83"/>
      <c r="Y120" s="83"/>
      <c r="Z120" s="83"/>
      <c r="AA120" s="83"/>
      <c r="AB120" s="83"/>
      <c r="AC120" s="84"/>
    </row>
    <row r="121" spans="1:29" x14ac:dyDescent="0.2">
      <c r="A121" s="57"/>
      <c r="C121" s="83"/>
      <c r="D121" s="83"/>
      <c r="E121" s="83"/>
      <c r="F121" s="83"/>
      <c r="G121" s="83"/>
      <c r="H121" s="83"/>
      <c r="I121" s="83"/>
      <c r="J121" s="83"/>
      <c r="K121" s="83"/>
      <c r="L121" s="83"/>
      <c r="M121" s="83"/>
      <c r="N121" s="83"/>
      <c r="O121" s="83"/>
      <c r="P121" s="83"/>
      <c r="Q121" s="83"/>
      <c r="R121" s="83"/>
      <c r="S121" s="83"/>
      <c r="T121" s="83"/>
      <c r="U121" s="83"/>
      <c r="V121" s="83"/>
      <c r="W121" s="83"/>
      <c r="X121" s="83"/>
      <c r="Y121" s="83"/>
      <c r="Z121" s="83"/>
      <c r="AA121" s="83"/>
      <c r="AB121" s="83"/>
      <c r="AC121" s="84"/>
    </row>
    <row r="122" spans="1:29" x14ac:dyDescent="0.2">
      <c r="A122" s="57"/>
      <c r="C122" s="83"/>
      <c r="D122" s="83"/>
      <c r="E122" s="83"/>
      <c r="F122" s="83"/>
      <c r="G122" s="83"/>
      <c r="H122" s="83"/>
      <c r="I122" s="83"/>
      <c r="J122" s="83"/>
      <c r="K122" s="83"/>
      <c r="L122" s="83"/>
      <c r="M122" s="83"/>
      <c r="N122" s="83"/>
      <c r="O122" s="83"/>
      <c r="P122" s="83"/>
      <c r="Q122" s="83"/>
      <c r="R122" s="83"/>
      <c r="S122" s="83"/>
      <c r="T122" s="83"/>
      <c r="U122" s="83"/>
      <c r="V122" s="83"/>
      <c r="W122" s="83"/>
      <c r="X122" s="83"/>
      <c r="Y122" s="83"/>
      <c r="Z122" s="83"/>
      <c r="AA122" s="83"/>
      <c r="AB122" s="83"/>
      <c r="AC122" s="84"/>
    </row>
    <row r="123" spans="1:29" ht="12" thickBot="1" x14ac:dyDescent="0.25">
      <c r="A123" s="62"/>
      <c r="B123" s="43"/>
      <c r="C123" s="86"/>
      <c r="D123" s="86"/>
      <c r="E123" s="83"/>
      <c r="F123" s="83"/>
      <c r="G123" s="83"/>
      <c r="H123" s="83"/>
      <c r="I123" s="83"/>
      <c r="J123" s="83"/>
      <c r="K123" s="83"/>
      <c r="L123" s="83"/>
      <c r="M123" s="83"/>
      <c r="N123" s="83"/>
      <c r="O123" s="83"/>
      <c r="P123" s="83"/>
      <c r="Q123" s="83"/>
      <c r="R123" s="83"/>
      <c r="S123" s="83"/>
      <c r="T123" s="83"/>
      <c r="U123" s="83"/>
      <c r="V123" s="83"/>
      <c r="W123" s="86"/>
      <c r="X123" s="86"/>
      <c r="Y123" s="86"/>
      <c r="Z123" s="86"/>
      <c r="AA123" s="86"/>
      <c r="AB123" s="86"/>
      <c r="AC123" s="88"/>
    </row>
  </sheetData>
  <phoneticPr fontId="0" type="noConversion"/>
  <pageMargins left="0.75" right="0.75" top="1" bottom="1" header="0.5" footer="0.5"/>
  <headerFooter alignWithMargins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266" r:id="rId3" name="Button 2">
              <controlPr defaultSize="0" print="0" autoFill="0" autoPict="0" macro="[3]!PublishPowerWestPricePeak">
                <anchor moveWithCells="1" sizeWithCells="1">
                  <from>
                    <xdr:col>11</xdr:col>
                    <xdr:colOff>600075</xdr:colOff>
                    <xdr:row>0</xdr:row>
                    <xdr:rowOff>66675</xdr:rowOff>
                  </from>
                  <to>
                    <xdr:col>17</xdr:col>
                    <xdr:colOff>171450</xdr:colOff>
                    <xdr:row>0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7" r:id="rId4" name="Button 3">
              <controlPr defaultSize="0" print="0" autoFill="0" autoPict="0" macro="[3]!PublishPowerWestPricePeak">
                <anchor moveWithCells="1" sizeWithCells="1">
                  <from>
                    <xdr:col>11</xdr:col>
                    <xdr:colOff>771525</xdr:colOff>
                    <xdr:row>0</xdr:row>
                    <xdr:rowOff>66675</xdr:rowOff>
                  </from>
                  <to>
                    <xdr:col>17</xdr:col>
                    <xdr:colOff>219075</xdr:colOff>
                    <xdr:row>0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8" r:id="rId5" name="Button 4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9" r:id="rId6" name="Button 5">
              <controlPr defaultSize="0" print="0" autoFill="0" autoPict="0" macro="[5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0" r:id="rId7" name="Button 6">
              <controlPr defaultSize="0" print="0" autoFill="0" autoPict="0" macro="[5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1" r:id="rId8" name="Button 7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2" r:id="rId9" name="Button 8">
              <controlPr defaultSize="0" print="0" autoFill="0" autoPict="0" macro="[6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3" r:id="rId10" name="Button 9">
              <controlPr defaultSize="0" print="0" autoFill="0" autoPict="0" macro="[6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4" r:id="rId11" name="Button 10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5" r:id="rId12" name="Button 11">
              <controlPr defaultSize="0" print="0" autoFill="0" autoPict="0" macro="[7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6" r:id="rId13" name="Button 12">
              <controlPr defaultSize="0" print="0" autoFill="0" autoPict="0" macro="[7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7" r:id="rId14" name="Button 13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8" r:id="rId15" name="Button 14">
              <controlPr defaultSize="0" print="0" autoFill="0" autoPict="0" macro="[8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9" r:id="rId16" name="Button 15">
              <controlPr defaultSize="0" print="0" autoFill="0" autoPict="0" macro="[8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0" r:id="rId17" name="Button 16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1" r:id="rId18" name="Button 17">
              <controlPr defaultSize="0" print="0" autoFill="0" autoPict="0" macro="[9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2" r:id="rId19" name="Button 18">
              <controlPr defaultSize="0" print="0" autoFill="0" autoPict="0" macro="[9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3" r:id="rId20" name="Button 19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4" r:id="rId21" name="Button 20">
              <controlPr defaultSize="0" print="0" autoFill="0" autoPict="0" macro="[10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5" r:id="rId22" name="Button 21">
              <controlPr defaultSize="0" print="0" autoFill="0" autoPict="0" macro="[10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6" r:id="rId23" name="Button 22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7" r:id="rId24" name="Button 23">
              <controlPr defaultSize="0" print="0" autoFill="0" autoPict="0" macro="[11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8" r:id="rId25" name="Button 24">
              <controlPr defaultSize="0" print="0" autoFill="0" autoPict="0" macro="[11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0" r:id="rId26" name="Button 26">
              <controlPr defaultSize="0" print="0" autoFill="0" autoPict="0">
                <anchor moveWithCells="1" sizeWithCells="1">
                  <from>
                    <xdr:col>1</xdr:col>
                    <xdr:colOff>342900</xdr:colOff>
                    <xdr:row>0</xdr:row>
                    <xdr:rowOff>133350</xdr:rowOff>
                  </from>
                  <to>
                    <xdr:col>6</xdr:col>
                    <xdr:colOff>495300</xdr:colOff>
                    <xdr:row>2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1" r:id="rId27" name="Button 27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2" r:id="rId28" name="Button 28">
              <controlPr defaultSize="0" print="0" autoFill="0" autoPict="0" macro="[12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3" r:id="rId29" name="Button 29">
              <controlPr defaultSize="0" print="0" autoFill="0" autoPict="0" macro="[12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4" r:id="rId30" name="Button 30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5" r:id="rId31" name="Button 31">
              <controlPr defaultSize="0" print="0" autoFill="0" autoPict="0" macro="[13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6" r:id="rId32" name="Button 32">
              <controlPr defaultSize="0" print="0" autoFill="0" autoPict="0" macro="[13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7" r:id="rId33" name="Button 33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8" r:id="rId34" name="Button 34">
              <controlPr defaultSize="0" print="0" autoFill="0" autoPict="0" macro="[14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9" r:id="rId35" name="Button 35">
              <controlPr defaultSize="0" print="0" autoFill="0" autoPict="0" macro="[14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0" r:id="rId36" name="Button 36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1" r:id="rId37" name="Button 37">
              <controlPr defaultSize="0" print="0" autoFill="0" autoPict="0" macro="[15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2" r:id="rId38" name="Button 38">
              <controlPr defaultSize="0" print="0" autoFill="0" autoPict="0" macro="[15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3" r:id="rId39" name="Button 39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4" r:id="rId40" name="Button 40">
              <controlPr defaultSize="0" print="0" autoFill="0" autoPict="0" macro="[16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5" r:id="rId41" name="Button 41">
              <controlPr defaultSize="0" print="0" autoFill="0" autoPict="0" macro="[16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6" r:id="rId42" name="Button 42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7" r:id="rId43" name="Button 43">
              <controlPr defaultSize="0" print="0" autoFill="0" autoPict="0" macro="[17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8" r:id="rId44" name="Button 44">
              <controlPr defaultSize="0" print="0" autoFill="0" autoPict="0" macro="[17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9" r:id="rId45" name="Button 45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0" r:id="rId46" name="Button 46">
              <controlPr defaultSize="0" print="0" autoFill="0" autoPict="0" macro="[18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1" r:id="rId47" name="Button 47">
              <controlPr defaultSize="0" print="0" autoFill="0" autoPict="0" macro="[18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2" r:id="rId48" name="Button 48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3" r:id="rId49" name="Button 49">
              <controlPr defaultSize="0" print="0" autoFill="0" autoPict="0" macro="[19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4" r:id="rId50" name="Button 50">
              <controlPr defaultSize="0" print="0" autoFill="0" autoPict="0" macro="[19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5" r:id="rId51" name="Button 51">
              <controlPr defaultSize="0" print="0" autoFill="0" autoPict="0" macro="[32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6" r:id="rId52" name="Button 52">
              <controlPr defaultSize="0" print="0" autoFill="0" autoPict="0" macro="[32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7" r:id="rId53" name="Button 53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8" r:id="rId54" name="Button 54">
              <controlPr defaultSize="0" print="0" autoFill="0" autoPict="0" macro="[20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9" r:id="rId55" name="Button 55">
              <controlPr defaultSize="0" print="0" autoFill="0" autoPict="0" macro="[20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0" r:id="rId56" name="Button 56">
              <controlPr defaultSize="0" print="0" autoFill="0" autoPict="0" macro="[21]!rollprior">
                <anchor moveWithCells="1" sizeWithCells="1">
                  <from>
                    <xdr:col>25</xdr:col>
                    <xdr:colOff>542925</xdr:colOff>
                    <xdr:row>0</xdr:row>
                    <xdr:rowOff>28575</xdr:rowOff>
                  </from>
                  <to>
                    <xdr:col>26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1" r:id="rId57" name="Button 57">
              <controlPr defaultSize="0" print="0" autoFill="0" autoPict="0" macro="[21]!copyancillary">
                <anchor moveWithCells="1" sizeWithCells="1">
                  <from>
                    <xdr:col>28</xdr:col>
                    <xdr:colOff>438150</xdr:colOff>
                    <xdr:row>0</xdr:row>
                    <xdr:rowOff>28575</xdr:rowOff>
                  </from>
                  <to>
                    <xdr:col>30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2" r:id="rId58" name="Button 58">
              <controlPr defaultSize="0" print="0" autoFill="0" autoPict="0">
                <anchor moveWithCells="1" sizeWithCells="1">
                  <from>
                    <xdr:col>5</xdr:col>
                    <xdr:colOff>381000</xdr:colOff>
                    <xdr:row>0</xdr:row>
                    <xdr:rowOff>38100</xdr:rowOff>
                  </from>
                  <to>
                    <xdr:col>11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3" r:id="rId59" name="Button 59">
              <controlPr defaultSize="0" print="0" autoFill="0" autoPict="0" macro="[22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4" r:id="rId60" name="Button 60">
              <controlPr defaultSize="0" print="0" autoFill="0" autoPict="0" macro="[22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5" r:id="rId61" name="Button 61">
              <controlPr defaultSize="0" print="0" autoFill="0" autoPict="0">
                <anchor moveWithCells="1" sizeWithCells="1">
                  <from>
                    <xdr:col>5</xdr:col>
                    <xdr:colOff>381000</xdr:colOff>
                    <xdr:row>0</xdr:row>
                    <xdr:rowOff>38100</xdr:rowOff>
                  </from>
                  <to>
                    <xdr:col>11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6" r:id="rId62" name="Button 62">
              <controlPr defaultSize="0" print="0" autoFill="0" autoPict="0" macro="[23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7" r:id="rId63" name="Button 63">
              <controlPr defaultSize="0" print="0" autoFill="0" autoPict="0" macro="[23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8" r:id="rId64" name="Button 64">
              <controlPr defaultSize="0" print="0" autoFill="0" autoPict="0">
                <anchor moveWithCells="1" sizeWithCells="1">
                  <from>
                    <xdr:col>5</xdr:col>
                    <xdr:colOff>381000</xdr:colOff>
                    <xdr:row>0</xdr:row>
                    <xdr:rowOff>38100</xdr:rowOff>
                  </from>
                  <to>
                    <xdr:col>11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9" r:id="rId65" name="Button 65">
              <controlPr defaultSize="0" print="0" autoFill="0" autoPict="0" macro="[24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0" r:id="rId66" name="Button 66">
              <controlPr defaultSize="0" print="0" autoFill="0" autoPict="0" macro="[24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1" r:id="rId67" name="Button 67">
              <controlPr defaultSize="0" print="0" autoFill="0" autoPict="0">
                <anchor moveWithCells="1" sizeWithCells="1">
                  <from>
                    <xdr:col>5</xdr:col>
                    <xdr:colOff>381000</xdr:colOff>
                    <xdr:row>0</xdr:row>
                    <xdr:rowOff>38100</xdr:rowOff>
                  </from>
                  <to>
                    <xdr:col>11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2" r:id="rId68" name="Button 68">
              <controlPr defaultSize="0" print="0" autoFill="0" autoPict="0" macro="[25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3" r:id="rId69" name="Button 69">
              <controlPr defaultSize="0" print="0" autoFill="0" autoPict="0" macro="[25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4" r:id="rId70" name="Button 70">
              <controlPr defaultSize="0" print="0" autoFill="0" autoPict="0">
                <anchor moveWithCells="1" sizeWithCells="1">
                  <from>
                    <xdr:col>5</xdr:col>
                    <xdr:colOff>381000</xdr:colOff>
                    <xdr:row>0</xdr:row>
                    <xdr:rowOff>38100</xdr:rowOff>
                  </from>
                  <to>
                    <xdr:col>11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5" r:id="rId71" name="Button 71">
              <controlPr defaultSize="0" print="0" autoFill="0" autoPict="0" macro="[26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6" r:id="rId72" name="Button 72">
              <controlPr defaultSize="0" print="0" autoFill="0" autoPict="0" macro="[26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7" r:id="rId73" name="Button 73">
              <controlPr defaultSize="0" print="0" autoFill="0" autoPict="0">
                <anchor moveWithCells="1" sizeWithCells="1">
                  <from>
                    <xdr:col>5</xdr:col>
                    <xdr:colOff>381000</xdr:colOff>
                    <xdr:row>0</xdr:row>
                    <xdr:rowOff>38100</xdr:rowOff>
                  </from>
                  <to>
                    <xdr:col>11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8" r:id="rId74" name="Button 74">
              <controlPr defaultSize="0" print="0" autoFill="0" autoPict="0" macro="[27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9" r:id="rId75" name="Button 75">
              <controlPr defaultSize="0" print="0" autoFill="0" autoPict="0" macro="[27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40" r:id="rId76" name="Button 76">
              <controlPr defaultSize="0" print="0" autoFill="0" autoPict="0">
                <anchor moveWithCells="1" sizeWithCells="1">
                  <from>
                    <xdr:col>5</xdr:col>
                    <xdr:colOff>381000</xdr:colOff>
                    <xdr:row>0</xdr:row>
                    <xdr:rowOff>38100</xdr:rowOff>
                  </from>
                  <to>
                    <xdr:col>11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41" r:id="rId77" name="Button 77">
              <controlPr defaultSize="0" print="0" autoFill="0" autoPict="0" macro="[28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42" r:id="rId78" name="Button 78">
              <controlPr defaultSize="0" print="0" autoFill="0" autoPict="0" macro="[28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43" r:id="rId79" name="Button 79">
              <controlPr defaultSize="0" print="0" autoFill="0" autoPict="0">
                <anchor moveWithCells="1" sizeWithCells="1">
                  <from>
                    <xdr:col>5</xdr:col>
                    <xdr:colOff>381000</xdr:colOff>
                    <xdr:row>0</xdr:row>
                    <xdr:rowOff>38100</xdr:rowOff>
                  </from>
                  <to>
                    <xdr:col>11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44" r:id="rId80" name="Button 80">
              <controlPr defaultSize="0" print="0" autoFill="0" autoPict="0" macro="[29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45" r:id="rId81" name="Button 81">
              <controlPr defaultSize="0" print="0" autoFill="0" autoPict="0" macro="[29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46" r:id="rId82" name="Button 82">
              <controlPr defaultSize="0" print="0" autoFill="0" autoPict="0">
                <anchor moveWithCells="1" sizeWithCells="1">
                  <from>
                    <xdr:col>5</xdr:col>
                    <xdr:colOff>381000</xdr:colOff>
                    <xdr:row>0</xdr:row>
                    <xdr:rowOff>38100</xdr:rowOff>
                  </from>
                  <to>
                    <xdr:col>11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47" r:id="rId83" name="Button 83">
              <controlPr defaultSize="0" print="0" autoFill="0" autoPict="0" macro="[30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48" r:id="rId84" name="Button 84">
              <controlPr defaultSize="0" print="0" autoFill="0" autoPict="0" macro="[30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49" r:id="rId85" name="Button 85">
              <controlPr defaultSize="0" print="0" autoFill="0" autoPict="0">
                <anchor moveWithCells="1" sizeWithCells="1">
                  <from>
                    <xdr:col>5</xdr:col>
                    <xdr:colOff>381000</xdr:colOff>
                    <xdr:row>0</xdr:row>
                    <xdr:rowOff>38100</xdr:rowOff>
                  </from>
                  <to>
                    <xdr:col>11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0" r:id="rId86" name="Button 86">
              <controlPr defaultSize="0" print="0" autoFill="0" autoPict="0" macro="[31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1" r:id="rId87" name="Button 87">
              <controlPr defaultSize="0" print="0" autoFill="0" autoPict="0" macro="[31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2" r:id="rId88" name="Button 88">
              <controlPr defaultSize="0" print="0" autoFill="0" autoPict="0">
                <anchor moveWithCells="1" sizeWithCells="1">
                  <from>
                    <xdr:col>5</xdr:col>
                    <xdr:colOff>381000</xdr:colOff>
                    <xdr:row>0</xdr:row>
                    <xdr:rowOff>38100</xdr:rowOff>
                  </from>
                  <to>
                    <xdr:col>11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3" r:id="rId89" name="Button 89">
              <controlPr defaultSize="0" print="0" autoFill="0" autoPict="0" macro="[33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4" r:id="rId90" name="Button 90">
              <controlPr defaultSize="0" print="0" autoFill="0" autoPict="0" macro="[33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41</vt:i4>
      </vt:variant>
    </vt:vector>
  </HeadingPairs>
  <TitlesOfParts>
    <vt:vector size="48" baseType="lpstr">
      <vt:lpstr>Gas Average Basis</vt:lpstr>
      <vt:lpstr>Gas Average PhyIdx</vt:lpstr>
      <vt:lpstr>Gas Average FinIdx</vt:lpstr>
      <vt:lpstr>CurveFetch</vt:lpstr>
      <vt:lpstr>BasisCurves</vt:lpstr>
      <vt:lpstr>IndexCurves</vt:lpstr>
      <vt:lpstr>PowerPrices</vt:lpstr>
      <vt:lpstr>CurveFetch!Count1</vt:lpstr>
      <vt:lpstr>CurveFetch!CurveCode</vt:lpstr>
      <vt:lpstr>IndexCurves!CurveRange</vt:lpstr>
      <vt:lpstr>CurveRange</vt:lpstr>
      <vt:lpstr>CurveFetch!CurveTable1</vt:lpstr>
      <vt:lpstr>CurveFetch!CurveType</vt:lpstr>
      <vt:lpstr>IndexCurves!Dates</vt:lpstr>
      <vt:lpstr>Dates</vt:lpstr>
      <vt:lpstr>IndexCurves!Dbase</vt:lpstr>
      <vt:lpstr>Dbase</vt:lpstr>
      <vt:lpstr>CurveFetch!Dump</vt:lpstr>
      <vt:lpstr>IndexCurves!EffDt</vt:lpstr>
      <vt:lpstr>EffDt</vt:lpstr>
      <vt:lpstr>CurveFetch!EffectiveDate</vt:lpstr>
      <vt:lpstr>'Gas Average FinIdx'!erv10sec1</vt:lpstr>
      <vt:lpstr>'Gas Average PhyIdx'!erv10sec1</vt:lpstr>
      <vt:lpstr>erv10sec1</vt:lpstr>
      <vt:lpstr>'Gas Average FinIdx'!Gas_Trading</vt:lpstr>
      <vt:lpstr>'Gas Average PhyIdx'!Gas_Trading</vt:lpstr>
      <vt:lpstr>Gas_Trading</vt:lpstr>
      <vt:lpstr>CurveFetch!Month</vt:lpstr>
      <vt:lpstr>'Gas Average FinIdx'!nr_gas_avg_basis</vt:lpstr>
      <vt:lpstr>'Gas Average PhyIdx'!nr_gas_avg_basis</vt:lpstr>
      <vt:lpstr>nr_gas_avg_basis</vt:lpstr>
      <vt:lpstr>IndexCurves!NYMEXPrices</vt:lpstr>
      <vt:lpstr>NYMEXPrices</vt:lpstr>
      <vt:lpstr>IndexCurves!password</vt:lpstr>
      <vt:lpstr>password</vt:lpstr>
      <vt:lpstr>CurveFetch!Print_Area</vt:lpstr>
      <vt:lpstr>'Gas Average Basis'!Print_Area</vt:lpstr>
      <vt:lpstr>'Gas Average FinIdx'!Print_Area</vt:lpstr>
      <vt:lpstr>'Gas Average PhyIdx'!Print_Area</vt:lpstr>
      <vt:lpstr>CurveFetch!Print_Titles</vt:lpstr>
      <vt:lpstr>CurveFetch!RiskType</vt:lpstr>
      <vt:lpstr>trv45sec1</vt:lpstr>
      <vt:lpstr>trv46sec1</vt:lpstr>
      <vt:lpstr>trv47sec1</vt:lpstr>
      <vt:lpstr>IndexCurves!UpperLeftofCurveTable</vt:lpstr>
      <vt:lpstr>UpperLeftofCurveTable</vt:lpstr>
      <vt:lpstr>IndexCurves!username</vt:lpstr>
      <vt:lpstr>username</vt:lpstr>
    </vt:vector>
  </TitlesOfParts>
  <Company>Enron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Cuilla</dc:creator>
  <dc:description>- Oracle 8i ODBC QueryFix Applied</dc:description>
  <cp:lastModifiedBy>Felienne</cp:lastModifiedBy>
  <cp:lastPrinted>2001-10-25T01:41:51Z</cp:lastPrinted>
  <dcterms:created xsi:type="dcterms:W3CDTF">1998-02-04T17:03:27Z</dcterms:created>
  <dcterms:modified xsi:type="dcterms:W3CDTF">2014-09-03T16:34:06Z</dcterms:modified>
</cp:coreProperties>
</file>