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  <sheet name="Copy Price Macro" sheetId="512" state="veryHidden" r:id="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152511" fullCalcOnLoad="1" calcOnSave="0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 s="1"/>
  <c r="F12" i="6" s="1"/>
  <c r="G12" i="6"/>
  <c r="H12" i="6" s="1"/>
  <c r="I12" i="6" s="1"/>
  <c r="J12" i="6" s="1"/>
  <c r="K12" i="6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H1" i="5"/>
  <c r="F2" i="5"/>
  <c r="G2" i="5" s="1"/>
  <c r="H2" i="5" s="1"/>
  <c r="I2" i="5" s="1"/>
  <c r="J2" i="5" s="1"/>
  <c r="K2" i="5" s="1"/>
  <c r="L2" i="5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/>
  <c r="Y2" i="5" s="1"/>
  <c r="Z2" i="5" s="1"/>
  <c r="AA2" i="5" s="1"/>
  <c r="AB2" i="5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R26" i="4"/>
  <c r="O30" i="4"/>
  <c r="AL37" i="4"/>
  <c r="AJ38" i="4"/>
  <c r="AL38" i="4"/>
  <c r="AL44" i="4"/>
  <c r="AJ45" i="4"/>
  <c r="AL45" i="4"/>
  <c r="AJ46" i="4"/>
  <c r="AL46" i="4"/>
  <c r="AJ47" i="4"/>
  <c r="AL47" i="4"/>
  <c r="AL48" i="4"/>
  <c r="J49" i="4"/>
  <c r="P58" i="4"/>
  <c r="Q58" i="4"/>
  <c r="R58" i="4"/>
  <c r="S58" i="4" s="1"/>
  <c r="C10" i="517"/>
  <c r="R12" i="517"/>
  <c r="K15" i="517"/>
  <c r="R22" i="517"/>
  <c r="T22" i="517"/>
  <c r="V22" i="517"/>
  <c r="X22" i="517"/>
  <c r="AB22" i="517"/>
  <c r="AD22" i="517"/>
  <c r="AF22" i="517"/>
  <c r="AH22" i="517"/>
  <c r="F24" i="517"/>
  <c r="Z22" i="517" s="1"/>
  <c r="F25" i="517"/>
  <c r="P25" i="517"/>
  <c r="P22" i="517" s="1"/>
  <c r="R25" i="517"/>
  <c r="R26" i="517" s="1"/>
  <c r="V25" i="517"/>
  <c r="P26" i="517"/>
  <c r="AL37" i="517"/>
  <c r="AJ38" i="517"/>
  <c r="AL38" i="517"/>
  <c r="AL44" i="517"/>
  <c r="AJ45" i="517"/>
  <c r="AL45" i="517"/>
  <c r="AJ46" i="517"/>
  <c r="AL46" i="517"/>
  <c r="AJ47" i="517"/>
  <c r="AL47" i="517"/>
  <c r="AL48" i="517"/>
  <c r="J49" i="517"/>
  <c r="C10" i="515"/>
  <c r="R12" i="515"/>
  <c r="K15" i="515"/>
  <c r="F24" i="515"/>
  <c r="F25" i="515"/>
  <c r="R25" i="515"/>
  <c r="V25" i="515"/>
  <c r="R26" i="515"/>
  <c r="AL37" i="515"/>
  <c r="AJ38" i="515"/>
  <c r="AL38" i="515"/>
  <c r="AL44" i="515"/>
  <c r="AJ45" i="515"/>
  <c r="AL45" i="515"/>
  <c r="AJ46" i="515"/>
  <c r="AL46" i="515"/>
  <c r="AJ47" i="515"/>
  <c r="AL47" i="515"/>
  <c r="AL48" i="515"/>
  <c r="J49" i="515"/>
  <c r="B5" i="516"/>
  <c r="G11" i="516" s="1"/>
  <c r="C11" i="516"/>
  <c r="D11" i="516"/>
  <c r="E11" i="516"/>
  <c r="F11" i="516"/>
  <c r="H11" i="516"/>
  <c r="J11" i="516"/>
  <c r="K11" i="516"/>
  <c r="L11" i="516"/>
  <c r="M11" i="516"/>
  <c r="N11" i="516"/>
  <c r="O11" i="516"/>
  <c r="R11" i="516"/>
  <c r="S11" i="516"/>
  <c r="T11" i="516"/>
  <c r="U11" i="516"/>
  <c r="V11" i="516"/>
  <c r="W11" i="516"/>
  <c r="X11" i="516"/>
  <c r="AA11" i="516"/>
  <c r="AB11" i="516"/>
  <c r="AC11" i="516"/>
  <c r="AD11" i="516"/>
  <c r="D12" i="516"/>
  <c r="E12" i="516"/>
  <c r="F12" i="516"/>
  <c r="G12" i="516" s="1"/>
  <c r="H12" i="516"/>
  <c r="I12" i="516" s="1"/>
  <c r="J12" i="516" s="1"/>
  <c r="K12" i="516" s="1"/>
  <c r="L12" i="516" s="1"/>
  <c r="M12" i="516"/>
  <c r="N12" i="516" s="1"/>
  <c r="O12" i="516" s="1"/>
  <c r="P12" i="516" s="1"/>
  <c r="Q12" i="516" s="1"/>
  <c r="R12" i="516" s="1"/>
  <c r="S12" i="516" s="1"/>
  <c r="T12" i="516" s="1"/>
  <c r="U12" i="516" s="1"/>
  <c r="V12" i="516"/>
  <c r="W12" i="516" s="1"/>
  <c r="X12" i="516"/>
  <c r="Y12" i="516" s="1"/>
  <c r="Z12" i="516" s="1"/>
  <c r="AA12" i="516" s="1"/>
  <c r="AB12" i="516" s="1"/>
  <c r="AC12" i="516" s="1"/>
  <c r="AD12" i="516" s="1"/>
  <c r="B17" i="516"/>
  <c r="B18" i="516"/>
  <c r="B19" i="516" s="1"/>
  <c r="B20" i="516" s="1"/>
  <c r="B21" i="516" s="1"/>
  <c r="B22" i="516" s="1"/>
  <c r="B23" i="516"/>
  <c r="B24" i="516" s="1"/>
  <c r="B25" i="516" s="1"/>
  <c r="B26" i="516" s="1"/>
  <c r="B27" i="516" s="1"/>
  <c r="B28" i="516" s="1"/>
  <c r="B29" i="516" s="1"/>
  <c r="B30" i="516" s="1"/>
  <c r="B31" i="516" s="1"/>
  <c r="B32" i="516" s="1"/>
  <c r="B33" i="516" s="1"/>
  <c r="B34" i="516" s="1"/>
  <c r="B35" i="516" s="1"/>
  <c r="B36" i="516" s="1"/>
  <c r="B37" i="516" s="1"/>
  <c r="B38" i="516" s="1"/>
  <c r="B39" i="516" s="1"/>
  <c r="B40" i="516" s="1"/>
  <c r="B41" i="516" s="1"/>
  <c r="B42" i="516" s="1"/>
  <c r="B43" i="516" s="1"/>
  <c r="B44" i="516" s="1"/>
  <c r="B45" i="516" s="1"/>
  <c r="B46" i="516" s="1"/>
  <c r="B47" i="516" s="1"/>
  <c r="B48" i="516" s="1"/>
  <c r="B49" i="516" s="1"/>
  <c r="B50" i="516" s="1"/>
  <c r="B51" i="516" s="1"/>
  <c r="B52" i="516" s="1"/>
  <c r="B53" i="516" s="1"/>
  <c r="B54" i="516" s="1"/>
  <c r="B55" i="516" s="1"/>
  <c r="B56" i="516" s="1"/>
  <c r="B57" i="516" s="1"/>
  <c r="B58" i="516" s="1"/>
  <c r="B59" i="516" s="1"/>
  <c r="B60" i="516" s="1"/>
  <c r="B61" i="516" s="1"/>
  <c r="B62" i="516" s="1"/>
  <c r="B63" i="516" s="1"/>
  <c r="B64" i="516" s="1"/>
  <c r="B65" i="516" s="1"/>
  <c r="B66" i="516" s="1"/>
  <c r="B67" i="516" s="1"/>
  <c r="B68" i="516" s="1"/>
  <c r="B69" i="516" s="1"/>
  <c r="B70" i="516" s="1"/>
  <c r="B71" i="516" s="1"/>
  <c r="B72" i="516" s="1"/>
  <c r="B73" i="516" s="1"/>
  <c r="B74" i="516" s="1"/>
  <c r="B75" i="516" s="1"/>
  <c r="B76" i="516" s="1"/>
  <c r="B77" i="516" s="1"/>
  <c r="B78" i="516" s="1"/>
  <c r="B79" i="516" s="1"/>
  <c r="B80" i="516" s="1"/>
  <c r="B81" i="516" s="1"/>
  <c r="B82" i="516" s="1"/>
  <c r="B83" i="516" s="1"/>
  <c r="B84" i="516" s="1"/>
  <c r="B85" i="516" s="1"/>
  <c r="B86" i="516" s="1"/>
  <c r="B87" i="516" s="1"/>
  <c r="B88" i="516" s="1"/>
  <c r="B89" i="516" s="1"/>
  <c r="B90" i="516" s="1"/>
  <c r="B91" i="516" s="1"/>
  <c r="B92" i="516" s="1"/>
  <c r="B93" i="516" s="1"/>
  <c r="B94" i="516" s="1"/>
  <c r="B95" i="516" s="1"/>
  <c r="B96" i="516" s="1"/>
  <c r="B97" i="516" s="1"/>
  <c r="B98" i="516" s="1"/>
  <c r="B99" i="516" s="1"/>
  <c r="B100" i="516" s="1"/>
  <c r="B101" i="516" s="1"/>
  <c r="B102" i="516" s="1"/>
  <c r="B103" i="516" s="1"/>
  <c r="B104" i="516" s="1"/>
  <c r="B105" i="516" s="1"/>
  <c r="B106" i="516" s="1"/>
  <c r="B107" i="516" s="1"/>
  <c r="A2" i="514"/>
  <c r="A6" i="514"/>
  <c r="G8" i="514"/>
  <c r="H8" i="514"/>
  <c r="H66" i="514" s="1"/>
  <c r="J8" i="514"/>
  <c r="K8" i="514"/>
  <c r="L8" i="514"/>
  <c r="M8" i="514"/>
  <c r="P8" i="514"/>
  <c r="Q8" i="514"/>
  <c r="R8" i="514"/>
  <c r="T8" i="514"/>
  <c r="U8" i="514"/>
  <c r="V8" i="514"/>
  <c r="C9" i="514"/>
  <c r="D9" i="514"/>
  <c r="H9" i="514"/>
  <c r="J9" i="514"/>
  <c r="K9" i="514"/>
  <c r="Q9" i="514"/>
  <c r="R9" i="514"/>
  <c r="T9" i="514"/>
  <c r="AG9" i="514"/>
  <c r="G9" i="514" s="1"/>
  <c r="AH9" i="514"/>
  <c r="AI9" i="514"/>
  <c r="AJ9" i="514"/>
  <c r="AK9" i="514"/>
  <c r="L9" i="514" s="1"/>
  <c r="AL9" i="514"/>
  <c r="M9" i="514" s="1"/>
  <c r="AM9" i="514"/>
  <c r="P9" i="514" s="1"/>
  <c r="AN9" i="514"/>
  <c r="AO9" i="514"/>
  <c r="AP9" i="514"/>
  <c r="AQ9" i="514"/>
  <c r="U9" i="514" s="1"/>
  <c r="AR9" i="514"/>
  <c r="V9" i="514" s="1"/>
  <c r="V28" i="514" s="1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G10" i="514"/>
  <c r="J10" i="514"/>
  <c r="L10" i="514"/>
  <c r="Q10" i="514"/>
  <c r="R10" i="514"/>
  <c r="T10" i="514"/>
  <c r="U10" i="514"/>
  <c r="U68" i="514" s="1"/>
  <c r="AG10" i="514"/>
  <c r="AH10" i="514"/>
  <c r="H10" i="514" s="1"/>
  <c r="H29" i="514" s="1"/>
  <c r="AI10" i="514"/>
  <c r="AJ10" i="514"/>
  <c r="K10" i="514" s="1"/>
  <c r="AK10" i="514"/>
  <c r="AL10" i="514"/>
  <c r="M10" i="514" s="1"/>
  <c r="M68" i="514" s="1"/>
  <c r="M88" i="514" s="1"/>
  <c r="AM10" i="514"/>
  <c r="P10" i="514" s="1"/>
  <c r="O10" i="514" s="1"/>
  <c r="AN10" i="514"/>
  <c r="AO10" i="514"/>
  <c r="AP10" i="514"/>
  <c r="AQ10" i="514"/>
  <c r="AR10" i="514"/>
  <c r="V10" i="514" s="1"/>
  <c r="AS10" i="514"/>
  <c r="AT10" i="514"/>
  <c r="AT29" i="514" s="1"/>
  <c r="AU10" i="514"/>
  <c r="AV10" i="514"/>
  <c r="AW10" i="514"/>
  <c r="AX10" i="514"/>
  <c r="AY10" i="514"/>
  <c r="AZ10" i="514"/>
  <c r="BA10" i="514"/>
  <c r="BB10" i="514"/>
  <c r="BB29" i="514" s="1"/>
  <c r="BC10" i="514"/>
  <c r="BD10" i="514"/>
  <c r="BE10" i="514"/>
  <c r="BF10" i="514"/>
  <c r="BG10" i="514"/>
  <c r="BH10" i="514"/>
  <c r="BI10" i="514"/>
  <c r="BJ10" i="514"/>
  <c r="BJ29" i="514" s="1"/>
  <c r="BK10" i="514"/>
  <c r="BL10" i="514"/>
  <c r="BM10" i="514"/>
  <c r="BN10" i="514"/>
  <c r="BO10" i="514"/>
  <c r="BP10" i="514"/>
  <c r="BQ10" i="514"/>
  <c r="BR10" i="514"/>
  <c r="BR29" i="514" s="1"/>
  <c r="BS10" i="514"/>
  <c r="BT10" i="514"/>
  <c r="BU10" i="514"/>
  <c r="BV10" i="514"/>
  <c r="BW10" i="514"/>
  <c r="BX10" i="514"/>
  <c r="BY10" i="514"/>
  <c r="BZ10" i="514"/>
  <c r="BZ29" i="514" s="1"/>
  <c r="CA10" i="514"/>
  <c r="CB10" i="514"/>
  <c r="CC10" i="514"/>
  <c r="CD10" i="514"/>
  <c r="CE10" i="514"/>
  <c r="CF10" i="514"/>
  <c r="CG10" i="514"/>
  <c r="CH10" i="514"/>
  <c r="CH29" i="514" s="1"/>
  <c r="CI10" i="514"/>
  <c r="CJ10" i="514"/>
  <c r="CK10" i="514"/>
  <c r="CL10" i="514"/>
  <c r="CM10" i="514"/>
  <c r="CN10" i="514"/>
  <c r="CO10" i="514"/>
  <c r="CP10" i="514"/>
  <c r="CP29" i="514" s="1"/>
  <c r="CQ10" i="514"/>
  <c r="CR10" i="514"/>
  <c r="CS10" i="514"/>
  <c r="CT10" i="514"/>
  <c r="CU10" i="514"/>
  <c r="CV10" i="514"/>
  <c r="CW10" i="514"/>
  <c r="CX10" i="514"/>
  <c r="CX29" i="514" s="1"/>
  <c r="CY10" i="514"/>
  <c r="CZ10" i="514"/>
  <c r="DA10" i="514"/>
  <c r="DB10" i="514"/>
  <c r="DC10" i="514"/>
  <c r="DD10" i="514"/>
  <c r="DE10" i="514"/>
  <c r="DF10" i="514"/>
  <c r="DF29" i="514" s="1"/>
  <c r="DG10" i="514"/>
  <c r="DH10" i="514"/>
  <c r="DI10" i="514"/>
  <c r="DJ10" i="514"/>
  <c r="DK10" i="514"/>
  <c r="DL10" i="514"/>
  <c r="DM10" i="514"/>
  <c r="DN10" i="514"/>
  <c r="DN29" i="514" s="1"/>
  <c r="DO10" i="514"/>
  <c r="DP10" i="514"/>
  <c r="DQ10" i="514"/>
  <c r="DR10" i="514"/>
  <c r="DS10" i="514"/>
  <c r="DT10" i="514"/>
  <c r="DU10" i="514"/>
  <c r="DV10" i="514"/>
  <c r="DV29" i="514" s="1"/>
  <c r="DW10" i="514"/>
  <c r="DX10" i="514"/>
  <c r="DY10" i="514"/>
  <c r="DZ10" i="514"/>
  <c r="EA10" i="514"/>
  <c r="EB10" i="514"/>
  <c r="EC10" i="514"/>
  <c r="ED10" i="514"/>
  <c r="ED29" i="514" s="1"/>
  <c r="EE10" i="514"/>
  <c r="EF10" i="514"/>
  <c r="EG10" i="514"/>
  <c r="EH10" i="514"/>
  <c r="EI10" i="514"/>
  <c r="EJ10" i="514"/>
  <c r="C11" i="514"/>
  <c r="D11" i="514"/>
  <c r="H11" i="514"/>
  <c r="J11" i="514"/>
  <c r="K11" i="514"/>
  <c r="R11" i="514"/>
  <c r="T11" i="514"/>
  <c r="U11" i="514"/>
  <c r="S11" i="514" s="1"/>
  <c r="V11" i="514"/>
  <c r="AG11" i="514"/>
  <c r="G11" i="514" s="1"/>
  <c r="F11" i="514" s="1"/>
  <c r="AH11" i="514"/>
  <c r="AI11" i="514"/>
  <c r="AJ11" i="514"/>
  <c r="AK11" i="514"/>
  <c r="L11" i="514" s="1"/>
  <c r="AL11" i="514"/>
  <c r="M11" i="514" s="1"/>
  <c r="M30" i="514" s="1"/>
  <c r="AM11" i="514"/>
  <c r="AN11" i="514"/>
  <c r="Q11" i="514" s="1"/>
  <c r="AO11" i="514"/>
  <c r="AP11" i="514"/>
  <c r="AQ11" i="514"/>
  <c r="AR11" i="514"/>
  <c r="AS11" i="514"/>
  <c r="AT11" i="514"/>
  <c r="AT30" i="514" s="1"/>
  <c r="AU11" i="514"/>
  <c r="AU30" i="514" s="1"/>
  <c r="AV11" i="514"/>
  <c r="AW11" i="514"/>
  <c r="AX11" i="514"/>
  <c r="AY11" i="514"/>
  <c r="AZ11" i="514"/>
  <c r="BA11" i="514"/>
  <c r="BB11" i="514"/>
  <c r="BB30" i="514" s="1"/>
  <c r="BC11" i="514"/>
  <c r="BC30" i="514" s="1"/>
  <c r="BD11" i="514"/>
  <c r="BE11" i="514"/>
  <c r="BF11" i="514"/>
  <c r="BG11" i="514"/>
  <c r="BH11" i="514"/>
  <c r="BI11" i="514"/>
  <c r="BJ11" i="514"/>
  <c r="BJ30" i="514" s="1"/>
  <c r="BK11" i="514"/>
  <c r="BK30" i="514" s="1"/>
  <c r="BL11" i="514"/>
  <c r="BM11" i="514"/>
  <c r="BN11" i="514"/>
  <c r="BO11" i="514"/>
  <c r="BP11" i="514"/>
  <c r="BQ11" i="514"/>
  <c r="BR11" i="514"/>
  <c r="BR30" i="514" s="1"/>
  <c r="BS11" i="514"/>
  <c r="BS30" i="514" s="1"/>
  <c r="BT11" i="514"/>
  <c r="BU11" i="514"/>
  <c r="BV11" i="514"/>
  <c r="BW11" i="514"/>
  <c r="BX11" i="514"/>
  <c r="BY11" i="514"/>
  <c r="BZ11" i="514"/>
  <c r="BZ30" i="514" s="1"/>
  <c r="CA11" i="514"/>
  <c r="CA30" i="514" s="1"/>
  <c r="CB11" i="514"/>
  <c r="CC11" i="514"/>
  <c r="CD11" i="514"/>
  <c r="CE11" i="514"/>
  <c r="CF11" i="514"/>
  <c r="CG11" i="514"/>
  <c r="CH11" i="514"/>
  <c r="CH30" i="514" s="1"/>
  <c r="CI11" i="514"/>
  <c r="CI30" i="514" s="1"/>
  <c r="AA11" i="514" s="1"/>
  <c r="CJ11" i="514"/>
  <c r="CK11" i="514"/>
  <c r="CL11" i="514"/>
  <c r="CM11" i="514"/>
  <c r="CN11" i="514"/>
  <c r="CO11" i="514"/>
  <c r="CP11" i="514"/>
  <c r="CP30" i="514" s="1"/>
  <c r="CQ11" i="514"/>
  <c r="CQ30" i="514" s="1"/>
  <c r="CR11" i="514"/>
  <c r="CS11" i="514"/>
  <c r="CT11" i="514"/>
  <c r="CU11" i="514"/>
  <c r="CV11" i="514"/>
  <c r="CW11" i="514"/>
  <c r="CX11" i="514"/>
  <c r="CX30" i="514" s="1"/>
  <c r="CY11" i="514"/>
  <c r="CY30" i="514" s="1"/>
  <c r="CZ11" i="514"/>
  <c r="DA11" i="514"/>
  <c r="DB11" i="514"/>
  <c r="DC11" i="514"/>
  <c r="DD11" i="514"/>
  <c r="DE11" i="514"/>
  <c r="DF11" i="514"/>
  <c r="DF30" i="514" s="1"/>
  <c r="DG11" i="514"/>
  <c r="DG30" i="514" s="1"/>
  <c r="DH11" i="514"/>
  <c r="DI11" i="514"/>
  <c r="DJ11" i="514"/>
  <c r="DK11" i="514"/>
  <c r="DL11" i="514"/>
  <c r="DM11" i="514"/>
  <c r="DN11" i="514"/>
  <c r="DN30" i="514" s="1"/>
  <c r="DO11" i="514"/>
  <c r="DO30" i="514" s="1"/>
  <c r="DP11" i="514"/>
  <c r="DQ11" i="514"/>
  <c r="DR11" i="514"/>
  <c r="DS11" i="514"/>
  <c r="DT11" i="514"/>
  <c r="DU11" i="514"/>
  <c r="DV11" i="514"/>
  <c r="DV30" i="514" s="1"/>
  <c r="DW11" i="514"/>
  <c r="DW30" i="514" s="1"/>
  <c r="DX11" i="514"/>
  <c r="DY11" i="514"/>
  <c r="DZ11" i="514"/>
  <c r="EA11" i="514"/>
  <c r="EB11" i="514"/>
  <c r="EC11" i="514"/>
  <c r="ED11" i="514"/>
  <c r="ED30" i="514" s="1"/>
  <c r="EE11" i="514"/>
  <c r="EE30" i="514" s="1"/>
  <c r="AB11" i="514" s="1"/>
  <c r="EF11" i="514"/>
  <c r="EG11" i="514"/>
  <c r="EH11" i="514"/>
  <c r="EI11" i="514"/>
  <c r="EJ11" i="514"/>
  <c r="C12" i="514"/>
  <c r="D12" i="514"/>
  <c r="E12" i="514"/>
  <c r="E31" i="514" s="1"/>
  <c r="K12" i="514"/>
  <c r="L12" i="514"/>
  <c r="S12" i="514"/>
  <c r="S31" i="514" s="1"/>
  <c r="U12" i="514"/>
  <c r="V12" i="514"/>
  <c r="AG12" i="514"/>
  <c r="G12" i="514" s="1"/>
  <c r="AH12" i="514"/>
  <c r="H12" i="514" s="1"/>
  <c r="AI12" i="514"/>
  <c r="J12" i="514" s="1"/>
  <c r="I12" i="514" s="1"/>
  <c r="AJ12" i="514"/>
  <c r="AK12" i="514"/>
  <c r="AL12" i="514"/>
  <c r="AM12" i="514"/>
  <c r="P12" i="514" s="1"/>
  <c r="AN12" i="514"/>
  <c r="Q12" i="514" s="1"/>
  <c r="Q31" i="514" s="1"/>
  <c r="AO12" i="514"/>
  <c r="R12" i="514" s="1"/>
  <c r="R31" i="514" s="1"/>
  <c r="AP12" i="514"/>
  <c r="T12" i="514" s="1"/>
  <c r="AQ12" i="514"/>
  <c r="AR12" i="514"/>
  <c r="AS12" i="514"/>
  <c r="AT12" i="514"/>
  <c r="AT31" i="514" s="1"/>
  <c r="AU12" i="514"/>
  <c r="AV12" i="514"/>
  <c r="AW12" i="514"/>
  <c r="AX12" i="514"/>
  <c r="AY12" i="514"/>
  <c r="AZ12" i="514"/>
  <c r="BA12" i="514"/>
  <c r="BB12" i="514"/>
  <c r="BB31" i="514" s="1"/>
  <c r="BC12" i="514"/>
  <c r="BD12" i="514"/>
  <c r="BE12" i="514"/>
  <c r="BF12" i="514"/>
  <c r="BG12" i="514"/>
  <c r="BH12" i="514"/>
  <c r="BI12" i="514"/>
  <c r="BJ12" i="514"/>
  <c r="BJ31" i="514" s="1"/>
  <c r="BK12" i="514"/>
  <c r="BL12" i="514"/>
  <c r="BM12" i="514"/>
  <c r="BN12" i="514"/>
  <c r="BO12" i="514"/>
  <c r="BP12" i="514"/>
  <c r="BQ12" i="514"/>
  <c r="BR12" i="514"/>
  <c r="BR31" i="514" s="1"/>
  <c r="BS12" i="514"/>
  <c r="BT12" i="514"/>
  <c r="BU12" i="514"/>
  <c r="BV12" i="514"/>
  <c r="BW12" i="514"/>
  <c r="BX12" i="514"/>
  <c r="BY12" i="514"/>
  <c r="BZ12" i="514"/>
  <c r="BZ31" i="514" s="1"/>
  <c r="CA12" i="514"/>
  <c r="CB12" i="514"/>
  <c r="CC12" i="514"/>
  <c r="CD12" i="514"/>
  <c r="CE12" i="514"/>
  <c r="CF12" i="514"/>
  <c r="CG12" i="514"/>
  <c r="CH12" i="514"/>
  <c r="CH31" i="514" s="1"/>
  <c r="CI12" i="514"/>
  <c r="CJ12" i="514"/>
  <c r="CK12" i="514"/>
  <c r="CL12" i="514"/>
  <c r="CM12" i="514"/>
  <c r="CN12" i="514"/>
  <c r="CO12" i="514"/>
  <c r="CP12" i="514"/>
  <c r="CP31" i="514" s="1"/>
  <c r="CQ12" i="514"/>
  <c r="CR12" i="514"/>
  <c r="CS12" i="514"/>
  <c r="CT12" i="514"/>
  <c r="CU12" i="514"/>
  <c r="CV12" i="514"/>
  <c r="CW12" i="514"/>
  <c r="CX12" i="514"/>
  <c r="CX31" i="514" s="1"/>
  <c r="CY12" i="514"/>
  <c r="CZ12" i="514"/>
  <c r="DA12" i="514"/>
  <c r="DB12" i="514"/>
  <c r="DC12" i="514"/>
  <c r="DD12" i="514"/>
  <c r="DE12" i="514"/>
  <c r="DF12" i="514"/>
  <c r="DF31" i="514" s="1"/>
  <c r="DG12" i="514"/>
  <c r="DH12" i="514"/>
  <c r="DI12" i="514"/>
  <c r="DJ12" i="514"/>
  <c r="DK12" i="514"/>
  <c r="DL12" i="514"/>
  <c r="DM12" i="514"/>
  <c r="DN12" i="514"/>
  <c r="DN31" i="514" s="1"/>
  <c r="DO12" i="514"/>
  <c r="DP12" i="514"/>
  <c r="DQ12" i="514"/>
  <c r="DR12" i="514"/>
  <c r="DS12" i="514"/>
  <c r="DT12" i="514"/>
  <c r="DU12" i="514"/>
  <c r="DV12" i="514"/>
  <c r="DV31" i="514" s="1"/>
  <c r="DW12" i="514"/>
  <c r="DX12" i="514"/>
  <c r="DY12" i="514"/>
  <c r="DZ12" i="514"/>
  <c r="EA12" i="514"/>
  <c r="EB12" i="514"/>
  <c r="EC12" i="514"/>
  <c r="ED12" i="514"/>
  <c r="ED31" i="514" s="1"/>
  <c r="EE12" i="514"/>
  <c r="EF12" i="514"/>
  <c r="EG12" i="514"/>
  <c r="EH12" i="514"/>
  <c r="EI12" i="514"/>
  <c r="EJ12" i="514"/>
  <c r="C13" i="514"/>
  <c r="O62" i="4" s="1"/>
  <c r="D13" i="514"/>
  <c r="L13" i="514"/>
  <c r="M13" i="514"/>
  <c r="P13" i="514"/>
  <c r="AF62" i="4" s="1"/>
  <c r="V13" i="514"/>
  <c r="V32" i="514" s="1"/>
  <c r="AG13" i="514"/>
  <c r="G13" i="514" s="1"/>
  <c r="G71" i="514" s="1"/>
  <c r="AH13" i="514"/>
  <c r="H13" i="514" s="1"/>
  <c r="AI13" i="514"/>
  <c r="J13" i="514" s="1"/>
  <c r="I13" i="514" s="1"/>
  <c r="I32" i="514" s="1"/>
  <c r="AJ13" i="514"/>
  <c r="K13" i="514" s="1"/>
  <c r="AK13" i="514"/>
  <c r="AL13" i="514"/>
  <c r="AM13" i="514"/>
  <c r="AN13" i="514"/>
  <c r="Q13" i="514" s="1"/>
  <c r="AO13" i="514"/>
  <c r="R13" i="514" s="1"/>
  <c r="AP13" i="514"/>
  <c r="T13" i="514" s="1"/>
  <c r="AQ13" i="514"/>
  <c r="AQ32" i="514" s="1"/>
  <c r="AR13" i="514"/>
  <c r="AR32" i="514" s="1"/>
  <c r="AS13" i="514"/>
  <c r="AT13" i="514"/>
  <c r="AU13" i="514"/>
  <c r="AV13" i="514"/>
  <c r="AW13" i="514"/>
  <c r="AX13" i="514"/>
  <c r="AY13" i="514"/>
  <c r="AY32" i="514" s="1"/>
  <c r="AZ13" i="514"/>
  <c r="AZ32" i="514" s="1"/>
  <c r="BA13" i="514"/>
  <c r="BB13" i="514"/>
  <c r="BC13" i="514"/>
  <c r="BD13" i="514"/>
  <c r="BE13" i="514"/>
  <c r="BF13" i="514"/>
  <c r="BG13" i="514"/>
  <c r="BG32" i="514" s="1"/>
  <c r="BH13" i="514"/>
  <c r="BH32" i="514" s="1"/>
  <c r="BI13" i="514"/>
  <c r="BJ13" i="514"/>
  <c r="BK13" i="514"/>
  <c r="BL13" i="514"/>
  <c r="BM13" i="514"/>
  <c r="BN13" i="514"/>
  <c r="BO13" i="514"/>
  <c r="BO32" i="514" s="1"/>
  <c r="BP13" i="514"/>
  <c r="BP32" i="514" s="1"/>
  <c r="BQ13" i="514"/>
  <c r="BR13" i="514"/>
  <c r="BS13" i="514"/>
  <c r="BT13" i="514"/>
  <c r="BU13" i="514"/>
  <c r="BV13" i="514"/>
  <c r="BW13" i="514"/>
  <c r="BW32" i="514" s="1"/>
  <c r="BX13" i="514"/>
  <c r="BX32" i="514" s="1"/>
  <c r="BY13" i="514"/>
  <c r="BZ13" i="514"/>
  <c r="CA13" i="514"/>
  <c r="CB13" i="514"/>
  <c r="CC13" i="514"/>
  <c r="CD13" i="514"/>
  <c r="CE13" i="514"/>
  <c r="CE32" i="514" s="1"/>
  <c r="CF13" i="514"/>
  <c r="CF32" i="514" s="1"/>
  <c r="CG13" i="514"/>
  <c r="CH13" i="514"/>
  <c r="CI13" i="514"/>
  <c r="CJ13" i="514"/>
  <c r="CK13" i="514"/>
  <c r="CL13" i="514"/>
  <c r="CM13" i="514"/>
  <c r="CM32" i="514" s="1"/>
  <c r="CN13" i="514"/>
  <c r="CN32" i="514" s="1"/>
  <c r="CO13" i="514"/>
  <c r="CP13" i="514"/>
  <c r="CQ13" i="514"/>
  <c r="CR13" i="514"/>
  <c r="CS13" i="514"/>
  <c r="CT13" i="514"/>
  <c r="CU13" i="514"/>
  <c r="CU32" i="514" s="1"/>
  <c r="CV13" i="514"/>
  <c r="CV32" i="514" s="1"/>
  <c r="CW13" i="514"/>
  <c r="CX13" i="514"/>
  <c r="CY13" i="514"/>
  <c r="CZ13" i="514"/>
  <c r="DA13" i="514"/>
  <c r="DB13" i="514"/>
  <c r="DC13" i="514"/>
  <c r="DC32" i="514" s="1"/>
  <c r="DD13" i="514"/>
  <c r="DD32" i="514" s="1"/>
  <c r="DE13" i="514"/>
  <c r="DF13" i="514"/>
  <c r="DG13" i="514"/>
  <c r="DH13" i="514"/>
  <c r="DI13" i="514"/>
  <c r="DJ13" i="514"/>
  <c r="DK13" i="514"/>
  <c r="DK32" i="514" s="1"/>
  <c r="DL13" i="514"/>
  <c r="DL32" i="514" s="1"/>
  <c r="DM13" i="514"/>
  <c r="DN13" i="514"/>
  <c r="DO13" i="514"/>
  <c r="DP13" i="514"/>
  <c r="DQ13" i="514"/>
  <c r="DR13" i="514"/>
  <c r="DS13" i="514"/>
  <c r="DS32" i="514" s="1"/>
  <c r="DT13" i="514"/>
  <c r="DT32" i="514" s="1"/>
  <c r="DU13" i="514"/>
  <c r="DV13" i="514"/>
  <c r="DW13" i="514"/>
  <c r="DX13" i="514"/>
  <c r="DY13" i="514"/>
  <c r="DZ13" i="514"/>
  <c r="EA13" i="514"/>
  <c r="EA32" i="514" s="1"/>
  <c r="EB13" i="514"/>
  <c r="EB32" i="514" s="1"/>
  <c r="EC13" i="514"/>
  <c r="ED13" i="514"/>
  <c r="EE13" i="514"/>
  <c r="EF13" i="514"/>
  <c r="EG13" i="514"/>
  <c r="EH13" i="514"/>
  <c r="EI13" i="514"/>
  <c r="EI32" i="514" s="1"/>
  <c r="EJ13" i="514"/>
  <c r="EJ32" i="514" s="1"/>
  <c r="C14" i="514"/>
  <c r="E14" i="514" s="1"/>
  <c r="E33" i="514" s="1"/>
  <c r="D14" i="514"/>
  <c r="J14" i="514"/>
  <c r="I14" i="514" s="1"/>
  <c r="N14" i="514"/>
  <c r="P14" i="514"/>
  <c r="Q14" i="514"/>
  <c r="Q33" i="514" s="1"/>
  <c r="V14" i="514"/>
  <c r="AG14" i="514"/>
  <c r="AG33" i="514" s="1"/>
  <c r="AH14" i="514"/>
  <c r="AI14" i="514"/>
  <c r="AJ14" i="514"/>
  <c r="K14" i="514" s="1"/>
  <c r="AK14" i="514"/>
  <c r="L14" i="514" s="1"/>
  <c r="AL14" i="514"/>
  <c r="M14" i="514" s="1"/>
  <c r="M33" i="514" s="1"/>
  <c r="AM14" i="514"/>
  <c r="AN14" i="514"/>
  <c r="AO14" i="514"/>
  <c r="R14" i="514" s="1"/>
  <c r="AP14" i="514"/>
  <c r="AQ14" i="514"/>
  <c r="U14" i="514" s="1"/>
  <c r="U33" i="514" s="1"/>
  <c r="AR14" i="514"/>
  <c r="AS14" i="514"/>
  <c r="AT14" i="514"/>
  <c r="AU14" i="514"/>
  <c r="AV14" i="514"/>
  <c r="AW14" i="514"/>
  <c r="AW33" i="514" s="1"/>
  <c r="AX14" i="514"/>
  <c r="AX33" i="514" s="1"/>
  <c r="AY14" i="514"/>
  <c r="AZ14" i="514"/>
  <c r="BA14" i="514"/>
  <c r="BB14" i="514"/>
  <c r="BC14" i="514"/>
  <c r="BD14" i="514"/>
  <c r="BE14" i="514"/>
  <c r="BE33" i="514" s="1"/>
  <c r="BF14" i="514"/>
  <c r="BF33" i="514" s="1"/>
  <c r="BG14" i="514"/>
  <c r="BH14" i="514"/>
  <c r="BI14" i="514"/>
  <c r="BJ14" i="514"/>
  <c r="BK14" i="514"/>
  <c r="BL14" i="514"/>
  <c r="BM14" i="514"/>
  <c r="BM33" i="514" s="1"/>
  <c r="BN14" i="514"/>
  <c r="BN33" i="514" s="1"/>
  <c r="BO14" i="514"/>
  <c r="BP14" i="514"/>
  <c r="BQ14" i="514"/>
  <c r="BR14" i="514"/>
  <c r="BS14" i="514"/>
  <c r="BT14" i="514"/>
  <c r="BU14" i="514"/>
  <c r="BU33" i="514" s="1"/>
  <c r="BV14" i="514"/>
  <c r="BV33" i="514" s="1"/>
  <c r="BW14" i="514"/>
  <c r="BX14" i="514"/>
  <c r="BY14" i="514"/>
  <c r="BZ14" i="514"/>
  <c r="CA14" i="514"/>
  <c r="CB14" i="514"/>
  <c r="CC14" i="514"/>
  <c r="CC33" i="514" s="1"/>
  <c r="CD14" i="514"/>
  <c r="CD33" i="514" s="1"/>
  <c r="CE14" i="514"/>
  <c r="CF14" i="514"/>
  <c r="CG14" i="514"/>
  <c r="CH14" i="514"/>
  <c r="CI14" i="514"/>
  <c r="CJ14" i="514"/>
  <c r="CK14" i="514"/>
  <c r="CK33" i="514" s="1"/>
  <c r="CL14" i="514"/>
  <c r="CL33" i="514" s="1"/>
  <c r="CM14" i="514"/>
  <c r="CN14" i="514"/>
  <c r="CO14" i="514"/>
  <c r="CP14" i="514"/>
  <c r="CQ14" i="514"/>
  <c r="CR14" i="514"/>
  <c r="CS14" i="514"/>
  <c r="CS33" i="514" s="1"/>
  <c r="CT14" i="514"/>
  <c r="CT33" i="514" s="1"/>
  <c r="CU14" i="514"/>
  <c r="CV14" i="514"/>
  <c r="CW14" i="514"/>
  <c r="CX14" i="514"/>
  <c r="CY14" i="514"/>
  <c r="CZ14" i="514"/>
  <c r="DA14" i="514"/>
  <c r="DA33" i="514" s="1"/>
  <c r="DB14" i="514"/>
  <c r="DB33" i="514" s="1"/>
  <c r="DC14" i="514"/>
  <c r="DD14" i="514"/>
  <c r="DE14" i="514"/>
  <c r="DF14" i="514"/>
  <c r="DG14" i="514"/>
  <c r="DH14" i="514"/>
  <c r="DI14" i="514"/>
  <c r="DI33" i="514" s="1"/>
  <c r="DJ14" i="514"/>
  <c r="DJ33" i="514" s="1"/>
  <c r="DK14" i="514"/>
  <c r="DL14" i="514"/>
  <c r="DM14" i="514"/>
  <c r="DN14" i="514"/>
  <c r="DO14" i="514"/>
  <c r="DP14" i="514"/>
  <c r="DQ14" i="514"/>
  <c r="DQ33" i="514" s="1"/>
  <c r="DR14" i="514"/>
  <c r="DR33" i="514" s="1"/>
  <c r="DS14" i="514"/>
  <c r="DT14" i="514"/>
  <c r="DU14" i="514"/>
  <c r="DV14" i="514"/>
  <c r="DW14" i="514"/>
  <c r="DX14" i="514"/>
  <c r="DY14" i="514"/>
  <c r="DY33" i="514" s="1"/>
  <c r="DZ14" i="514"/>
  <c r="DZ33" i="514" s="1"/>
  <c r="EA14" i="514"/>
  <c r="EB14" i="514"/>
  <c r="EC14" i="514"/>
  <c r="ED14" i="514"/>
  <c r="EE14" i="514"/>
  <c r="EF14" i="514"/>
  <c r="EG14" i="514"/>
  <c r="EG33" i="514" s="1"/>
  <c r="EH14" i="514"/>
  <c r="EH33" i="514" s="1"/>
  <c r="EI14" i="514"/>
  <c r="EJ14" i="514"/>
  <c r="C15" i="514"/>
  <c r="D15" i="514"/>
  <c r="G15" i="514"/>
  <c r="H15" i="514"/>
  <c r="H73" i="514" s="1"/>
  <c r="J15" i="514"/>
  <c r="K15" i="514"/>
  <c r="O15" i="514"/>
  <c r="O34" i="514" s="1"/>
  <c r="P15" i="514"/>
  <c r="Q15" i="514"/>
  <c r="R15" i="514"/>
  <c r="S15" i="514"/>
  <c r="S34" i="514" s="1"/>
  <c r="AG15" i="514"/>
  <c r="AH15" i="514"/>
  <c r="AI15" i="514"/>
  <c r="AJ15" i="514"/>
  <c r="AK15" i="514"/>
  <c r="L15" i="514" s="1"/>
  <c r="L34" i="514" s="1"/>
  <c r="AL15" i="514"/>
  <c r="M15" i="514" s="1"/>
  <c r="M34" i="514" s="1"/>
  <c r="AM15" i="514"/>
  <c r="AN15" i="514"/>
  <c r="AO15" i="514"/>
  <c r="AP15" i="514"/>
  <c r="T15" i="514" s="1"/>
  <c r="AQ15" i="514"/>
  <c r="U15" i="514" s="1"/>
  <c r="U34" i="514" s="1"/>
  <c r="AR15" i="514"/>
  <c r="V15" i="514" s="1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H18" i="514"/>
  <c r="L18" i="514"/>
  <c r="Q18" i="514"/>
  <c r="R18" i="514"/>
  <c r="T18" i="514"/>
  <c r="AG18" i="514"/>
  <c r="G18" i="514" s="1"/>
  <c r="AH18" i="514"/>
  <c r="AI18" i="514"/>
  <c r="J18" i="514" s="1"/>
  <c r="J37" i="514" s="1"/>
  <c r="AJ18" i="514"/>
  <c r="K18" i="514" s="1"/>
  <c r="AK18" i="514"/>
  <c r="AL18" i="514"/>
  <c r="M18" i="514" s="1"/>
  <c r="AM18" i="514"/>
  <c r="P18" i="514" s="1"/>
  <c r="O18" i="514" s="1"/>
  <c r="O37" i="514" s="1"/>
  <c r="AN18" i="514"/>
  <c r="AO18" i="514"/>
  <c r="AP18" i="514"/>
  <c r="AQ18" i="514"/>
  <c r="U18" i="514" s="1"/>
  <c r="U37" i="514" s="1"/>
  <c r="AR18" i="514"/>
  <c r="V18" i="514" s="1"/>
  <c r="V37" i="514" s="1"/>
  <c r="AS18" i="514"/>
  <c r="AT18" i="514"/>
  <c r="AU18" i="514"/>
  <c r="AV18" i="514"/>
  <c r="AW18" i="514"/>
  <c r="AX18" i="514"/>
  <c r="AY18" i="514"/>
  <c r="AY37" i="514" s="1"/>
  <c r="AZ18" i="514"/>
  <c r="AZ37" i="514" s="1"/>
  <c r="BA18" i="514"/>
  <c r="BB18" i="514"/>
  <c r="BC18" i="514"/>
  <c r="BD18" i="514"/>
  <c r="BE18" i="514"/>
  <c r="BF18" i="514"/>
  <c r="BG18" i="514"/>
  <c r="BG37" i="514" s="1"/>
  <c r="BH18" i="514"/>
  <c r="BI18" i="514"/>
  <c r="BJ18" i="514"/>
  <c r="BK18" i="514"/>
  <c r="BL18" i="514"/>
  <c r="BM18" i="514"/>
  <c r="BN18" i="514"/>
  <c r="BO18" i="514"/>
  <c r="BO37" i="514" s="1"/>
  <c r="BP18" i="514"/>
  <c r="BP37" i="514" s="1"/>
  <c r="BQ18" i="514"/>
  <c r="BR18" i="514"/>
  <c r="BS18" i="514"/>
  <c r="BT18" i="514"/>
  <c r="BU18" i="514"/>
  <c r="BV18" i="514"/>
  <c r="BW18" i="514"/>
  <c r="BW37" i="514" s="1"/>
  <c r="BX18" i="514"/>
  <c r="BX37" i="514" s="1"/>
  <c r="BY18" i="514"/>
  <c r="BZ18" i="514"/>
  <c r="CA18" i="514"/>
  <c r="CB18" i="514"/>
  <c r="CC18" i="514"/>
  <c r="CD18" i="514"/>
  <c r="CE18" i="514"/>
  <c r="CE37" i="514" s="1"/>
  <c r="CF18" i="514"/>
  <c r="CF37" i="514" s="1"/>
  <c r="CG18" i="514"/>
  <c r="CH18" i="514"/>
  <c r="CI18" i="514"/>
  <c r="CJ18" i="514"/>
  <c r="CK18" i="514"/>
  <c r="CL18" i="514"/>
  <c r="CM18" i="514"/>
  <c r="CM37" i="514" s="1"/>
  <c r="CN18" i="514"/>
  <c r="CN37" i="514" s="1"/>
  <c r="CO18" i="514"/>
  <c r="CP18" i="514"/>
  <c r="CQ18" i="514"/>
  <c r="CR18" i="514"/>
  <c r="CS18" i="514"/>
  <c r="CT18" i="514"/>
  <c r="CU18" i="514"/>
  <c r="CU37" i="514" s="1"/>
  <c r="CV18" i="514"/>
  <c r="CW18" i="514"/>
  <c r="CX18" i="514"/>
  <c r="CY18" i="514"/>
  <c r="CZ18" i="514"/>
  <c r="DA18" i="514"/>
  <c r="DB18" i="514"/>
  <c r="DC18" i="514"/>
  <c r="DC37" i="514" s="1"/>
  <c r="DD18" i="514"/>
  <c r="DD37" i="514" s="1"/>
  <c r="DE18" i="514"/>
  <c r="DF18" i="514"/>
  <c r="DG18" i="514"/>
  <c r="DH18" i="514"/>
  <c r="DI18" i="514"/>
  <c r="DJ18" i="514"/>
  <c r="DK18" i="514"/>
  <c r="DK37" i="514" s="1"/>
  <c r="DL18" i="514"/>
  <c r="DL37" i="514" s="1"/>
  <c r="DM18" i="514"/>
  <c r="DN18" i="514"/>
  <c r="DO18" i="514"/>
  <c r="DP18" i="514"/>
  <c r="DQ18" i="514"/>
  <c r="DR18" i="514"/>
  <c r="DS18" i="514"/>
  <c r="DS37" i="514" s="1"/>
  <c r="DT18" i="514"/>
  <c r="DT37" i="514" s="1"/>
  <c r="DU18" i="514"/>
  <c r="DV18" i="514"/>
  <c r="DW18" i="514"/>
  <c r="DX18" i="514"/>
  <c r="DY18" i="514"/>
  <c r="DZ18" i="514"/>
  <c r="EA18" i="514"/>
  <c r="EA37" i="514" s="1"/>
  <c r="EB18" i="514"/>
  <c r="EB37" i="514" s="1"/>
  <c r="EC18" i="514"/>
  <c r="ED18" i="514"/>
  <c r="EE18" i="514"/>
  <c r="EF18" i="514"/>
  <c r="EG18" i="514"/>
  <c r="EH18" i="514"/>
  <c r="EI18" i="514"/>
  <c r="EI37" i="514" s="1"/>
  <c r="EJ18" i="514"/>
  <c r="EJ37" i="514" s="1"/>
  <c r="C28" i="514"/>
  <c r="L28" i="514"/>
  <c r="M28" i="514"/>
  <c r="Q28" i="514"/>
  <c r="R28" i="514"/>
  <c r="T28" i="514"/>
  <c r="U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G29" i="514"/>
  <c r="K29" i="514"/>
  <c r="O29" i="514"/>
  <c r="P29" i="514"/>
  <c r="Q29" i="514"/>
  <c r="R29" i="514"/>
  <c r="T29" i="514"/>
  <c r="U29" i="514"/>
  <c r="V29" i="514"/>
  <c r="AG29" i="514"/>
  <c r="AH29" i="514"/>
  <c r="AI29" i="514"/>
  <c r="AJ29" i="514"/>
  <c r="AK29" i="514"/>
  <c r="AM29" i="514"/>
  <c r="AN29" i="514"/>
  <c r="AO29" i="514"/>
  <c r="AP29" i="514"/>
  <c r="AQ29" i="514"/>
  <c r="AR29" i="514"/>
  <c r="AS29" i="514"/>
  <c r="AU29" i="514"/>
  <c r="AV29" i="514"/>
  <c r="AW29" i="514"/>
  <c r="AX29" i="514"/>
  <c r="AY29" i="514"/>
  <c r="AZ29" i="514"/>
  <c r="BA29" i="514"/>
  <c r="BC29" i="514"/>
  <c r="BD29" i="514"/>
  <c r="BE29" i="514"/>
  <c r="BF29" i="514"/>
  <c r="BG29" i="514"/>
  <c r="BH29" i="514"/>
  <c r="BI29" i="514"/>
  <c r="BK29" i="514"/>
  <c r="BL29" i="514"/>
  <c r="BM29" i="514"/>
  <c r="BN29" i="514"/>
  <c r="BO29" i="514"/>
  <c r="BP29" i="514"/>
  <c r="BQ29" i="514"/>
  <c r="BS29" i="514"/>
  <c r="BT29" i="514"/>
  <c r="BU29" i="514"/>
  <c r="BV29" i="514"/>
  <c r="BW29" i="514"/>
  <c r="BX29" i="514"/>
  <c r="BY29" i="514"/>
  <c r="CA29" i="514"/>
  <c r="CB29" i="514"/>
  <c r="CC29" i="514"/>
  <c r="CD29" i="514"/>
  <c r="CE29" i="514"/>
  <c r="CF29" i="514"/>
  <c r="CG29" i="514"/>
  <c r="AA10" i="514" s="1"/>
  <c r="CI29" i="514"/>
  <c r="CJ29" i="514"/>
  <c r="CK29" i="514"/>
  <c r="CL29" i="514"/>
  <c r="CM29" i="514"/>
  <c r="CN29" i="514"/>
  <c r="CO29" i="514"/>
  <c r="CQ29" i="514"/>
  <c r="CR29" i="514"/>
  <c r="CS29" i="514"/>
  <c r="CT29" i="514"/>
  <c r="CU29" i="514"/>
  <c r="CV29" i="514"/>
  <c r="CW29" i="514"/>
  <c r="CY29" i="514"/>
  <c r="CZ29" i="514"/>
  <c r="DA29" i="514"/>
  <c r="DB29" i="514"/>
  <c r="DC29" i="514"/>
  <c r="DD29" i="514"/>
  <c r="DE29" i="514"/>
  <c r="DG29" i="514"/>
  <c r="DH29" i="514"/>
  <c r="DI29" i="514"/>
  <c r="DJ29" i="514"/>
  <c r="DK29" i="514"/>
  <c r="DL29" i="514"/>
  <c r="DM29" i="514"/>
  <c r="DO29" i="514"/>
  <c r="DP29" i="514"/>
  <c r="DQ29" i="514"/>
  <c r="DR29" i="514"/>
  <c r="DS29" i="514"/>
  <c r="DT29" i="514"/>
  <c r="DU29" i="514"/>
  <c r="DW29" i="514"/>
  <c r="DX29" i="514"/>
  <c r="DY29" i="514"/>
  <c r="DZ29" i="514"/>
  <c r="EA29" i="514"/>
  <c r="EB29" i="514"/>
  <c r="EC29" i="514"/>
  <c r="EE29" i="514"/>
  <c r="EF29" i="514"/>
  <c r="EG29" i="514"/>
  <c r="EH29" i="514"/>
  <c r="EI29" i="514"/>
  <c r="EJ29" i="514"/>
  <c r="C30" i="514"/>
  <c r="F30" i="514"/>
  <c r="G30" i="514"/>
  <c r="H30" i="514"/>
  <c r="K30" i="514"/>
  <c r="L30" i="514"/>
  <c r="Q30" i="514"/>
  <c r="R30" i="514"/>
  <c r="S30" i="514"/>
  <c r="T30" i="514"/>
  <c r="U30" i="514"/>
  <c r="V30" i="514"/>
  <c r="AG30" i="514"/>
  <c r="AH30" i="514"/>
  <c r="AI30" i="514"/>
  <c r="AJ30" i="514"/>
  <c r="AK30" i="514"/>
  <c r="AN30" i="514"/>
  <c r="AO30" i="514"/>
  <c r="AP30" i="514"/>
  <c r="AQ30" i="514"/>
  <c r="AR30" i="514"/>
  <c r="AS30" i="514"/>
  <c r="AV30" i="514"/>
  <c r="AW30" i="514"/>
  <c r="AX30" i="514"/>
  <c r="AY30" i="514"/>
  <c r="AZ30" i="514"/>
  <c r="BA30" i="514"/>
  <c r="BD30" i="514"/>
  <c r="BE30" i="514"/>
  <c r="BF30" i="514"/>
  <c r="BG30" i="514"/>
  <c r="BH30" i="514"/>
  <c r="BI30" i="514"/>
  <c r="BL30" i="514"/>
  <c r="BM30" i="514"/>
  <c r="BN30" i="514"/>
  <c r="BO30" i="514"/>
  <c r="BP30" i="514"/>
  <c r="BQ30" i="514"/>
  <c r="BT30" i="514"/>
  <c r="BU30" i="514"/>
  <c r="BV30" i="514"/>
  <c r="BW30" i="514"/>
  <c r="BX30" i="514"/>
  <c r="BY30" i="514"/>
  <c r="CB30" i="514"/>
  <c r="CC30" i="514"/>
  <c r="CD30" i="514"/>
  <c r="CE30" i="514"/>
  <c r="CF30" i="514"/>
  <c r="CG30" i="514"/>
  <c r="CJ30" i="514"/>
  <c r="CK30" i="514"/>
  <c r="CL30" i="514"/>
  <c r="CM30" i="514"/>
  <c r="CN30" i="514"/>
  <c r="CO30" i="514"/>
  <c r="CR30" i="514"/>
  <c r="CS30" i="514"/>
  <c r="CT30" i="514"/>
  <c r="CU30" i="514"/>
  <c r="CV30" i="514"/>
  <c r="CW30" i="514"/>
  <c r="CZ30" i="514"/>
  <c r="DA30" i="514"/>
  <c r="DB30" i="514"/>
  <c r="DC30" i="514"/>
  <c r="DD30" i="514"/>
  <c r="DE30" i="514"/>
  <c r="DH30" i="514"/>
  <c r="DI30" i="514"/>
  <c r="DJ30" i="514"/>
  <c r="DK30" i="514"/>
  <c r="DL30" i="514"/>
  <c r="DM30" i="514"/>
  <c r="DP30" i="514"/>
  <c r="DQ30" i="514"/>
  <c r="DR30" i="514"/>
  <c r="DS30" i="514"/>
  <c r="DT30" i="514"/>
  <c r="DU30" i="514"/>
  <c r="DX30" i="514"/>
  <c r="DY30" i="514"/>
  <c r="DZ30" i="514"/>
  <c r="EA30" i="514"/>
  <c r="EB30" i="514"/>
  <c r="EC30" i="514"/>
  <c r="EF30" i="514"/>
  <c r="EG30" i="514"/>
  <c r="EH30" i="514"/>
  <c r="EI30" i="514"/>
  <c r="EJ30" i="514"/>
  <c r="C31" i="514"/>
  <c r="G31" i="514"/>
  <c r="H31" i="514"/>
  <c r="I31" i="514"/>
  <c r="J31" i="514"/>
  <c r="K31" i="514"/>
  <c r="L31" i="514"/>
  <c r="P31" i="514"/>
  <c r="T31" i="514"/>
  <c r="U31" i="514"/>
  <c r="V31" i="514"/>
  <c r="AG31" i="514"/>
  <c r="AH31" i="514"/>
  <c r="AI31" i="514"/>
  <c r="AJ31" i="514"/>
  <c r="AK31" i="514"/>
  <c r="AM31" i="514"/>
  <c r="AN31" i="514"/>
  <c r="AO31" i="514"/>
  <c r="AP31" i="514"/>
  <c r="AQ31" i="514"/>
  <c r="AR31" i="514"/>
  <c r="AS31" i="514"/>
  <c r="AU31" i="514"/>
  <c r="AV31" i="514"/>
  <c r="AW31" i="514"/>
  <c r="AX31" i="514"/>
  <c r="AY31" i="514"/>
  <c r="AZ31" i="514"/>
  <c r="BA31" i="514"/>
  <c r="BC31" i="514"/>
  <c r="BD31" i="514"/>
  <c r="BE31" i="514"/>
  <c r="BF31" i="514"/>
  <c r="BG31" i="514"/>
  <c r="BH31" i="514"/>
  <c r="BI31" i="514"/>
  <c r="BK31" i="514"/>
  <c r="BL31" i="514"/>
  <c r="BM31" i="514"/>
  <c r="BN31" i="514"/>
  <c r="BO31" i="514"/>
  <c r="BP31" i="514"/>
  <c r="BQ31" i="514"/>
  <c r="BS31" i="514"/>
  <c r="BT31" i="514"/>
  <c r="BU31" i="514"/>
  <c r="BV31" i="514"/>
  <c r="BW31" i="514"/>
  <c r="BX31" i="514"/>
  <c r="BY31" i="514"/>
  <c r="CA31" i="514"/>
  <c r="CB31" i="514"/>
  <c r="CC31" i="514"/>
  <c r="AA12" i="514" s="1"/>
  <c r="CD31" i="514"/>
  <c r="CE31" i="514"/>
  <c r="CF31" i="514"/>
  <c r="CG31" i="514"/>
  <c r="CI31" i="514"/>
  <c r="CJ31" i="514"/>
  <c r="CK31" i="514"/>
  <c r="CL31" i="514"/>
  <c r="CM31" i="514"/>
  <c r="CN31" i="514"/>
  <c r="CO31" i="514"/>
  <c r="CQ31" i="514"/>
  <c r="CR31" i="514"/>
  <c r="CS31" i="514"/>
  <c r="CT31" i="514"/>
  <c r="CU31" i="514"/>
  <c r="CV31" i="514"/>
  <c r="CW31" i="514"/>
  <c r="CY31" i="514"/>
  <c r="CZ31" i="514"/>
  <c r="DA31" i="514"/>
  <c r="DB31" i="514"/>
  <c r="DC31" i="514"/>
  <c r="DD31" i="514"/>
  <c r="DE31" i="514"/>
  <c r="DG31" i="514"/>
  <c r="DH31" i="514"/>
  <c r="DI31" i="514"/>
  <c r="DJ31" i="514"/>
  <c r="DK31" i="514"/>
  <c r="DL31" i="514"/>
  <c r="DM31" i="514"/>
  <c r="DO31" i="514"/>
  <c r="DP31" i="514"/>
  <c r="DQ31" i="514"/>
  <c r="DR31" i="514"/>
  <c r="DS31" i="514"/>
  <c r="DT31" i="514"/>
  <c r="DU31" i="514"/>
  <c r="DW31" i="514"/>
  <c r="DX31" i="514"/>
  <c r="DY31" i="514"/>
  <c r="DZ31" i="514"/>
  <c r="EA31" i="514"/>
  <c r="EB31" i="514"/>
  <c r="EC31" i="514"/>
  <c r="EE31" i="514"/>
  <c r="EF31" i="514"/>
  <c r="EG31" i="514"/>
  <c r="EH31" i="514"/>
  <c r="EI31" i="514"/>
  <c r="EJ31" i="514"/>
  <c r="C32" i="514"/>
  <c r="G32" i="514"/>
  <c r="M32" i="514"/>
  <c r="P32" i="514"/>
  <c r="Q32" i="514"/>
  <c r="R32" i="514"/>
  <c r="AG32" i="514"/>
  <c r="AH32" i="514"/>
  <c r="AK32" i="514"/>
  <c r="AL32" i="514"/>
  <c r="AM32" i="514"/>
  <c r="AN32" i="514"/>
  <c r="AO32" i="514"/>
  <c r="AP32" i="514"/>
  <c r="AS32" i="514"/>
  <c r="AT32" i="514"/>
  <c r="AU32" i="514"/>
  <c r="AV32" i="514"/>
  <c r="X13" i="514" s="1"/>
  <c r="AW32" i="514"/>
  <c r="AX32" i="514"/>
  <c r="BA32" i="514"/>
  <c r="BB32" i="514"/>
  <c r="BC32" i="514"/>
  <c r="BD32" i="514"/>
  <c r="BE32" i="514"/>
  <c r="BF32" i="514"/>
  <c r="BI32" i="514"/>
  <c r="BJ32" i="514"/>
  <c r="BK32" i="514"/>
  <c r="BL32" i="514"/>
  <c r="BM32" i="514"/>
  <c r="BN32" i="514"/>
  <c r="BQ32" i="514"/>
  <c r="BR32" i="514"/>
  <c r="BS32" i="514"/>
  <c r="BT32" i="514"/>
  <c r="BU32" i="514"/>
  <c r="BV32" i="514"/>
  <c r="BY32" i="514"/>
  <c r="BZ32" i="514"/>
  <c r="CA32" i="514"/>
  <c r="CB32" i="514"/>
  <c r="CC32" i="514"/>
  <c r="CD32" i="514"/>
  <c r="CG32" i="514"/>
  <c r="CH32" i="514"/>
  <c r="CI32" i="514"/>
  <c r="CJ32" i="514"/>
  <c r="CK32" i="514"/>
  <c r="CL32" i="514"/>
  <c r="CO32" i="514"/>
  <c r="CP32" i="514"/>
  <c r="CQ32" i="514"/>
  <c r="CR32" i="514"/>
  <c r="CS32" i="514"/>
  <c r="CT32" i="514"/>
  <c r="CW32" i="514"/>
  <c r="CX32" i="514"/>
  <c r="CY32" i="514"/>
  <c r="CZ32" i="514"/>
  <c r="DA32" i="514"/>
  <c r="DB32" i="514"/>
  <c r="DE32" i="514"/>
  <c r="DF32" i="514"/>
  <c r="DG32" i="514"/>
  <c r="DH32" i="514"/>
  <c r="DI32" i="514"/>
  <c r="DJ32" i="514"/>
  <c r="DM32" i="514"/>
  <c r="DN32" i="514"/>
  <c r="DO32" i="514"/>
  <c r="DP32" i="514"/>
  <c r="DQ32" i="514"/>
  <c r="DR32" i="514"/>
  <c r="DU32" i="514"/>
  <c r="DV32" i="514"/>
  <c r="DW32" i="514"/>
  <c r="DX32" i="514"/>
  <c r="DY32" i="514"/>
  <c r="DZ32" i="514"/>
  <c r="EC32" i="514"/>
  <c r="ED32" i="514"/>
  <c r="EE32" i="514"/>
  <c r="EF32" i="514"/>
  <c r="EG32" i="514"/>
  <c r="EH32" i="514"/>
  <c r="C33" i="514"/>
  <c r="D33" i="514"/>
  <c r="K33" i="514"/>
  <c r="N33" i="514"/>
  <c r="P33" i="514"/>
  <c r="V33" i="514"/>
  <c r="AI33" i="514"/>
  <c r="AJ33" i="514"/>
  <c r="AK33" i="514"/>
  <c r="AL33" i="514"/>
  <c r="AM33" i="514"/>
  <c r="AN33" i="514"/>
  <c r="AQ33" i="514"/>
  <c r="AR33" i="514"/>
  <c r="AS33" i="514"/>
  <c r="X14" i="514" s="1"/>
  <c r="X72" i="514" s="1"/>
  <c r="X92" i="514" s="1"/>
  <c r="AT33" i="514"/>
  <c r="AU33" i="514"/>
  <c r="AV33" i="514"/>
  <c r="AY33" i="514"/>
  <c r="AZ33" i="514"/>
  <c r="BA33" i="514"/>
  <c r="BB33" i="514"/>
  <c r="BC33" i="514"/>
  <c r="BD33" i="514"/>
  <c r="BG33" i="514"/>
  <c r="BH33" i="514"/>
  <c r="BI33" i="514"/>
  <c r="BJ33" i="514"/>
  <c r="BK33" i="514"/>
  <c r="BL33" i="514"/>
  <c r="BO33" i="514"/>
  <c r="BP33" i="514"/>
  <c r="BQ33" i="514"/>
  <c r="BR33" i="514"/>
  <c r="BS33" i="514"/>
  <c r="BT33" i="514"/>
  <c r="BW33" i="514"/>
  <c r="BX33" i="514"/>
  <c r="BY33" i="514"/>
  <c r="BZ33" i="514"/>
  <c r="CA33" i="514"/>
  <c r="CB33" i="514"/>
  <c r="CE33" i="514"/>
  <c r="CF33" i="514"/>
  <c r="CG33" i="514"/>
  <c r="CH33" i="514"/>
  <c r="CI33" i="514"/>
  <c r="CJ33" i="514"/>
  <c r="CM33" i="514"/>
  <c r="CN33" i="514"/>
  <c r="CO33" i="514"/>
  <c r="CP33" i="514"/>
  <c r="CQ33" i="514"/>
  <c r="CR33" i="514"/>
  <c r="CU33" i="514"/>
  <c r="CV33" i="514"/>
  <c r="CW33" i="514"/>
  <c r="CX33" i="514"/>
  <c r="CY33" i="514"/>
  <c r="CZ33" i="514"/>
  <c r="DC33" i="514"/>
  <c r="DD33" i="514"/>
  <c r="DE33" i="514"/>
  <c r="DF33" i="514"/>
  <c r="DG33" i="514"/>
  <c r="DH33" i="514"/>
  <c r="DK33" i="514"/>
  <c r="DL33" i="514"/>
  <c r="DM33" i="514"/>
  <c r="DN33" i="514"/>
  <c r="DO33" i="514"/>
  <c r="DP33" i="514"/>
  <c r="DS33" i="514"/>
  <c r="DT33" i="514"/>
  <c r="DU33" i="514"/>
  <c r="DV33" i="514"/>
  <c r="DW33" i="514"/>
  <c r="DX33" i="514"/>
  <c r="EA33" i="514"/>
  <c r="EB33" i="514"/>
  <c r="EC33" i="514"/>
  <c r="ED33" i="514"/>
  <c r="EE33" i="514"/>
  <c r="EF33" i="514"/>
  <c r="EI33" i="514"/>
  <c r="EJ33" i="514"/>
  <c r="C34" i="514"/>
  <c r="D34" i="514"/>
  <c r="G34" i="514"/>
  <c r="H34" i="514"/>
  <c r="P34" i="514"/>
  <c r="Q34" i="514"/>
  <c r="R34" i="514"/>
  <c r="T34" i="514"/>
  <c r="AG34" i="514"/>
  <c r="AH34" i="514"/>
  <c r="AI34" i="514"/>
  <c r="AJ34" i="514"/>
  <c r="AK34" i="514"/>
  <c r="W15" i="514" s="1"/>
  <c r="W34" i="514" s="1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Z15" i="514" s="1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AA15" i="514" s="1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H37" i="514"/>
  <c r="L37" i="514"/>
  <c r="M37" i="514"/>
  <c r="P37" i="514"/>
  <c r="Q37" i="514"/>
  <c r="R37" i="514"/>
  <c r="AG37" i="514"/>
  <c r="AH37" i="514"/>
  <c r="AJ37" i="514"/>
  <c r="AK37" i="514"/>
  <c r="AL37" i="514"/>
  <c r="AM37" i="514"/>
  <c r="AN37" i="514"/>
  <c r="AO37" i="514"/>
  <c r="AP37" i="514"/>
  <c r="AS37" i="514"/>
  <c r="X18" i="514" s="1"/>
  <c r="X37" i="514" s="1"/>
  <c r="AT37" i="514"/>
  <c r="AU37" i="514"/>
  <c r="AV37" i="514"/>
  <c r="AW37" i="514"/>
  <c r="AX37" i="514"/>
  <c r="BA37" i="514"/>
  <c r="BB37" i="514"/>
  <c r="BC37" i="514"/>
  <c r="BD37" i="514"/>
  <c r="BE37" i="514"/>
  <c r="BF37" i="514"/>
  <c r="BH37" i="514"/>
  <c r="BI37" i="514"/>
  <c r="BJ37" i="514"/>
  <c r="BK37" i="514"/>
  <c r="BL37" i="514"/>
  <c r="BM37" i="514"/>
  <c r="BN37" i="514"/>
  <c r="BQ37" i="514"/>
  <c r="BR37" i="514"/>
  <c r="BS37" i="514"/>
  <c r="BT37" i="514"/>
  <c r="BU37" i="514"/>
  <c r="BV37" i="514"/>
  <c r="BY37" i="514"/>
  <c r="BZ37" i="514"/>
  <c r="CA37" i="514"/>
  <c r="CB37" i="514"/>
  <c r="CC37" i="514"/>
  <c r="CD37" i="514"/>
  <c r="CG37" i="514"/>
  <c r="CH37" i="514"/>
  <c r="CI37" i="514"/>
  <c r="CJ37" i="514"/>
  <c r="CK37" i="514"/>
  <c r="CL37" i="514"/>
  <c r="CO37" i="514"/>
  <c r="CP37" i="514"/>
  <c r="CQ37" i="514"/>
  <c r="CR37" i="514"/>
  <c r="CS37" i="514"/>
  <c r="CT37" i="514"/>
  <c r="CV37" i="514"/>
  <c r="CW37" i="514"/>
  <c r="CX37" i="514"/>
  <c r="CY37" i="514"/>
  <c r="CZ37" i="514"/>
  <c r="DA37" i="514"/>
  <c r="DB37" i="514"/>
  <c r="DE37" i="514"/>
  <c r="DF37" i="514"/>
  <c r="DG37" i="514"/>
  <c r="DH37" i="514"/>
  <c r="DI37" i="514"/>
  <c r="DJ37" i="514"/>
  <c r="DM37" i="514"/>
  <c r="DN37" i="514"/>
  <c r="DO37" i="514"/>
  <c r="DP37" i="514"/>
  <c r="DQ37" i="514"/>
  <c r="DR37" i="514"/>
  <c r="DU37" i="514"/>
  <c r="DV37" i="514"/>
  <c r="DW37" i="514"/>
  <c r="DX37" i="514"/>
  <c r="DY37" i="514"/>
  <c r="DZ37" i="514"/>
  <c r="EC37" i="514"/>
  <c r="ED37" i="514"/>
  <c r="EE37" i="514"/>
  <c r="EF37" i="514"/>
  <c r="EG37" i="514"/>
  <c r="EH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E67" i="514"/>
  <c r="L67" i="514"/>
  <c r="M67" i="514"/>
  <c r="Q67" i="514"/>
  <c r="Q87" i="514" s="1"/>
  <c r="R67" i="514"/>
  <c r="R87" i="514" s="1"/>
  <c r="T67" i="514"/>
  <c r="S67" i="514" s="1"/>
  <c r="S87" i="514" s="1"/>
  <c r="U67" i="514"/>
  <c r="V67" i="514"/>
  <c r="C68" i="514"/>
  <c r="E68" i="514" s="1"/>
  <c r="D68" i="514"/>
  <c r="G68" i="514"/>
  <c r="H68" i="514"/>
  <c r="H88" i="514" s="1"/>
  <c r="J68" i="514"/>
  <c r="J88" i="514" s="1"/>
  <c r="K68" i="514"/>
  <c r="P68" i="514"/>
  <c r="P88" i="514" s="1"/>
  <c r="Q68" i="514"/>
  <c r="Q88" i="514" s="1"/>
  <c r="R68" i="514"/>
  <c r="R88" i="514" s="1"/>
  <c r="V68" i="514"/>
  <c r="V88" i="514" s="1"/>
  <c r="C69" i="514"/>
  <c r="E69" i="514" s="1"/>
  <c r="D69" i="514"/>
  <c r="D89" i="514" s="1"/>
  <c r="G69" i="514"/>
  <c r="F69" i="514" s="1"/>
  <c r="H69" i="514"/>
  <c r="K69" i="514"/>
  <c r="K89" i="514" s="1"/>
  <c r="L69" i="514"/>
  <c r="L89" i="514" s="1"/>
  <c r="M69" i="514"/>
  <c r="M89" i="514" s="1"/>
  <c r="N69" i="514"/>
  <c r="N89" i="514" s="1"/>
  <c r="Q69" i="514"/>
  <c r="R69" i="514"/>
  <c r="T69" i="514"/>
  <c r="T89" i="514" s="1"/>
  <c r="U69" i="514"/>
  <c r="U89" i="514" s="1"/>
  <c r="V69" i="514"/>
  <c r="C70" i="514"/>
  <c r="D70" i="514"/>
  <c r="H70" i="514"/>
  <c r="I70" i="514"/>
  <c r="I90" i="514" s="1"/>
  <c r="J70" i="514"/>
  <c r="J90" i="514" s="1"/>
  <c r="K70" i="514"/>
  <c r="L70" i="514"/>
  <c r="L90" i="514" s="1"/>
  <c r="P70" i="514"/>
  <c r="Q70" i="514"/>
  <c r="R70" i="514"/>
  <c r="R90" i="514" s="1"/>
  <c r="T70" i="514"/>
  <c r="T90" i="514" s="1"/>
  <c r="U70" i="514"/>
  <c r="U90" i="514" s="1"/>
  <c r="V70" i="514"/>
  <c r="V90" i="514" s="1"/>
  <c r="C71" i="514"/>
  <c r="C91" i="514" s="1"/>
  <c r="J71" i="514"/>
  <c r="J91" i="514" s="1"/>
  <c r="K71" i="514"/>
  <c r="K91" i="514" s="1"/>
  <c r="M71" i="514"/>
  <c r="Q71" i="514"/>
  <c r="R71" i="514"/>
  <c r="R91" i="514" s="1"/>
  <c r="V71" i="514"/>
  <c r="V91" i="514" s="1"/>
  <c r="C72" i="514"/>
  <c r="C92" i="514" s="1"/>
  <c r="D72" i="514"/>
  <c r="D92" i="514" s="1"/>
  <c r="J72" i="514"/>
  <c r="J92" i="514" s="1"/>
  <c r="K72" i="514"/>
  <c r="K92" i="514" s="1"/>
  <c r="L72" i="514"/>
  <c r="L92" i="514" s="1"/>
  <c r="M72" i="514"/>
  <c r="M92" i="514" s="1"/>
  <c r="P72" i="514"/>
  <c r="U72" i="514"/>
  <c r="U92" i="514" s="1"/>
  <c r="V72" i="514"/>
  <c r="V92" i="514" s="1"/>
  <c r="C73" i="514"/>
  <c r="C93" i="514" s="1"/>
  <c r="D73" i="514"/>
  <c r="D93" i="514" s="1"/>
  <c r="K73" i="514"/>
  <c r="L73" i="514"/>
  <c r="L93" i="514" s="1"/>
  <c r="M73" i="514"/>
  <c r="M93" i="514" s="1"/>
  <c r="O73" i="514"/>
  <c r="P73" i="514"/>
  <c r="Q73" i="514"/>
  <c r="Q93" i="514" s="1"/>
  <c r="R73" i="514"/>
  <c r="T73" i="514"/>
  <c r="U73" i="514"/>
  <c r="U93" i="514" s="1"/>
  <c r="D87" i="514"/>
  <c r="E87" i="514"/>
  <c r="L87" i="514"/>
  <c r="M87" i="514"/>
  <c r="T87" i="514"/>
  <c r="U87" i="514"/>
  <c r="V87" i="514"/>
  <c r="C88" i="514"/>
  <c r="D88" i="514"/>
  <c r="E88" i="514"/>
  <c r="K88" i="514"/>
  <c r="U88" i="514"/>
  <c r="F89" i="514"/>
  <c r="G89" i="514"/>
  <c r="H89" i="514"/>
  <c r="Q89" i="514"/>
  <c r="R89" i="514"/>
  <c r="V89" i="514"/>
  <c r="D90" i="514"/>
  <c r="H90" i="514"/>
  <c r="P90" i="514"/>
  <c r="Q90" i="514"/>
  <c r="M91" i="514"/>
  <c r="Q91" i="514"/>
  <c r="P92" i="514"/>
  <c r="H93" i="514"/>
  <c r="O93" i="514"/>
  <c r="P93" i="514"/>
  <c r="R93" i="514"/>
  <c r="X30" i="4"/>
  <c r="AF30" i="4"/>
  <c r="AL31" i="4"/>
  <c r="R33" i="4"/>
  <c r="AH33" i="4"/>
  <c r="T35" i="4"/>
  <c r="X40" i="4"/>
  <c r="AF40" i="4"/>
  <c r="AL41" i="4"/>
  <c r="R42" i="4"/>
  <c r="AH42" i="4"/>
  <c r="AH49" i="4"/>
  <c r="X24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AL39" i="4"/>
  <c r="R40" i="4"/>
  <c r="AH40" i="4"/>
  <c r="T42" i="4"/>
  <c r="R23" i="4"/>
  <c r="AH23" i="4"/>
  <c r="AH28" i="4"/>
  <c r="T30" i="4"/>
  <c r="X35" i="4"/>
  <c r="AF35" i="4"/>
  <c r="AL36" i="4"/>
  <c r="T40" i="4"/>
  <c r="T24" i="4"/>
  <c r="X33" i="4"/>
  <c r="R35" i="4"/>
  <c r="AH35" i="4"/>
  <c r="X42" i="4"/>
  <c r="AH29" i="517"/>
  <c r="AB29" i="517"/>
  <c r="AL29" i="517"/>
  <c r="T23" i="4"/>
  <c r="AF24" i="4"/>
  <c r="T28" i="4"/>
  <c r="X31" i="4"/>
  <c r="R34" i="4"/>
  <c r="AH34" i="4"/>
  <c r="AB36" i="4"/>
  <c r="X41" i="4"/>
  <c r="T23" i="517"/>
  <c r="AB24" i="517"/>
  <c r="T40" i="517"/>
  <c r="AB40" i="517"/>
  <c r="T42" i="517"/>
  <c r="AB42" i="517"/>
  <c r="AF23" i="4"/>
  <c r="R29" i="4"/>
  <c r="AH29" i="4"/>
  <c r="AB31" i="4"/>
  <c r="V34" i="4"/>
  <c r="AF36" i="4"/>
  <c r="R39" i="4"/>
  <c r="AH39" i="4"/>
  <c r="AB41" i="4"/>
  <c r="AH43" i="4"/>
  <c r="R49" i="4"/>
  <c r="AB28" i="517"/>
  <c r="AF31" i="4"/>
  <c r="AB34" i="4"/>
  <c r="Z35" i="4"/>
  <c r="X36" i="4"/>
  <c r="T49" i="4"/>
  <c r="T28" i="517"/>
  <c r="T29" i="517"/>
  <c r="AL30" i="517"/>
  <c r="AB31" i="517"/>
  <c r="T34" i="517"/>
  <c r="AD34" i="517"/>
  <c r="T39" i="517"/>
  <c r="AD39" i="517"/>
  <c r="X42" i="517"/>
  <c r="AH42" i="517"/>
  <c r="V23" i="4"/>
  <c r="AL33" i="4"/>
  <c r="X39" i="4"/>
  <c r="V40" i="4"/>
  <c r="T41" i="4"/>
  <c r="R43" i="4"/>
  <c r="AL43" i="4"/>
  <c r="AB49" i="4"/>
  <c r="T31" i="517"/>
  <c r="AD31" i="517"/>
  <c r="AH35" i="517"/>
  <c r="AH40" i="517"/>
  <c r="AL42" i="517"/>
  <c r="AB43" i="517"/>
  <c r="V29" i="4"/>
  <c r="R31" i="4"/>
  <c r="AF39" i="4"/>
  <c r="V43" i="4"/>
  <c r="AF49" i="4"/>
  <c r="AH23" i="517"/>
  <c r="AH33" i="517"/>
  <c r="AL35" i="517"/>
  <c r="AB36" i="517"/>
  <c r="AL40" i="517"/>
  <c r="AB41" i="517"/>
  <c r="T43" i="517"/>
  <c r="AD43" i="517"/>
  <c r="T49" i="517"/>
  <c r="AL40" i="515"/>
  <c r="AL42" i="515"/>
  <c r="AL49" i="515"/>
  <c r="AB24" i="4"/>
  <c r="AL28" i="4"/>
  <c r="Z34" i="4"/>
  <c r="AB43" i="4"/>
  <c r="AB30" i="517"/>
  <c r="AL34" i="517"/>
  <c r="AD36" i="517"/>
  <c r="R40" i="517"/>
  <c r="AD42" i="517"/>
  <c r="AH24" i="4"/>
  <c r="AD34" i="4"/>
  <c r="T36" i="4"/>
  <c r="V39" i="4"/>
  <c r="AL40" i="4"/>
  <c r="AD43" i="4"/>
  <c r="R35" i="517"/>
  <c r="AF36" i="517"/>
  <c r="R41" i="517"/>
  <c r="AH41" i="517"/>
  <c r="AF42" i="517"/>
  <c r="X49" i="517"/>
  <c r="AL28" i="515"/>
  <c r="AL33" i="515"/>
  <c r="AL34" i="515"/>
  <c r="X29" i="4"/>
  <c r="AL30" i="4"/>
  <c r="AL34" i="4"/>
  <c r="V36" i="4"/>
  <c r="Z39" i="4"/>
  <c r="AL49" i="4"/>
  <c r="AH24" i="517"/>
  <c r="AF29" i="517"/>
  <c r="X34" i="517"/>
  <c r="T35" i="517"/>
  <c r="T41" i="517"/>
  <c r="AL41" i="517"/>
  <c r="AL39" i="515"/>
  <c r="AL41" i="515"/>
  <c r="Z31" i="4"/>
  <c r="AF41" i="4"/>
  <c r="X28" i="517"/>
  <c r="AB23" i="517"/>
  <c r="AL28" i="517"/>
  <c r="AB35" i="517"/>
  <c r="X36" i="517"/>
  <c r="AL43" i="517"/>
  <c r="AH49" i="517"/>
  <c r="AL43" i="515"/>
  <c r="V30" i="4"/>
  <c r="AH41" i="4"/>
  <c r="T24" i="517"/>
  <c r="AH43" i="517"/>
  <c r="X49" i="4"/>
  <c r="X31" i="517"/>
  <c r="AL33" i="517"/>
  <c r="AD40" i="517"/>
  <c r="AL29" i="515"/>
  <c r="T31" i="4"/>
  <c r="AF42" i="4"/>
  <c r="AF31" i="517"/>
  <c r="T36" i="517"/>
  <c r="R39" i="517"/>
  <c r="R49" i="517"/>
  <c r="Z29" i="4"/>
  <c r="AD36" i="4"/>
  <c r="R23" i="517"/>
  <c r="T33" i="517"/>
  <c r="AH39" i="517"/>
  <c r="AL49" i="517"/>
  <c r="R24" i="4"/>
  <c r="AH31" i="4"/>
  <c r="AH30" i="517"/>
  <c r="AB39" i="517"/>
  <c r="AF33" i="4"/>
  <c r="R43" i="517"/>
  <c r="AL35" i="515"/>
  <c r="T34" i="4"/>
  <c r="AL39" i="517"/>
  <c r="AL30" i="515"/>
  <c r="X28" i="4"/>
  <c r="R41" i="4"/>
  <c r="AL31" i="517"/>
  <c r="AF28" i="4"/>
  <c r="Z41" i="4"/>
  <c r="AH28" i="517"/>
  <c r="AB33" i="517"/>
  <c r="AL36" i="517"/>
  <c r="AF29" i="4"/>
  <c r="AL42" i="4"/>
  <c r="AB49" i="517"/>
  <c r="AL36" i="515"/>
  <c r="AF34" i="517"/>
  <c r="AL31" i="515"/>
  <c r="AD41" i="517"/>
  <c r="X23" i="4"/>
  <c r="T43" i="4"/>
  <c r="T30" i="517"/>
  <c r="X30" i="517"/>
  <c r="AB34" i="517"/>
  <c r="AC34" i="517" l="1"/>
  <c r="Y30" i="517"/>
  <c r="U30" i="517"/>
  <c r="U43" i="4"/>
  <c r="AE41" i="517"/>
  <c r="AG34" i="517"/>
  <c r="AC49" i="517"/>
  <c r="AG29" i="4"/>
  <c r="AC33" i="517"/>
  <c r="AI28" i="517"/>
  <c r="AA41" i="4"/>
  <c r="S41" i="4"/>
  <c r="U34" i="4"/>
  <c r="S43" i="517"/>
  <c r="AG33" i="4"/>
  <c r="AC39" i="517"/>
  <c r="AI30" i="517"/>
  <c r="AI31" i="4"/>
  <c r="AI39" i="517"/>
  <c r="U33" i="517"/>
  <c r="AE36" i="4"/>
  <c r="AA29" i="4"/>
  <c r="S49" i="517"/>
  <c r="S39" i="517"/>
  <c r="U36" i="517"/>
  <c r="AG31" i="517"/>
  <c r="AG42" i="4"/>
  <c r="U31" i="4"/>
  <c r="AE40" i="517"/>
  <c r="Y31" i="517"/>
  <c r="V61" i="4"/>
  <c r="V62" i="4"/>
  <c r="AI43" i="517"/>
  <c r="AI41" i="4"/>
  <c r="W30" i="4"/>
  <c r="AI49" i="517"/>
  <c r="Y36" i="517"/>
  <c r="AC35" i="517"/>
  <c r="AG41" i="4"/>
  <c r="AA31" i="4"/>
  <c r="U41" i="517"/>
  <c r="U35" i="517"/>
  <c r="Y34" i="517"/>
  <c r="AG29" i="517"/>
  <c r="AA39" i="4"/>
  <c r="W36" i="4"/>
  <c r="Y29" i="4"/>
  <c r="AG42" i="517"/>
  <c r="AI41" i="517"/>
  <c r="S41" i="517"/>
  <c r="AG36" i="517"/>
  <c r="S35" i="517"/>
  <c r="AE43" i="4"/>
  <c r="W39" i="4"/>
  <c r="U36" i="4"/>
  <c r="AE34" i="4"/>
  <c r="AE42" i="517"/>
  <c r="S40" i="517"/>
  <c r="AE36" i="517"/>
  <c r="AC30" i="517"/>
  <c r="AC43" i="4"/>
  <c r="AA34" i="4"/>
  <c r="AE43" i="517"/>
  <c r="U43" i="517"/>
  <c r="AC41" i="517"/>
  <c r="AC36" i="517"/>
  <c r="AI33" i="517"/>
  <c r="W43" i="4"/>
  <c r="AG39" i="4"/>
  <c r="S31" i="4"/>
  <c r="W29" i="4"/>
  <c r="AC43" i="517"/>
  <c r="AI40" i="517"/>
  <c r="AI35" i="517"/>
  <c r="AE31" i="517"/>
  <c r="U31" i="517"/>
  <c r="AB62" i="4"/>
  <c r="AC49" i="4"/>
  <c r="AB63" i="4"/>
  <c r="S43" i="4"/>
  <c r="U41" i="4"/>
  <c r="W40" i="4"/>
  <c r="Y39" i="4"/>
  <c r="AI42" i="517"/>
  <c r="Y42" i="517"/>
  <c r="AE39" i="517"/>
  <c r="U39" i="517"/>
  <c r="AE34" i="517"/>
  <c r="U34" i="517"/>
  <c r="AC31" i="517"/>
  <c r="U29" i="517"/>
  <c r="Y36" i="4"/>
  <c r="AA35" i="4"/>
  <c r="AC34" i="4"/>
  <c r="AG31" i="4"/>
  <c r="AC28" i="517"/>
  <c r="S49" i="4"/>
  <c r="AI43" i="4"/>
  <c r="AC41" i="4"/>
  <c r="AI39" i="4"/>
  <c r="S39" i="4"/>
  <c r="AG36" i="4"/>
  <c r="W34" i="4"/>
  <c r="AC31" i="4"/>
  <c r="AI29" i="4"/>
  <c r="S29" i="4"/>
  <c r="AC42" i="517"/>
  <c r="U42" i="517"/>
  <c r="AC40" i="517"/>
  <c r="U40" i="517"/>
  <c r="Y41" i="4"/>
  <c r="AC36" i="4"/>
  <c r="AI34" i="4"/>
  <c r="S34" i="4"/>
  <c r="Y31" i="4"/>
  <c r="AC29" i="517"/>
  <c r="AI29" i="517"/>
  <c r="Y42" i="4"/>
  <c r="AI35" i="4"/>
  <c r="S35" i="4"/>
  <c r="Y33" i="4"/>
  <c r="U40" i="4"/>
  <c r="AG35" i="4"/>
  <c r="Y35" i="4"/>
  <c r="U30" i="4"/>
  <c r="AI28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Y30" i="4"/>
  <c r="AB30" i="514"/>
  <c r="AB69" i="514"/>
  <c r="AB89" i="514" s="1"/>
  <c r="AA30" i="514"/>
  <c r="AA69" i="514"/>
  <c r="AA89" i="514" s="1"/>
  <c r="X71" i="514"/>
  <c r="X91" i="514" s="1"/>
  <c r="X32" i="514"/>
  <c r="AA31" i="514"/>
  <c r="AA70" i="514"/>
  <c r="AA90" i="514" s="1"/>
  <c r="AA73" i="514"/>
  <c r="AA93" i="514" s="1"/>
  <c r="AA34" i="514"/>
  <c r="Z73" i="514"/>
  <c r="Z93" i="514" s="1"/>
  <c r="Z34" i="514"/>
  <c r="AA29" i="514"/>
  <c r="AA68" i="514"/>
  <c r="AA88" i="514" s="1"/>
  <c r="E89" i="514"/>
  <c r="N18" i="514"/>
  <c r="N37" i="514" s="1"/>
  <c r="K37" i="514"/>
  <c r="N15" i="514"/>
  <c r="N34" i="514" s="1"/>
  <c r="K34" i="514"/>
  <c r="T14" i="514"/>
  <c r="AP33" i="514"/>
  <c r="H14" i="514"/>
  <c r="AH33" i="514"/>
  <c r="W14" i="514" s="1"/>
  <c r="W33" i="514" s="1"/>
  <c r="P11" i="514"/>
  <c r="AM30" i="514"/>
  <c r="I9" i="514"/>
  <c r="J67" i="514"/>
  <c r="J87" i="514" s="1"/>
  <c r="J28" i="514"/>
  <c r="T93" i="514"/>
  <c r="E73" i="514"/>
  <c r="O72" i="514"/>
  <c r="O92" i="514" s="1"/>
  <c r="AR37" i="514"/>
  <c r="Z9" i="514"/>
  <c r="X9" i="514"/>
  <c r="AB18" i="514"/>
  <c r="AB37" i="514" s="1"/>
  <c r="AA18" i="514"/>
  <c r="AA37" i="514" s="1"/>
  <c r="Y18" i="514"/>
  <c r="Y37" i="514" s="1"/>
  <c r="I18" i="514"/>
  <c r="I37" i="514" s="1"/>
  <c r="AB14" i="514"/>
  <c r="AA14" i="514"/>
  <c r="Y14" i="514"/>
  <c r="R33" i="514"/>
  <c r="R72" i="514"/>
  <c r="R92" i="514" s="1"/>
  <c r="N72" i="514"/>
  <c r="N92" i="514" s="1"/>
  <c r="K90" i="514"/>
  <c r="Z10" i="514"/>
  <c r="Y9" i="514"/>
  <c r="F13" i="514"/>
  <c r="F32" i="514" s="1"/>
  <c r="AG2" i="5"/>
  <c r="AF2" i="5"/>
  <c r="AH2" i="5" s="1"/>
  <c r="AI2" i="5" s="1"/>
  <c r="Z18" i="514"/>
  <c r="Z37" i="514" s="1"/>
  <c r="P62" i="4"/>
  <c r="Q62" i="4"/>
  <c r="D32" i="514"/>
  <c r="D71" i="514"/>
  <c r="E13" i="514"/>
  <c r="E32" i="514" s="1"/>
  <c r="AC13" i="514"/>
  <c r="AC32" i="514" s="1"/>
  <c r="AL31" i="514"/>
  <c r="W12" i="514" s="1"/>
  <c r="W31" i="514" s="1"/>
  <c r="M12" i="514"/>
  <c r="L68" i="514"/>
  <c r="L29" i="514"/>
  <c r="F9" i="514"/>
  <c r="F28" i="514" s="1"/>
  <c r="G28" i="514"/>
  <c r="G67" i="514"/>
  <c r="N73" i="514"/>
  <c r="N93" i="514" s="1"/>
  <c r="K93" i="514"/>
  <c r="C89" i="514"/>
  <c r="G88" i="514"/>
  <c r="F68" i="514"/>
  <c r="F88" i="514" s="1"/>
  <c r="S70" i="514"/>
  <c r="S90" i="514" s="1"/>
  <c r="X33" i="514"/>
  <c r="Z13" i="514"/>
  <c r="Y13" i="514"/>
  <c r="M29" i="514"/>
  <c r="G91" i="514"/>
  <c r="J29" i="514"/>
  <c r="I10" i="514"/>
  <c r="S62" i="4"/>
  <c r="S69" i="514"/>
  <c r="S89" i="514" s="1"/>
  <c r="T37" i="514"/>
  <c r="S18" i="514"/>
  <c r="S37" i="514" s="1"/>
  <c r="N11" i="514"/>
  <c r="N30" i="514" s="1"/>
  <c r="Z14" i="514"/>
  <c r="I72" i="514"/>
  <c r="I92" i="514" s="1"/>
  <c r="I33" i="514"/>
  <c r="I11" i="514"/>
  <c r="J30" i="514"/>
  <c r="J69" i="514"/>
  <c r="J89" i="514" s="1"/>
  <c r="Q72" i="514"/>
  <c r="Q92" i="514" s="1"/>
  <c r="O14" i="514"/>
  <c r="O33" i="514" s="1"/>
  <c r="E72" i="514"/>
  <c r="E70" i="514"/>
  <c r="C90" i="514"/>
  <c r="X15" i="514"/>
  <c r="X10" i="514"/>
  <c r="N9" i="514"/>
  <c r="N28" i="514" s="1"/>
  <c r="K28" i="514"/>
  <c r="K67" i="514"/>
  <c r="N60" i="4"/>
  <c r="AF3" i="5"/>
  <c r="AH3" i="5" s="1"/>
  <c r="AG3" i="5"/>
  <c r="I15" i="514"/>
  <c r="K32" i="514"/>
  <c r="N13" i="514"/>
  <c r="N32" i="514" s="1"/>
  <c r="U13" i="514"/>
  <c r="W60" i="4"/>
  <c r="H28" i="514"/>
  <c r="H67" i="514"/>
  <c r="H87" i="514" s="1"/>
  <c r="AD22" i="515"/>
  <c r="T22" i="515"/>
  <c r="R22" i="515"/>
  <c r="P25" i="515"/>
  <c r="X22" i="515"/>
  <c r="AB22" i="515"/>
  <c r="V22" i="515"/>
  <c r="Z22" i="515"/>
  <c r="K29" i="4"/>
  <c r="O34" i="4"/>
  <c r="L35" i="4"/>
  <c r="M35" i="4" s="1"/>
  <c r="N35" i="4" s="1"/>
  <c r="K39" i="4"/>
  <c r="O43" i="4"/>
  <c r="K49" i="4"/>
  <c r="K60" i="4"/>
  <c r="L29" i="4"/>
  <c r="K33" i="4"/>
  <c r="L39" i="4"/>
  <c r="K42" i="4"/>
  <c r="K28" i="4"/>
  <c r="O31" i="4"/>
  <c r="L33" i="4"/>
  <c r="K36" i="4"/>
  <c r="O41" i="4"/>
  <c r="L42" i="4"/>
  <c r="O29" i="4"/>
  <c r="L30" i="4"/>
  <c r="K34" i="4"/>
  <c r="O39" i="4"/>
  <c r="L40" i="4"/>
  <c r="K43" i="4"/>
  <c r="O28" i="4"/>
  <c r="L36" i="4"/>
  <c r="L31" i="4"/>
  <c r="K35" i="4"/>
  <c r="L41" i="4"/>
  <c r="K61" i="4"/>
  <c r="K62" i="4"/>
  <c r="K63" i="4"/>
  <c r="O40" i="4"/>
  <c r="O42" i="4"/>
  <c r="L43" i="4"/>
  <c r="L28" i="4"/>
  <c r="K31" i="4"/>
  <c r="O35" i="4"/>
  <c r="L49" i="4"/>
  <c r="N49" i="4" s="1"/>
  <c r="O33" i="4"/>
  <c r="O36" i="4"/>
  <c r="K41" i="4"/>
  <c r="K30" i="4"/>
  <c r="L34" i="4"/>
  <c r="E18" i="514"/>
  <c r="E37" i="514" s="1"/>
  <c r="Z61" i="4"/>
  <c r="AH61" i="4"/>
  <c r="AI61" i="4"/>
  <c r="AF60" i="4"/>
  <c r="O9" i="514"/>
  <c r="O28" i="514" s="1"/>
  <c r="P28" i="514"/>
  <c r="P67" i="514"/>
  <c r="Q60" i="4"/>
  <c r="P60" i="4"/>
  <c r="AQ37" i="514"/>
  <c r="AB10" i="514"/>
  <c r="Y10" i="514"/>
  <c r="F18" i="514"/>
  <c r="F37" i="514" s="1"/>
  <c r="G37" i="514"/>
  <c r="V34" i="514"/>
  <c r="V73" i="514"/>
  <c r="V93" i="514" s="1"/>
  <c r="F15" i="514"/>
  <c r="F34" i="514" s="1"/>
  <c r="S13" i="514"/>
  <c r="T32" i="514"/>
  <c r="T71" i="514"/>
  <c r="W62" i="4"/>
  <c r="O13" i="514"/>
  <c r="O32" i="514" s="1"/>
  <c r="O61" i="4"/>
  <c r="N61" i="4"/>
  <c r="E11" i="514"/>
  <c r="E30" i="514" s="1"/>
  <c r="AC11" i="514"/>
  <c r="AC30" i="514" s="1"/>
  <c r="T68" i="514"/>
  <c r="S10" i="514"/>
  <c r="S29" i="514" s="1"/>
  <c r="AH22" i="515"/>
  <c r="H71" i="514"/>
  <c r="O68" i="514"/>
  <c r="O88" i="514" s="1"/>
  <c r="J33" i="514"/>
  <c r="AI32" i="514"/>
  <c r="W13" i="514" s="1"/>
  <c r="W32" i="514" s="1"/>
  <c r="J32" i="514"/>
  <c r="Y12" i="514"/>
  <c r="O12" i="514"/>
  <c r="O31" i="514" s="1"/>
  <c r="N10" i="514"/>
  <c r="N29" i="514" s="1"/>
  <c r="E10" i="514"/>
  <c r="E29" i="514" s="1"/>
  <c r="S9" i="514"/>
  <c r="AF22" i="515"/>
  <c r="Y11" i="514"/>
  <c r="Q61" i="4"/>
  <c r="P61" i="4"/>
  <c r="S61" i="4"/>
  <c r="J73" i="514"/>
  <c r="J93" i="514" s="1"/>
  <c r="I71" i="514"/>
  <c r="I91" i="514" s="1"/>
  <c r="AI37" i="514"/>
  <c r="AC18" i="514" s="1"/>
  <c r="AC37" i="514" s="1"/>
  <c r="AJ32" i="514"/>
  <c r="Y15" i="514"/>
  <c r="D31" i="514"/>
  <c r="AL30" i="514"/>
  <c r="W11" i="514" s="1"/>
  <c r="W30" i="514" s="1"/>
  <c r="AB9" i="514"/>
  <c r="AA9" i="514"/>
  <c r="E15" i="514"/>
  <c r="E34" i="514" s="1"/>
  <c r="AC15" i="514"/>
  <c r="AC34" i="514" s="1"/>
  <c r="AC63" i="4"/>
  <c r="L33" i="514"/>
  <c r="G14" i="514"/>
  <c r="AC62" i="4"/>
  <c r="Z62" i="4"/>
  <c r="L32" i="514"/>
  <c r="L71" i="514"/>
  <c r="L91" i="514" s="1"/>
  <c r="F12" i="514"/>
  <c r="F31" i="514" s="1"/>
  <c r="G70" i="514"/>
  <c r="Z63" i="4"/>
  <c r="K40" i="4"/>
  <c r="P71" i="514"/>
  <c r="O70" i="514"/>
  <c r="O90" i="514" s="1"/>
  <c r="W18" i="514"/>
  <c r="W37" i="514" s="1"/>
  <c r="AB15" i="514"/>
  <c r="J34" i="514"/>
  <c r="AB12" i="514"/>
  <c r="G73" i="514"/>
  <c r="AO33" i="514"/>
  <c r="AB13" i="514"/>
  <c r="AA13" i="514"/>
  <c r="H32" i="514"/>
  <c r="Z11" i="514"/>
  <c r="D30" i="514"/>
  <c r="AL29" i="514"/>
  <c r="AC10" i="514" s="1"/>
  <c r="AC29" i="514" s="1"/>
  <c r="D28" i="514"/>
  <c r="N12" i="514"/>
  <c r="N31" i="514" s="1"/>
  <c r="O49" i="4"/>
  <c r="Q49" i="4" s="1"/>
  <c r="AF63" i="4"/>
  <c r="X11" i="514"/>
  <c r="AC14" i="514"/>
  <c r="AC33" i="514" s="1"/>
  <c r="F10" i="514"/>
  <c r="F29" i="514" s="1"/>
  <c r="O60" i="4"/>
  <c r="E9" i="514"/>
  <c r="E28" i="514" s="1"/>
  <c r="AC9" i="514"/>
  <c r="AC28" i="514" s="1"/>
  <c r="Z12" i="514"/>
  <c r="X12" i="514"/>
  <c r="P63" i="4"/>
  <c r="Q63" i="4"/>
  <c r="S63" i="4"/>
  <c r="W9" i="514"/>
  <c r="W28" i="514" s="1"/>
  <c r="N63" i="4"/>
  <c r="O63" i="4"/>
  <c r="Z11" i="516"/>
  <c r="P11" i="516"/>
  <c r="W61" i="4"/>
  <c r="I11" i="516"/>
  <c r="Q11" i="516"/>
  <c r="Y11" i="516"/>
  <c r="I1" i="5"/>
  <c r="P22" i="4"/>
  <c r="P26" i="4"/>
  <c r="Z42" i="517"/>
  <c r="Z41" i="517"/>
  <c r="V35" i="517"/>
  <c r="V40" i="517"/>
  <c r="R29" i="517"/>
  <c r="R42" i="517"/>
  <c r="AD42" i="4"/>
  <c r="AF23" i="517"/>
  <c r="Z42" i="4"/>
  <c r="AD49" i="517"/>
  <c r="X23" i="517"/>
  <c r="AB35" i="4"/>
  <c r="V24" i="4"/>
  <c r="Z29" i="517"/>
  <c r="Z35" i="517"/>
  <c r="V36" i="517"/>
  <c r="V42" i="517"/>
  <c r="R28" i="517"/>
  <c r="AD31" i="4"/>
  <c r="AD30" i="4"/>
  <c r="AF33" i="517"/>
  <c r="Z36" i="4"/>
  <c r="AD30" i="517"/>
  <c r="X29" i="517"/>
  <c r="AB23" i="4"/>
  <c r="V49" i="4"/>
  <c r="Z31" i="517"/>
  <c r="Z43" i="517"/>
  <c r="V43" i="517"/>
  <c r="R31" i="517"/>
  <c r="AD23" i="4"/>
  <c r="AD29" i="4"/>
  <c r="AF41" i="517"/>
  <c r="AF28" i="517"/>
  <c r="Z30" i="4"/>
  <c r="X35" i="517"/>
  <c r="AD35" i="517"/>
  <c r="AB39" i="4"/>
  <c r="V41" i="4"/>
  <c r="Z24" i="517"/>
  <c r="V39" i="517"/>
  <c r="V23" i="517"/>
  <c r="P23" i="517"/>
  <c r="AD24" i="517"/>
  <c r="AB33" i="4"/>
  <c r="Z28" i="517"/>
  <c r="Z40" i="517"/>
  <c r="V41" i="517"/>
  <c r="V29" i="517"/>
  <c r="R24" i="517"/>
  <c r="AD41" i="4"/>
  <c r="AD40" i="4"/>
  <c r="AF39" i="517"/>
  <c r="AF49" i="517"/>
  <c r="Z24" i="4"/>
  <c r="X40" i="517"/>
  <c r="AD33" i="517"/>
  <c r="AB29" i="4"/>
  <c r="V31" i="4"/>
  <c r="V34" i="517"/>
  <c r="R34" i="517"/>
  <c r="AD28" i="4"/>
  <c r="AD39" i="4"/>
  <c r="AF43" i="517"/>
  <c r="AF30" i="517"/>
  <c r="Z40" i="4"/>
  <c r="X24" i="517"/>
  <c r="V35" i="4"/>
  <c r="Z36" i="517"/>
  <c r="Z33" i="517"/>
  <c r="V28" i="517"/>
  <c r="V31" i="517"/>
  <c r="P24" i="517"/>
  <c r="R36" i="517"/>
  <c r="AD35" i="4"/>
  <c r="AD49" i="4"/>
  <c r="AF24" i="517"/>
  <c r="X33" i="517"/>
  <c r="Z43" i="4"/>
  <c r="AD23" i="517"/>
  <c r="X39" i="517"/>
  <c r="AH34" i="517"/>
  <c r="AB42" i="4"/>
  <c r="V28" i="4"/>
  <c r="Z23" i="517"/>
  <c r="Z39" i="517"/>
  <c r="V30" i="517"/>
  <c r="V24" i="517"/>
  <c r="R33" i="517"/>
  <c r="AD24" i="4"/>
  <c r="AF35" i="517"/>
  <c r="Z23" i="4"/>
  <c r="Z49" i="4"/>
  <c r="AD28" i="517"/>
  <c r="X41" i="517"/>
  <c r="AH31" i="517"/>
  <c r="AB30" i="4"/>
  <c r="V33" i="4"/>
  <c r="Z30" i="517"/>
  <c r="Z49" i="517"/>
  <c r="V33" i="517"/>
  <c r="V49" i="517"/>
  <c r="R30" i="517"/>
  <c r="AD33" i="4"/>
  <c r="AF40" i="517"/>
  <c r="Z33" i="4"/>
  <c r="Z28" i="4"/>
  <c r="AD29" i="517"/>
  <c r="X43" i="517"/>
  <c r="AB28" i="4"/>
  <c r="AB40" i="4"/>
  <c r="V42" i="4"/>
  <c r="Z34" i="517"/>
  <c r="AH36" i="517"/>
  <c r="AI36" i="517" l="1"/>
  <c r="AA34" i="517"/>
  <c r="W42" i="4"/>
  <c r="AC40" i="4"/>
  <c r="AC28" i="4"/>
  <c r="AB61" i="4"/>
  <c r="Y43" i="517"/>
  <c r="AE29" i="517"/>
  <c r="AA33" i="4"/>
  <c r="AG40" i="517"/>
  <c r="AE33" i="4"/>
  <c r="S30" i="517"/>
  <c r="W49" i="517"/>
  <c r="W33" i="517"/>
  <c r="AA30" i="517"/>
  <c r="W33" i="4"/>
  <c r="AC30" i="4"/>
  <c r="AB60" i="4"/>
  <c r="AI31" i="517"/>
  <c r="Y41" i="517"/>
  <c r="X63" i="4"/>
  <c r="X60" i="4"/>
  <c r="X62" i="4"/>
  <c r="X61" i="4"/>
  <c r="AG35" i="517"/>
  <c r="S33" i="517"/>
  <c r="W30" i="517"/>
  <c r="AA39" i="517"/>
  <c r="W28" i="4"/>
  <c r="AC42" i="4"/>
  <c r="AI34" i="517"/>
  <c r="Y39" i="517"/>
  <c r="AA43" i="4"/>
  <c r="Y33" i="517"/>
  <c r="AD61" i="4"/>
  <c r="AD60" i="4"/>
  <c r="AD63" i="4"/>
  <c r="AD62" i="4"/>
  <c r="AE35" i="4"/>
  <c r="S36" i="517"/>
  <c r="W31" i="517"/>
  <c r="W28" i="517"/>
  <c r="AA33" i="517"/>
  <c r="AA36" i="517"/>
  <c r="W35" i="4"/>
  <c r="AA40" i="4"/>
  <c r="AG30" i="517"/>
  <c r="AG43" i="517"/>
  <c r="AE39" i="4"/>
  <c r="S34" i="517"/>
  <c r="W34" i="517"/>
  <c r="W31" i="4"/>
  <c r="AC29" i="4"/>
  <c r="AE33" i="517"/>
  <c r="Y40" i="517"/>
  <c r="AG39" i="517"/>
  <c r="AE40" i="4"/>
  <c r="AE41" i="4"/>
  <c r="W29" i="517"/>
  <c r="W41" i="517"/>
  <c r="AA40" i="517"/>
  <c r="AC33" i="4"/>
  <c r="W39" i="517"/>
  <c r="W41" i="4"/>
  <c r="AC39" i="4"/>
  <c r="AE35" i="517"/>
  <c r="Y35" i="517"/>
  <c r="AA30" i="4"/>
  <c r="AG41" i="517"/>
  <c r="AE29" i="4"/>
  <c r="S31" i="517"/>
  <c r="W43" i="517"/>
  <c r="AA43" i="517"/>
  <c r="AA31" i="517"/>
  <c r="R61" i="4"/>
  <c r="W49" i="4"/>
  <c r="R62" i="4"/>
  <c r="R63" i="4"/>
  <c r="R60" i="4"/>
  <c r="Y29" i="517"/>
  <c r="AE30" i="517"/>
  <c r="AA36" i="4"/>
  <c r="AG33" i="517"/>
  <c r="AE30" i="4"/>
  <c r="AE31" i="4"/>
  <c r="S28" i="517"/>
  <c r="W42" i="517"/>
  <c r="W36" i="517"/>
  <c r="AA35" i="517"/>
  <c r="AA29" i="517"/>
  <c r="AC35" i="4"/>
  <c r="AA42" i="4"/>
  <c r="AE42" i="4"/>
  <c r="S42" i="517"/>
  <c r="S29" i="517"/>
  <c r="W40" i="517"/>
  <c r="W35" i="517"/>
  <c r="AA41" i="517"/>
  <c r="AA42" i="517"/>
  <c r="AA32" i="514"/>
  <c r="AA71" i="514"/>
  <c r="AA91" i="514" s="1"/>
  <c r="Y31" i="514"/>
  <c r="Y70" i="514"/>
  <c r="Y90" i="514" s="1"/>
  <c r="T88" i="514"/>
  <c r="S68" i="514"/>
  <c r="S88" i="514" s="1"/>
  <c r="Y29" i="514"/>
  <c r="Y68" i="514"/>
  <c r="Y88" i="514" s="1"/>
  <c r="Y71" i="514"/>
  <c r="Y91" i="514" s="1"/>
  <c r="Y32" i="514"/>
  <c r="X70" i="514"/>
  <c r="X90" i="514" s="1"/>
  <c r="X31" i="514"/>
  <c r="Z30" i="514"/>
  <c r="Z69" i="514"/>
  <c r="Z89" i="514" s="1"/>
  <c r="AB31" i="514"/>
  <c r="AB70" i="514"/>
  <c r="AB90" i="514" s="1"/>
  <c r="Y73" i="514"/>
  <c r="Y93" i="514" s="1"/>
  <c r="Y34" i="514"/>
  <c r="W71" i="514"/>
  <c r="W91" i="514" s="1"/>
  <c r="H91" i="514"/>
  <c r="M40" i="4"/>
  <c r="N40" i="4" s="1"/>
  <c r="M33" i="4"/>
  <c r="N33" i="4" s="1"/>
  <c r="P30" i="4"/>
  <c r="Q30" i="4" s="1"/>
  <c r="E92" i="514"/>
  <c r="Z72" i="514"/>
  <c r="Z92" i="514" s="1"/>
  <c r="Z33" i="514"/>
  <c r="F71" i="514"/>
  <c r="F91" i="514" s="1"/>
  <c r="Z68" i="514"/>
  <c r="Z88" i="514" s="1"/>
  <c r="Z29" i="514"/>
  <c r="Y72" i="514"/>
  <c r="Y92" i="514" s="1"/>
  <c r="Y33" i="514"/>
  <c r="Z67" i="514"/>
  <c r="Z87" i="514" s="1"/>
  <c r="Z28" i="514"/>
  <c r="Z31" i="514"/>
  <c r="Z70" i="514"/>
  <c r="Z90" i="514" s="1"/>
  <c r="X30" i="514"/>
  <c r="X69" i="514"/>
  <c r="X89" i="514" s="1"/>
  <c r="F70" i="514"/>
  <c r="F90" i="514" s="1"/>
  <c r="G90" i="514"/>
  <c r="O67" i="514"/>
  <c r="O87" i="514" s="1"/>
  <c r="P87" i="514"/>
  <c r="P35" i="4"/>
  <c r="Q35" i="4" s="1"/>
  <c r="P39" i="4"/>
  <c r="Q39" i="4" s="1"/>
  <c r="P31" i="4"/>
  <c r="Q31" i="4" s="1"/>
  <c r="N62" i="4"/>
  <c r="P43" i="4"/>
  <c r="Q43" i="4" s="1"/>
  <c r="U32" i="514"/>
  <c r="U71" i="514"/>
  <c r="U91" i="514" s="1"/>
  <c r="K87" i="514"/>
  <c r="N67" i="514"/>
  <c r="N87" i="514" s="1"/>
  <c r="N68" i="514"/>
  <c r="L88" i="514"/>
  <c r="AA72" i="514"/>
  <c r="AA92" i="514" s="1"/>
  <c r="AA33" i="514"/>
  <c r="I67" i="514"/>
  <c r="I87" i="514" s="1"/>
  <c r="I28" i="514"/>
  <c r="V60" i="4"/>
  <c r="AB73" i="514"/>
  <c r="AB93" i="514" s="1"/>
  <c r="AB34" i="514"/>
  <c r="Y30" i="514"/>
  <c r="Y69" i="514"/>
  <c r="Y89" i="514" s="1"/>
  <c r="T91" i="514"/>
  <c r="S71" i="514"/>
  <c r="S91" i="514" s="1"/>
  <c r="W10" i="514"/>
  <c r="W29" i="514" s="1"/>
  <c r="M41" i="4"/>
  <c r="N41" i="4" s="1"/>
  <c r="P22" i="515"/>
  <c r="P26" i="515"/>
  <c r="M31" i="514"/>
  <c r="M70" i="514"/>
  <c r="AB33" i="514"/>
  <c r="AB72" i="514"/>
  <c r="AB92" i="514" s="1"/>
  <c r="N71" i="514"/>
  <c r="N91" i="514" s="1"/>
  <c r="M28" i="4"/>
  <c r="N28" i="4" s="1"/>
  <c r="L61" i="4"/>
  <c r="AB32" i="514"/>
  <c r="AB71" i="514"/>
  <c r="AB91" i="514" s="1"/>
  <c r="AH60" i="4"/>
  <c r="S28" i="514"/>
  <c r="AI60" i="4"/>
  <c r="AI62" i="4"/>
  <c r="S32" i="514"/>
  <c r="AH62" i="4"/>
  <c r="M31" i="4"/>
  <c r="N31" i="4" s="1"/>
  <c r="L62" i="4"/>
  <c r="M39" i="4"/>
  <c r="N39" i="4" s="1"/>
  <c r="X29" i="514"/>
  <c r="X68" i="514"/>
  <c r="X88" i="514" s="1"/>
  <c r="Z71" i="514"/>
  <c r="Z91" i="514" s="1"/>
  <c r="Z32" i="514"/>
  <c r="O71" i="514"/>
  <c r="O91" i="514" s="1"/>
  <c r="P91" i="514"/>
  <c r="AB28" i="514"/>
  <c r="AB67" i="514"/>
  <c r="AB87" i="514" s="1"/>
  <c r="AC60" i="4"/>
  <c r="P42" i="4"/>
  <c r="Q42" i="4" s="1"/>
  <c r="M36" i="4"/>
  <c r="N36" i="4" s="1"/>
  <c r="M42" i="4"/>
  <c r="N42" i="4" s="1"/>
  <c r="X34" i="514"/>
  <c r="X73" i="514"/>
  <c r="X93" i="514" s="1"/>
  <c r="I30" i="514"/>
  <c r="I69" i="514"/>
  <c r="I89" i="514" s="1"/>
  <c r="G87" i="514"/>
  <c r="F67" i="514"/>
  <c r="F87" i="514" s="1"/>
  <c r="S73" i="514"/>
  <c r="S93" i="514" s="1"/>
  <c r="W63" i="4"/>
  <c r="H33" i="514"/>
  <c r="H72" i="514"/>
  <c r="H92" i="514" s="1"/>
  <c r="M34" i="4"/>
  <c r="N34" i="4" s="1"/>
  <c r="L63" i="4"/>
  <c r="M30" i="4"/>
  <c r="N30" i="4" s="1"/>
  <c r="L60" i="4"/>
  <c r="AF61" i="4"/>
  <c r="O11" i="514"/>
  <c r="O30" i="514" s="1"/>
  <c r="P30" i="514"/>
  <c r="P69" i="514"/>
  <c r="AA28" i="514"/>
  <c r="AA67" i="514"/>
  <c r="AA87" i="514" s="1"/>
  <c r="AB68" i="514"/>
  <c r="AB88" i="514" s="1"/>
  <c r="AB29" i="514"/>
  <c r="M43" i="4"/>
  <c r="N43" i="4" s="1"/>
  <c r="P29" i="4"/>
  <c r="Q29" i="4" s="1"/>
  <c r="P34" i="4"/>
  <c r="Q34" i="4" s="1"/>
  <c r="I34" i="514"/>
  <c r="I73" i="514"/>
  <c r="I93" i="514" s="1"/>
  <c r="AC12" i="514"/>
  <c r="AC31" i="514" s="1"/>
  <c r="E93" i="514"/>
  <c r="J1" i="5"/>
  <c r="Z60" i="4"/>
  <c r="S60" i="4"/>
  <c r="P36" i="4"/>
  <c r="Q36" i="4" s="1"/>
  <c r="P40" i="4"/>
  <c r="Q40" i="4" s="1"/>
  <c r="P28" i="4"/>
  <c r="Q28" i="4" s="1"/>
  <c r="P41" i="4"/>
  <c r="Q41" i="4" s="1"/>
  <c r="M29" i="4"/>
  <c r="N29" i="4" s="1"/>
  <c r="I29" i="514"/>
  <c r="I68" i="514"/>
  <c r="I88" i="514" s="1"/>
  <c r="D91" i="514"/>
  <c r="E71" i="514"/>
  <c r="V63" i="4"/>
  <c r="F73" i="514"/>
  <c r="F93" i="514" s="1"/>
  <c r="G93" i="514"/>
  <c r="F14" i="514"/>
  <c r="F33" i="514" s="1"/>
  <c r="G72" i="514"/>
  <c r="G33" i="514"/>
  <c r="AC61" i="4"/>
  <c r="P33" i="4"/>
  <c r="Q33" i="4" s="1"/>
  <c r="E90" i="514"/>
  <c r="Y28" i="514"/>
  <c r="Y67" i="514"/>
  <c r="Y87" i="514" s="1"/>
  <c r="X28" i="514"/>
  <c r="X67" i="514"/>
  <c r="X87" i="514" s="1"/>
  <c r="S14" i="514"/>
  <c r="T33" i="514"/>
  <c r="T72" i="514"/>
  <c r="AF30" i="515"/>
  <c r="AF28" i="515"/>
  <c r="AB34" i="515"/>
  <c r="AB49" i="515"/>
  <c r="AH31" i="515"/>
  <c r="AH41" i="515"/>
  <c r="X36" i="515"/>
  <c r="X40" i="515"/>
  <c r="T36" i="515"/>
  <c r="T43" i="515"/>
  <c r="AD28" i="515"/>
  <c r="AD39" i="515"/>
  <c r="R23" i="515"/>
  <c r="R34" i="515"/>
  <c r="Z39" i="515"/>
  <c r="Z30" i="515"/>
  <c r="V43" i="515"/>
  <c r="V29" i="515"/>
  <c r="Z40" i="515"/>
  <c r="Z43" i="515"/>
  <c r="V42" i="515"/>
  <c r="R35" i="515"/>
  <c r="AB29" i="515"/>
  <c r="X28" i="515"/>
  <c r="R36" i="515"/>
  <c r="Z49" i="515"/>
  <c r="V33" i="515"/>
  <c r="X29" i="515"/>
  <c r="T30" i="515"/>
  <c r="AD24" i="515"/>
  <c r="V24" i="515"/>
  <c r="X34" i="515"/>
  <c r="AF43" i="515"/>
  <c r="AF42" i="515"/>
  <c r="AB28" i="515"/>
  <c r="AB40" i="515"/>
  <c r="AH42" i="515"/>
  <c r="AH28" i="515"/>
  <c r="X33" i="515"/>
  <c r="X41" i="515"/>
  <c r="T39" i="515"/>
  <c r="T40" i="515"/>
  <c r="AD23" i="515"/>
  <c r="AD42" i="515"/>
  <c r="R29" i="515"/>
  <c r="R31" i="515"/>
  <c r="V30" i="515"/>
  <c r="R40" i="515"/>
  <c r="Z31" i="515"/>
  <c r="R49" i="515"/>
  <c r="Z24" i="515"/>
  <c r="AF34" i="515"/>
  <c r="AB36" i="515"/>
  <c r="T23" i="515"/>
  <c r="AD41" i="515"/>
  <c r="R28" i="515"/>
  <c r="AH35" i="515"/>
  <c r="T28" i="515"/>
  <c r="R41" i="515"/>
  <c r="Z41" i="515"/>
  <c r="Z36" i="515"/>
  <c r="V49" i="515"/>
  <c r="AF29" i="515"/>
  <c r="AF33" i="515"/>
  <c r="AB30" i="515"/>
  <c r="AB41" i="515"/>
  <c r="AH43" i="515"/>
  <c r="AH34" i="515"/>
  <c r="X39" i="515"/>
  <c r="X30" i="515"/>
  <c r="T29" i="515"/>
  <c r="T42" i="515"/>
  <c r="AD31" i="515"/>
  <c r="AD43" i="515"/>
  <c r="R33" i="515"/>
  <c r="R39" i="515"/>
  <c r="Z23" i="515"/>
  <c r="Z29" i="515"/>
  <c r="V31" i="515"/>
  <c r="V40" i="515"/>
  <c r="AF40" i="515"/>
  <c r="AF35" i="515"/>
  <c r="AB33" i="515"/>
  <c r="AB43" i="515"/>
  <c r="AH23" i="515"/>
  <c r="AH36" i="515"/>
  <c r="X23" i="515"/>
  <c r="X42" i="515"/>
  <c r="T33" i="515"/>
  <c r="T24" i="515"/>
  <c r="AD34" i="515"/>
  <c r="AD30" i="515"/>
  <c r="Z33" i="515"/>
  <c r="V34" i="515"/>
  <c r="V41" i="515"/>
  <c r="AH30" i="515"/>
  <c r="X43" i="515"/>
  <c r="T49" i="515"/>
  <c r="AD29" i="515"/>
  <c r="V23" i="515"/>
  <c r="AH33" i="515"/>
  <c r="X31" i="515"/>
  <c r="R43" i="515"/>
  <c r="Z34" i="515"/>
  <c r="Z28" i="515"/>
  <c r="V39" i="515"/>
  <c r="AF24" i="515"/>
  <c r="AB31" i="515"/>
  <c r="T41" i="515"/>
  <c r="P23" i="4"/>
  <c r="AF49" i="515"/>
  <c r="AF23" i="515"/>
  <c r="AB35" i="515"/>
  <c r="AB23" i="515"/>
  <c r="AH24" i="515"/>
  <c r="AH29" i="515"/>
  <c r="X24" i="515"/>
  <c r="X49" i="515"/>
  <c r="T35" i="515"/>
  <c r="T34" i="515"/>
  <c r="AD36" i="515"/>
  <c r="AD33" i="515"/>
  <c r="R30" i="515"/>
  <c r="R42" i="515"/>
  <c r="Z35" i="515"/>
  <c r="Z42" i="515"/>
  <c r="V36" i="515"/>
  <c r="V35" i="515"/>
  <c r="AF31" i="515"/>
  <c r="AF39" i="515"/>
  <c r="AB42" i="515"/>
  <c r="AH49" i="515"/>
  <c r="T31" i="515"/>
  <c r="AD49" i="515"/>
  <c r="AF41" i="515"/>
  <c r="AB39" i="515"/>
  <c r="AH39" i="515"/>
  <c r="P24" i="4"/>
  <c r="AF36" i="515"/>
  <c r="AB24" i="515"/>
  <c r="AH40" i="515"/>
  <c r="X35" i="515"/>
  <c r="AD35" i="515"/>
  <c r="AD40" i="515"/>
  <c r="R24" i="515"/>
  <c r="V28" i="515"/>
  <c r="W28" i="515" l="1"/>
  <c r="AE40" i="515"/>
  <c r="AE35" i="515"/>
  <c r="Y35" i="515"/>
  <c r="AI40" i="515"/>
  <c r="AG36" i="515"/>
  <c r="AI39" i="515"/>
  <c r="AC39" i="515"/>
  <c r="AG41" i="515"/>
  <c r="U31" i="515"/>
  <c r="AC42" i="515"/>
  <c r="AG39" i="515"/>
  <c r="AG31" i="515"/>
  <c r="W35" i="515"/>
  <c r="W36" i="515"/>
  <c r="AA42" i="515"/>
  <c r="AA35" i="515"/>
  <c r="S42" i="515"/>
  <c r="S30" i="515"/>
  <c r="AE33" i="515"/>
  <c r="AE36" i="515"/>
  <c r="U34" i="515"/>
  <c r="U35" i="515"/>
  <c r="AI29" i="515"/>
  <c r="AC35" i="515"/>
  <c r="U41" i="515"/>
  <c r="AC31" i="515"/>
  <c r="W39" i="515"/>
  <c r="AA34" i="515"/>
  <c r="S43" i="515"/>
  <c r="Y31" i="515"/>
  <c r="AI33" i="515"/>
  <c r="AE29" i="515"/>
  <c r="Y43" i="515"/>
  <c r="AI30" i="515"/>
  <c r="W41" i="515"/>
  <c r="W34" i="515"/>
  <c r="AA33" i="515"/>
  <c r="AE30" i="515"/>
  <c r="AE34" i="515"/>
  <c r="U33" i="515"/>
  <c r="Y42" i="515"/>
  <c r="AI36" i="515"/>
  <c r="AC43" i="515"/>
  <c r="AC33" i="515"/>
  <c r="AG35" i="515"/>
  <c r="AG40" i="515"/>
  <c r="W40" i="515"/>
  <c r="W31" i="515"/>
  <c r="AA29" i="515"/>
  <c r="S39" i="515"/>
  <c r="S33" i="515"/>
  <c r="AE43" i="515"/>
  <c r="AE31" i="515"/>
  <c r="U42" i="515"/>
  <c r="U29" i="515"/>
  <c r="Y30" i="515"/>
  <c r="Y39" i="515"/>
  <c r="AI34" i="515"/>
  <c r="AI43" i="515"/>
  <c r="AC41" i="515"/>
  <c r="AC30" i="515"/>
  <c r="AG33" i="515"/>
  <c r="AG29" i="515"/>
  <c r="AA36" i="515"/>
  <c r="AA41" i="515"/>
  <c r="S41" i="515"/>
  <c r="AI35" i="515"/>
  <c r="S28" i="515"/>
  <c r="AE41" i="515"/>
  <c r="AC36" i="515"/>
  <c r="AG34" i="515"/>
  <c r="AA31" i="515"/>
  <c r="S40" i="515"/>
  <c r="W30" i="515"/>
  <c r="S31" i="515"/>
  <c r="S29" i="515"/>
  <c r="AE42" i="515"/>
  <c r="U40" i="515"/>
  <c r="U39" i="515"/>
  <c r="Y41" i="515"/>
  <c r="Y33" i="515"/>
  <c r="AI28" i="515"/>
  <c r="AI42" i="515"/>
  <c r="AC40" i="515"/>
  <c r="AC28" i="515"/>
  <c r="AG42" i="515"/>
  <c r="AG43" i="515"/>
  <c r="Y34" i="515"/>
  <c r="U30" i="515"/>
  <c r="Y29" i="515"/>
  <c r="W33" i="515"/>
  <c r="S36" i="515"/>
  <c r="AC29" i="515"/>
  <c r="S35" i="515"/>
  <c r="W42" i="515"/>
  <c r="AA43" i="515"/>
  <c r="AA40" i="515"/>
  <c r="W29" i="515"/>
  <c r="W43" i="515"/>
  <c r="AA30" i="515"/>
  <c r="AA39" i="515"/>
  <c r="S34" i="515"/>
  <c r="AE39" i="515"/>
  <c r="U43" i="515"/>
  <c r="U36" i="515"/>
  <c r="Y40" i="515"/>
  <c r="Y36" i="515"/>
  <c r="AI41" i="515"/>
  <c r="AI31" i="515"/>
  <c r="AC34" i="515"/>
  <c r="AG30" i="515"/>
  <c r="F72" i="514"/>
  <c r="F92" i="514" s="1"/>
  <c r="G92" i="514"/>
  <c r="W67" i="514"/>
  <c r="T92" i="514"/>
  <c r="S72" i="514"/>
  <c r="S92" i="514" s="1"/>
  <c r="O69" i="514"/>
  <c r="P89" i="514"/>
  <c r="K1" i="5"/>
  <c r="L1" i="5" s="1"/>
  <c r="M1" i="5" s="1"/>
  <c r="N1" i="5" s="1"/>
  <c r="O1" i="5" s="1"/>
  <c r="P1" i="5" s="1"/>
  <c r="N88" i="514"/>
  <c r="W68" i="514"/>
  <c r="E91" i="514"/>
  <c r="AC71" i="514"/>
  <c r="AC91" i="514" s="1"/>
  <c r="W73" i="514"/>
  <c r="B4" i="5"/>
  <c r="B5" i="5"/>
  <c r="M90" i="514"/>
  <c r="N70" i="514"/>
  <c r="AH63" i="4"/>
  <c r="AI63" i="4"/>
  <c r="S33" i="514"/>
  <c r="B3" i="5"/>
  <c r="P24" i="515"/>
  <c r="AJ43" i="515"/>
  <c r="AJ28" i="517"/>
  <c r="AJ36" i="4"/>
  <c r="AJ30" i="517"/>
  <c r="AJ36" i="515"/>
  <c r="AJ42" i="515"/>
  <c r="AJ29" i="517"/>
  <c r="AJ49" i="515"/>
  <c r="AJ41" i="4"/>
  <c r="AJ33" i="517"/>
  <c r="AJ31" i="517"/>
  <c r="AJ31" i="515"/>
  <c r="G23" i="517"/>
  <c r="AJ43" i="4"/>
  <c r="AJ41" i="515"/>
  <c r="AJ39" i="515"/>
  <c r="AJ35" i="517"/>
  <c r="AJ40" i="515"/>
  <c r="AJ34" i="515"/>
  <c r="AJ28" i="515"/>
  <c r="AJ35" i="515"/>
  <c r="AJ33" i="515"/>
  <c r="AJ30" i="515"/>
  <c r="AJ49" i="517"/>
  <c r="AJ39" i="517"/>
  <c r="AJ34" i="517"/>
  <c r="AJ29" i="515"/>
  <c r="AJ41" i="517"/>
  <c r="AJ36" i="517"/>
  <c r="AJ34" i="4"/>
  <c r="AJ31" i="4"/>
  <c r="AJ43" i="517"/>
  <c r="G23" i="515"/>
  <c r="AJ42" i="517"/>
  <c r="AJ40" i="517"/>
  <c r="AJ49" i="4"/>
  <c r="AJ28" i="4"/>
  <c r="AJ40" i="4"/>
  <c r="AJ30" i="4"/>
  <c r="AJ42" i="4"/>
  <c r="AJ33" i="4"/>
  <c r="G23" i="4"/>
  <c r="AJ39" i="4"/>
  <c r="AJ29" i="4"/>
  <c r="AJ35" i="4"/>
  <c r="P23" i="515"/>
  <c r="W93" i="514" l="1"/>
  <c r="AC73" i="514"/>
  <c r="AC93" i="514" s="1"/>
  <c r="O89" i="514"/>
  <c r="W69" i="514"/>
  <c r="W88" i="514"/>
  <c r="AC68" i="514"/>
  <c r="AC88" i="514" s="1"/>
  <c r="B7" i="5"/>
  <c r="B6" i="5"/>
  <c r="B2" i="5"/>
  <c r="W72" i="514"/>
  <c r="N90" i="514"/>
  <c r="W70" i="514"/>
  <c r="W87" i="514"/>
  <c r="AC67" i="514"/>
  <c r="AC87" i="514" s="1"/>
  <c r="W89" i="514" l="1"/>
  <c r="AC69" i="514"/>
  <c r="AC89" i="514" s="1"/>
  <c r="W90" i="514"/>
  <c r="AC70" i="514"/>
  <c r="AC90" i="514" s="1"/>
  <c r="W92" i="514"/>
  <c r="AC72" i="514"/>
  <c r="AC92" i="514" s="1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<sst xmlns="http://schemas.openxmlformats.org/spreadsheetml/2006/main" count="743" uniqueCount="191">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</sst>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4" fontId="17" fillId="0" borderId="0" xfId="0" applyNumberFormat="1" applyFont="1" applyFill="1" applyAlignment="1">
      <alignment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43" fontId="17" fillId="0" borderId="29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0" xfId="1" applyFont="1" applyFill="1" applyBorder="1"/>
    <xf numFmtId="0" fontId="18" fillId="0" borderId="31" xfId="0" applyFont="1" applyFill="1" applyBorder="1"/>
    <xf numFmtId="43" fontId="17" fillId="0" borderId="32" xfId="1" applyFont="1" applyFill="1" applyBorder="1"/>
    <xf numFmtId="43" fontId="17" fillId="0" borderId="31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33" xfId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2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2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1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07"/>
    </sheetNames>
    <definedNames>
      <definedName name="copyancillary"/>
      <definedName name="rollprior"/>
    </definedNames>
    <sheetDataSet>
      <sheetData sheetId="0">
        <row r="28">
          <cell r="M28">
            <v>-3.5000000000000142E-2</v>
          </cell>
          <cell r="P28">
            <v>-0.10000000000000009</v>
          </cell>
          <cell r="R28">
            <v>-6.5000000000000002E-2</v>
          </cell>
          <cell r="V28">
            <v>-6.6250000000000003E-2</v>
          </cell>
          <cell r="AB28">
            <v>0.11357142857142857</v>
          </cell>
          <cell r="AH28">
            <v>0.318</v>
          </cell>
        </row>
        <row r="29">
          <cell r="M29">
            <v>-0.14000000000000012</v>
          </cell>
          <cell r="P29">
            <v>-0.12000000000000011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-9.5000000000000195E-2</v>
          </cell>
          <cell r="P30">
            <v>-0.12000000000000011</v>
          </cell>
          <cell r="R30">
            <v>-0.16500000000000001</v>
          </cell>
          <cell r="S30">
            <v>-1.0000000000000009E-2</v>
          </cell>
          <cell r="V30">
            <v>-0.16125</v>
          </cell>
          <cell r="W30">
            <v>-1.1249999999999982E-2</v>
          </cell>
          <cell r="Y30">
            <v>-0.16</v>
          </cell>
          <cell r="AB30">
            <v>-0.11071428571428574</v>
          </cell>
          <cell r="AC30">
            <v>-2.8571428571428595E-2</v>
          </cell>
          <cell r="AE30">
            <v>-0.03</v>
          </cell>
          <cell r="AH30">
            <v>0.08</v>
          </cell>
        </row>
        <row r="31">
          <cell r="M31">
            <v>-0.12000000000000011</v>
          </cell>
          <cell r="P31">
            <v>-0.12000000000000011</v>
          </cell>
          <cell r="R31">
            <v>-0.14499999999999999</v>
          </cell>
          <cell r="S31">
            <v>-4.9999999999999767E-3</v>
          </cell>
          <cell r="V31">
            <v>-0.125</v>
          </cell>
          <cell r="W31">
            <v>-9.999999999999995E-3</v>
          </cell>
          <cell r="Y31">
            <v>-0.12833333333333333</v>
          </cell>
          <cell r="AB31">
            <v>7.8571428571428584E-2</v>
          </cell>
          <cell r="AC31">
            <v>-1.9785714285714254E-2</v>
          </cell>
          <cell r="AE31">
            <v>0.19807142857142862</v>
          </cell>
          <cell r="AH31">
            <v>0.11500000000000002</v>
          </cell>
        </row>
        <row r="33">
          <cell r="M33">
            <v>-0.28000000000000025</v>
          </cell>
          <cell r="P33">
            <v>-0.25</v>
          </cell>
          <cell r="R33">
            <v>-0.36499999999999999</v>
          </cell>
          <cell r="S33">
            <v>-1.5000000000000013E-2</v>
          </cell>
          <cell r="V33">
            <v>-0.32124999999999998</v>
          </cell>
          <cell r="W33">
            <v>-2.1249999999999991E-2</v>
          </cell>
          <cell r="Y33">
            <v>-0.33166666666666667</v>
          </cell>
          <cell r="AB33">
            <v>-0.35499999999999998</v>
          </cell>
          <cell r="AC33">
            <v>-4.2857142857142816E-3</v>
          </cell>
          <cell r="AE33">
            <v>-0.33500000000000002</v>
          </cell>
          <cell r="AH33">
            <v>-0.22000000000000003</v>
          </cell>
        </row>
        <row r="34">
          <cell r="M34">
            <v>-0.26000000000000023</v>
          </cell>
          <cell r="P34">
            <v>-0.20999999999999996</v>
          </cell>
          <cell r="R34">
            <v>-0.255</v>
          </cell>
          <cell r="S34">
            <v>-1.0000000000000009E-2</v>
          </cell>
          <cell r="V34">
            <v>-0.22499999999999998</v>
          </cell>
          <cell r="W34">
            <v>-5.0000000000000044E-3</v>
          </cell>
          <cell r="Y34">
            <v>-0.20375000000000001</v>
          </cell>
          <cell r="AB34">
            <v>-0.14750000000000002</v>
          </cell>
          <cell r="AC34">
            <v>-5.0000000000000044E-3</v>
          </cell>
          <cell r="AE34">
            <v>-0.12083333333333332</v>
          </cell>
          <cell r="AH34">
            <v>-0.14249999999999999</v>
          </cell>
        </row>
        <row r="35">
          <cell r="M35">
            <v>-0.23000000000000043</v>
          </cell>
          <cell r="P35">
            <v>-0.18999999999999995</v>
          </cell>
          <cell r="R35">
            <v>-0.2</v>
          </cell>
          <cell r="S35">
            <v>-1.0000000000000009E-2</v>
          </cell>
          <cell r="V35">
            <v>-0.17250000000000001</v>
          </cell>
          <cell r="W35">
            <v>-2.5000000000000022E-3</v>
          </cell>
          <cell r="Y35">
            <v>-0.16333333333333333</v>
          </cell>
          <cell r="AB35">
            <v>-0.10250000000000001</v>
          </cell>
          <cell r="AC35">
            <v>-2.5000000000000161E-3</v>
          </cell>
          <cell r="AE35">
            <v>-7.5833333333333336E-2</v>
          </cell>
          <cell r="AH35">
            <v>-0.12</v>
          </cell>
        </row>
        <row r="36">
          <cell r="M36">
            <v>-0.21000000000000041</v>
          </cell>
          <cell r="P36">
            <v>-0.11000000000000032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-0.13916666666666669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-0.53500000000000014</v>
          </cell>
          <cell r="P39">
            <v>-0.48</v>
          </cell>
          <cell r="R39">
            <v>-0.51500000000000001</v>
          </cell>
          <cell r="S39">
            <v>-2.5000000000000022E-2</v>
          </cell>
          <cell r="V39">
            <v>-0.46124999999999999</v>
          </cell>
          <cell r="W39">
            <v>-2.6249999999999996E-2</v>
          </cell>
          <cell r="Y39">
            <v>-0.46458333333333335</v>
          </cell>
          <cell r="AB39">
            <v>-0.57500000000000007</v>
          </cell>
          <cell r="AC39">
            <v>-1.5000000000000013E-2</v>
          </cell>
          <cell r="AE39">
            <v>-0.57499999999999996</v>
          </cell>
          <cell r="AH39">
            <v>-0.28499999999999998</v>
          </cell>
        </row>
        <row r="40">
          <cell r="M40">
            <v>-0.19500000000000028</v>
          </cell>
          <cell r="P40">
            <v>-0.24000000000000021</v>
          </cell>
          <cell r="R40">
            <v>-0.09</v>
          </cell>
          <cell r="S40">
            <v>-0.03</v>
          </cell>
          <cell r="V40">
            <v>-0.13</v>
          </cell>
          <cell r="W40">
            <v>-2.0000000000000004E-2</v>
          </cell>
          <cell r="Y40">
            <v>-9.9583333333333343E-2</v>
          </cell>
          <cell r="AB40">
            <v>-0.32</v>
          </cell>
          <cell r="AC40">
            <v>0</v>
          </cell>
          <cell r="AE40">
            <v>-0.35285714285714281</v>
          </cell>
          <cell r="AH40">
            <v>0.13</v>
          </cell>
        </row>
        <row r="41">
          <cell r="M41">
            <v>-0.24000000000000021</v>
          </cell>
          <cell r="P41">
            <v>-0.3400000000000003</v>
          </cell>
          <cell r="R41">
            <v>-0.15</v>
          </cell>
          <cell r="S41">
            <v>-3.9999999999999994E-2</v>
          </cell>
          <cell r="V41">
            <v>-0.18625</v>
          </cell>
          <cell r="W41">
            <v>-2.6249999999999996E-2</v>
          </cell>
          <cell r="Y41">
            <v>-0.19833333333333333</v>
          </cell>
          <cell r="AB41">
            <v>-0.35999999999999993</v>
          </cell>
          <cell r="AC41">
            <v>1.0000000000000064E-2</v>
          </cell>
          <cell r="AE41">
            <v>-0.41</v>
          </cell>
          <cell r="AH41">
            <v>7.5000000000000011E-2</v>
          </cell>
        </row>
        <row r="42">
          <cell r="M42">
            <v>-0.27300000000000013</v>
          </cell>
          <cell r="P42">
            <v>-0.2759999999999998</v>
          </cell>
          <cell r="R42">
            <v>-0.39454786961379001</v>
          </cell>
          <cell r="S42">
            <v>6.0373445403319959E-2</v>
          </cell>
          <cell r="V42">
            <v>-0.45988696740344748</v>
          </cell>
          <cell r="W42">
            <v>1.8843361350829979E-2</v>
          </cell>
          <cell r="Y42">
            <v>-0.48166666666666669</v>
          </cell>
          <cell r="AB42">
            <v>-0.49500000000000005</v>
          </cell>
          <cell r="AC42">
            <v>4.9999999999999489E-3</v>
          </cell>
          <cell r="AE42">
            <v>-0.49499999999999994</v>
          </cell>
          <cell r="AH42">
            <v>-0.42499999999999999</v>
          </cell>
        </row>
        <row r="43">
          <cell r="M43">
            <v>-0.57500000000000018</v>
          </cell>
          <cell r="P43">
            <v>-0.63000000000000034</v>
          </cell>
          <cell r="R43">
            <v>-0.56499999999999995</v>
          </cell>
          <cell r="S43">
            <v>-2.4999999999999911E-2</v>
          </cell>
          <cell r="V43">
            <v>-0.50750000000000006</v>
          </cell>
          <cell r="W43">
            <v>-2.6249999999999996E-2</v>
          </cell>
          <cell r="Y43">
            <v>-0.50958333333333328</v>
          </cell>
          <cell r="AB43">
            <v>-0.68499999999999994</v>
          </cell>
          <cell r="AC43">
            <v>-2.4999999999999911E-2</v>
          </cell>
          <cell r="AE43">
            <v>-0.68500000000000005</v>
          </cell>
          <cell r="AH43">
            <v>-0.33</v>
          </cell>
        </row>
        <row r="49">
          <cell r="L49">
            <v>2.74</v>
          </cell>
          <cell r="O49">
            <v>2.64</v>
          </cell>
          <cell r="R49">
            <v>2.87</v>
          </cell>
          <cell r="V49">
            <v>3.0045000000000002</v>
          </cell>
          <cell r="AB49">
            <v>3.0825714285714279</v>
          </cell>
          <cell r="AH49">
            <v>3.5609999999999999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0.05</v>
          </cell>
        </row>
        <row r="42">
          <cell r="R42">
            <v>0</v>
          </cell>
          <cell r="V42">
            <v>-9.8947585781077496E-4</v>
          </cell>
          <cell r="AB42">
            <v>-1.3189148863408714E-3</v>
          </cell>
          <cell r="AH42">
            <v>2.6378696326091202E-3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37202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26.894736842105264</v>
          </cell>
        </row>
        <row r="10">
          <cell r="AC10">
            <v>29.44736842105263</v>
          </cell>
        </row>
        <row r="11">
          <cell r="AC11">
            <v>30.514736842105261</v>
          </cell>
        </row>
        <row r="12">
          <cell r="AC12">
            <v>22.339473122044573</v>
          </cell>
        </row>
        <row r="13">
          <cell r="AC13">
            <v>30.210526315789473</v>
          </cell>
        </row>
        <row r="14">
          <cell r="AC14">
            <v>28.592105263157894</v>
          </cell>
        </row>
        <row r="15">
          <cell r="AC15">
            <v>29.592105263157894</v>
          </cell>
        </row>
        <row r="18">
          <cell r="AC18">
            <v>43.052628727963096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2.87</v>
          </cell>
          <cell r="C18">
            <v>-0.15</v>
          </cell>
          <cell r="D18">
            <v>2.72</v>
          </cell>
          <cell r="E18">
            <v>-0.16500000000000001</v>
          </cell>
          <cell r="F18">
            <v>2.7050000000000001</v>
          </cell>
          <cell r="G18">
            <v>-6.5000000000000002E-2</v>
          </cell>
          <cell r="H18">
            <v>2.8050000000000002</v>
          </cell>
          <cell r="I18">
            <v>-0.36499999999999999</v>
          </cell>
          <cell r="J18">
            <v>2.5049999999999999</v>
          </cell>
          <cell r="K18">
            <v>-0.14499999999999999</v>
          </cell>
          <cell r="L18">
            <v>2.7250000000000001</v>
          </cell>
        </row>
        <row r="19">
          <cell r="A19">
            <v>37257</v>
          </cell>
          <cell r="B19">
            <v>3.05</v>
          </cell>
          <cell r="C19">
            <v>-4.4999999999999998E-2</v>
          </cell>
          <cell r="D19">
            <v>3.0049999999999999</v>
          </cell>
          <cell r="E19">
            <v>-0.13</v>
          </cell>
          <cell r="F19">
            <v>2.92</v>
          </cell>
          <cell r="G19">
            <v>-0.05</v>
          </cell>
          <cell r="H19">
            <v>3</v>
          </cell>
          <cell r="I19">
            <v>-0.30499999999999999</v>
          </cell>
          <cell r="J19">
            <v>2.7449999999999997</v>
          </cell>
          <cell r="K19">
            <v>-0.105</v>
          </cell>
          <cell r="L19">
            <v>2.9449999999999998</v>
          </cell>
        </row>
        <row r="20">
          <cell r="A20">
            <v>37288</v>
          </cell>
          <cell r="B20">
            <v>3.07</v>
          </cell>
          <cell r="C20">
            <v>-0.18</v>
          </cell>
          <cell r="D20">
            <v>2.8899999999999997</v>
          </cell>
          <cell r="E20">
            <v>-0.15</v>
          </cell>
          <cell r="F20">
            <v>2.92</v>
          </cell>
          <cell r="G20">
            <v>-6.5000000000000002E-2</v>
          </cell>
          <cell r="H20">
            <v>3.0049999999999999</v>
          </cell>
          <cell r="I20">
            <v>-0.29499999999999998</v>
          </cell>
          <cell r="J20">
            <v>2.7749999999999999</v>
          </cell>
          <cell r="K20">
            <v>-0.115</v>
          </cell>
          <cell r="L20">
            <v>2.9549999999999996</v>
          </cell>
        </row>
        <row r="21">
          <cell r="A21">
            <v>37316</v>
          </cell>
          <cell r="B21">
            <v>3.028</v>
          </cell>
          <cell r="C21">
            <v>-0.37</v>
          </cell>
          <cell r="D21">
            <v>2.6579999999999999</v>
          </cell>
          <cell r="E21">
            <v>-0.2</v>
          </cell>
          <cell r="F21">
            <v>2.8279999999999998</v>
          </cell>
          <cell r="G21">
            <v>-8.5000000000000006E-2</v>
          </cell>
          <cell r="H21">
            <v>2.9430000000000001</v>
          </cell>
          <cell r="I21">
            <v>-0.32</v>
          </cell>
          <cell r="J21">
            <v>2.7080000000000002</v>
          </cell>
          <cell r="K21">
            <v>-0.13500000000000001</v>
          </cell>
          <cell r="L21">
            <v>2.8929999999999998</v>
          </cell>
        </row>
        <row r="22">
          <cell r="A22">
            <v>37347</v>
          </cell>
          <cell r="B22">
            <v>2.97</v>
          </cell>
          <cell r="C22">
            <v>-0.35</v>
          </cell>
          <cell r="D22">
            <v>2.62</v>
          </cell>
          <cell r="E22">
            <v>-0.21</v>
          </cell>
          <cell r="F22">
            <v>2.7600000000000002</v>
          </cell>
          <cell r="G22">
            <v>-0.04</v>
          </cell>
          <cell r="H22">
            <v>2.93</v>
          </cell>
          <cell r="I22">
            <v>-0.38</v>
          </cell>
          <cell r="J22">
            <v>2.5900000000000003</v>
          </cell>
          <cell r="K22">
            <v>-3.5000000000000003E-2</v>
          </cell>
          <cell r="L22">
            <v>2.9350000000000001</v>
          </cell>
        </row>
        <row r="23">
          <cell r="A23">
            <v>37377</v>
          </cell>
          <cell r="B23">
            <v>3.0049999999999999</v>
          </cell>
          <cell r="C23">
            <v>-0.35</v>
          </cell>
          <cell r="D23">
            <v>2.6549999999999998</v>
          </cell>
          <cell r="E23">
            <v>-0.21</v>
          </cell>
          <cell r="F23">
            <v>2.7949999999999999</v>
          </cell>
          <cell r="G23">
            <v>0</v>
          </cell>
          <cell r="H23">
            <v>3.0049999999999999</v>
          </cell>
          <cell r="I23">
            <v>-0.38</v>
          </cell>
          <cell r="J23">
            <v>2.625</v>
          </cell>
          <cell r="K23">
            <v>-5.0000000000000001E-3</v>
          </cell>
          <cell r="L23">
            <v>3</v>
          </cell>
        </row>
        <row r="24">
          <cell r="A24">
            <v>37408</v>
          </cell>
          <cell r="B24">
            <v>3.05</v>
          </cell>
          <cell r="C24">
            <v>-0.35</v>
          </cell>
          <cell r="D24">
            <v>2.6999999999999997</v>
          </cell>
          <cell r="E24">
            <v>-0.21</v>
          </cell>
          <cell r="F24">
            <v>2.84</v>
          </cell>
          <cell r="G24">
            <v>0.11</v>
          </cell>
          <cell r="H24">
            <v>3.1599999999999997</v>
          </cell>
          <cell r="I24">
            <v>-0.38</v>
          </cell>
          <cell r="J24">
            <v>2.67</v>
          </cell>
          <cell r="K24">
            <v>0.03</v>
          </cell>
          <cell r="L24">
            <v>3.0799999999999996</v>
          </cell>
        </row>
        <row r="25">
          <cell r="A25">
            <v>37438</v>
          </cell>
          <cell r="B25">
            <v>3.093</v>
          </cell>
          <cell r="C25">
            <v>-0.41</v>
          </cell>
          <cell r="D25">
            <v>2.6829999999999998</v>
          </cell>
          <cell r="E25">
            <v>-0.03</v>
          </cell>
          <cell r="F25">
            <v>3.0630000000000002</v>
          </cell>
          <cell r="G25">
            <v>0.21</v>
          </cell>
          <cell r="H25">
            <v>3.3029999999999999</v>
          </cell>
          <cell r="I25">
            <v>-0.33500000000000002</v>
          </cell>
          <cell r="J25">
            <v>2.758</v>
          </cell>
          <cell r="K25">
            <v>0.185</v>
          </cell>
          <cell r="L25">
            <v>3.278</v>
          </cell>
        </row>
        <row r="26">
          <cell r="A26">
            <v>37469</v>
          </cell>
          <cell r="B26">
            <v>3.1349999999999998</v>
          </cell>
          <cell r="C26">
            <v>-0.41</v>
          </cell>
          <cell r="D26">
            <v>2.7249999999999996</v>
          </cell>
          <cell r="E26">
            <v>-0.03</v>
          </cell>
          <cell r="F26">
            <v>3.105</v>
          </cell>
          <cell r="G26">
            <v>0.22</v>
          </cell>
          <cell r="H26">
            <v>3.355</v>
          </cell>
          <cell r="I26">
            <v>-0.33500000000000002</v>
          </cell>
          <cell r="J26">
            <v>2.8</v>
          </cell>
          <cell r="K26">
            <v>0.2</v>
          </cell>
          <cell r="L26">
            <v>3.335</v>
          </cell>
        </row>
        <row r="27">
          <cell r="A27">
            <v>37500</v>
          </cell>
          <cell r="B27">
            <v>3.14</v>
          </cell>
          <cell r="C27">
            <v>-0.41</v>
          </cell>
          <cell r="D27">
            <v>2.73</v>
          </cell>
          <cell r="E27">
            <v>-0.03</v>
          </cell>
          <cell r="F27">
            <v>3.1100000000000003</v>
          </cell>
          <cell r="G27">
            <v>0.17</v>
          </cell>
          <cell r="H27">
            <v>3.31</v>
          </cell>
          <cell r="I27">
            <v>-0.33500000000000002</v>
          </cell>
          <cell r="J27">
            <v>2.8050000000000002</v>
          </cell>
          <cell r="K27">
            <v>0.185</v>
          </cell>
          <cell r="L27">
            <v>3.3250000000000002</v>
          </cell>
        </row>
        <row r="28">
          <cell r="A28">
            <v>37530</v>
          </cell>
          <cell r="B28">
            <v>3.1850000000000001</v>
          </cell>
          <cell r="C28">
            <v>-0.24</v>
          </cell>
          <cell r="D28">
            <v>2.9450000000000003</v>
          </cell>
          <cell r="E28">
            <v>-5.5E-2</v>
          </cell>
          <cell r="F28">
            <v>3.13</v>
          </cell>
          <cell r="G28">
            <v>0.125</v>
          </cell>
          <cell r="H28">
            <v>3.31</v>
          </cell>
          <cell r="I28">
            <v>-0.34</v>
          </cell>
          <cell r="J28">
            <v>2.8450000000000002</v>
          </cell>
          <cell r="K28">
            <v>-0.01</v>
          </cell>
          <cell r="L28">
            <v>3.1750000000000003</v>
          </cell>
        </row>
        <row r="29">
          <cell r="A29">
            <v>37561</v>
          </cell>
          <cell r="B29">
            <v>3.375</v>
          </cell>
          <cell r="C29">
            <v>-2.5000000000000001E-2</v>
          </cell>
          <cell r="D29">
            <v>3.35</v>
          </cell>
          <cell r="E29">
            <v>3.5000000000000003E-2</v>
          </cell>
          <cell r="F29">
            <v>3.41</v>
          </cell>
          <cell r="G29">
            <v>0.25</v>
          </cell>
          <cell r="H29">
            <v>3.625</v>
          </cell>
          <cell r="I29">
            <v>-0.22</v>
          </cell>
          <cell r="J29">
            <v>3.1549999999999998</v>
          </cell>
          <cell r="K29">
            <v>0.115</v>
          </cell>
          <cell r="L29">
            <v>3.49</v>
          </cell>
        </row>
        <row r="30">
          <cell r="A30">
            <v>37591</v>
          </cell>
          <cell r="B30">
            <v>3.57</v>
          </cell>
          <cell r="C30">
            <v>0.315</v>
          </cell>
          <cell r="D30">
            <v>3.8849999999999998</v>
          </cell>
          <cell r="E30">
            <v>6.5000000000000002E-2</v>
          </cell>
          <cell r="F30">
            <v>3.6349999999999998</v>
          </cell>
          <cell r="G30">
            <v>0.35</v>
          </cell>
          <cell r="H30">
            <v>3.92</v>
          </cell>
          <cell r="I30">
            <v>-0.22</v>
          </cell>
          <cell r="J30">
            <v>3.3499999999999996</v>
          </cell>
          <cell r="K30">
            <v>0.115</v>
          </cell>
          <cell r="L30">
            <v>3.6850000000000001</v>
          </cell>
        </row>
        <row r="31">
          <cell r="A31">
            <v>37622</v>
          </cell>
          <cell r="B31">
            <v>3.7</v>
          </cell>
          <cell r="C31">
            <v>0.34499999999999997</v>
          </cell>
          <cell r="D31">
            <v>4.0449999999999999</v>
          </cell>
          <cell r="E31">
            <v>0.14000000000000001</v>
          </cell>
          <cell r="F31">
            <v>3.8400000000000003</v>
          </cell>
          <cell r="G31">
            <v>0.44</v>
          </cell>
          <cell r="H31">
            <v>4.1400000000000006</v>
          </cell>
          <cell r="I31">
            <v>-0.22</v>
          </cell>
          <cell r="J31">
            <v>3.48</v>
          </cell>
          <cell r="K31">
            <v>0.115</v>
          </cell>
          <cell r="L31">
            <v>3.8150000000000004</v>
          </cell>
        </row>
        <row r="32">
          <cell r="A32">
            <v>37653</v>
          </cell>
          <cell r="B32">
            <v>3.625</v>
          </cell>
          <cell r="C32">
            <v>2.5000000000000001E-2</v>
          </cell>
          <cell r="D32">
            <v>3.65</v>
          </cell>
          <cell r="E32">
            <v>0.125</v>
          </cell>
          <cell r="F32">
            <v>3.75</v>
          </cell>
          <cell r="G32">
            <v>0.35</v>
          </cell>
          <cell r="H32">
            <v>3.9750000000000001</v>
          </cell>
          <cell r="I32">
            <v>-0.22</v>
          </cell>
          <cell r="J32">
            <v>3.4049999999999998</v>
          </cell>
          <cell r="K32">
            <v>0.115</v>
          </cell>
          <cell r="L32">
            <v>3.74</v>
          </cell>
        </row>
        <row r="33">
          <cell r="A33">
            <v>37681</v>
          </cell>
          <cell r="B33">
            <v>3.5350000000000001</v>
          </cell>
          <cell r="C33">
            <v>-0.28499999999999998</v>
          </cell>
          <cell r="D33">
            <v>3.25</v>
          </cell>
          <cell r="E33">
            <v>3.5000000000000003E-2</v>
          </cell>
          <cell r="F33">
            <v>3.5700000000000003</v>
          </cell>
          <cell r="G33">
            <v>0.2</v>
          </cell>
          <cell r="H33">
            <v>3.7350000000000003</v>
          </cell>
          <cell r="I33">
            <v>-0.22</v>
          </cell>
          <cell r="J33">
            <v>3.3149999999999999</v>
          </cell>
          <cell r="K33">
            <v>0.115</v>
          </cell>
          <cell r="L33">
            <v>3.6500000000000004</v>
          </cell>
        </row>
        <row r="34">
          <cell r="A34">
            <v>37712</v>
          </cell>
          <cell r="B34">
            <v>3.4350000000000001</v>
          </cell>
          <cell r="C34">
            <v>-0.26</v>
          </cell>
          <cell r="D34">
            <v>3.1749999999999998</v>
          </cell>
          <cell r="E34">
            <v>0.05</v>
          </cell>
          <cell r="F34">
            <v>3.4849999999999999</v>
          </cell>
          <cell r="G34">
            <v>0.44</v>
          </cell>
          <cell r="H34">
            <v>3.875</v>
          </cell>
          <cell r="I34">
            <v>-0.27500000000000002</v>
          </cell>
          <cell r="J34">
            <v>3.16</v>
          </cell>
          <cell r="K34">
            <v>0.24</v>
          </cell>
          <cell r="L34">
            <v>3.6749999999999998</v>
          </cell>
        </row>
        <row r="35">
          <cell r="A35">
            <v>37742</v>
          </cell>
          <cell r="B35">
            <v>3.44</v>
          </cell>
          <cell r="C35">
            <v>-0.26</v>
          </cell>
          <cell r="D35">
            <v>3.1799999999999997</v>
          </cell>
          <cell r="E35">
            <v>0.05</v>
          </cell>
          <cell r="F35">
            <v>3.4899999999999998</v>
          </cell>
          <cell r="G35">
            <v>0.44</v>
          </cell>
          <cell r="H35">
            <v>3.88</v>
          </cell>
          <cell r="I35">
            <v>-0.27500000000000002</v>
          </cell>
          <cell r="J35">
            <v>3.165</v>
          </cell>
          <cell r="K35">
            <v>0.24</v>
          </cell>
          <cell r="L35">
            <v>3.6799999999999997</v>
          </cell>
        </row>
        <row r="36">
          <cell r="A36">
            <v>37773</v>
          </cell>
          <cell r="B36">
            <v>3.4649999999999999</v>
          </cell>
          <cell r="C36">
            <v>-0.26</v>
          </cell>
          <cell r="D36">
            <v>3.2050000000000001</v>
          </cell>
          <cell r="E36">
            <v>0.05</v>
          </cell>
          <cell r="F36">
            <v>3.5149999999999997</v>
          </cell>
          <cell r="G36">
            <v>0.44</v>
          </cell>
          <cell r="H36">
            <v>3.9049999999999998</v>
          </cell>
          <cell r="I36">
            <v>-0.27500000000000002</v>
          </cell>
          <cell r="J36">
            <v>3.19</v>
          </cell>
          <cell r="K36">
            <v>0.24</v>
          </cell>
          <cell r="L36">
            <v>3.7050000000000001</v>
          </cell>
        </row>
        <row r="37">
          <cell r="A37">
            <v>37803</v>
          </cell>
          <cell r="B37">
            <v>3.5</v>
          </cell>
          <cell r="C37">
            <v>-0.26</v>
          </cell>
          <cell r="D37">
            <v>3.24</v>
          </cell>
          <cell r="E37">
            <v>0.05</v>
          </cell>
          <cell r="F37">
            <v>3.55</v>
          </cell>
          <cell r="G37">
            <v>0.44</v>
          </cell>
          <cell r="H37">
            <v>3.94</v>
          </cell>
          <cell r="I37">
            <v>-0.27500000000000002</v>
          </cell>
          <cell r="J37">
            <v>3.2250000000000001</v>
          </cell>
          <cell r="K37">
            <v>0.24</v>
          </cell>
          <cell r="L37">
            <v>3.74</v>
          </cell>
        </row>
        <row r="38">
          <cell r="A38">
            <v>37834</v>
          </cell>
          <cell r="B38">
            <v>3.5350000000000001</v>
          </cell>
          <cell r="C38">
            <v>-0.26</v>
          </cell>
          <cell r="D38">
            <v>3.2750000000000004</v>
          </cell>
          <cell r="E38">
            <v>0.05</v>
          </cell>
          <cell r="F38">
            <v>3.585</v>
          </cell>
          <cell r="G38">
            <v>0.44</v>
          </cell>
          <cell r="H38">
            <v>3.9750000000000001</v>
          </cell>
          <cell r="I38">
            <v>-0.27500000000000002</v>
          </cell>
          <cell r="J38">
            <v>3.2600000000000002</v>
          </cell>
          <cell r="K38">
            <v>0.24</v>
          </cell>
          <cell r="L38">
            <v>3.7750000000000004</v>
          </cell>
        </row>
        <row r="39">
          <cell r="A39">
            <v>37865</v>
          </cell>
          <cell r="B39">
            <v>3.5449999999999999</v>
          </cell>
          <cell r="C39">
            <v>-0.26</v>
          </cell>
          <cell r="D39">
            <v>3.2850000000000001</v>
          </cell>
          <cell r="E39">
            <v>0.05</v>
          </cell>
          <cell r="F39">
            <v>3.5949999999999998</v>
          </cell>
          <cell r="G39">
            <v>0.44</v>
          </cell>
          <cell r="H39">
            <v>3.9849999999999999</v>
          </cell>
          <cell r="I39">
            <v>-0.27500000000000002</v>
          </cell>
          <cell r="J39">
            <v>3.27</v>
          </cell>
          <cell r="K39">
            <v>0.24</v>
          </cell>
          <cell r="L39">
            <v>3.7850000000000001</v>
          </cell>
        </row>
        <row r="40">
          <cell r="A40">
            <v>37895</v>
          </cell>
          <cell r="B40">
            <v>3.585</v>
          </cell>
          <cell r="C40">
            <v>-0.26</v>
          </cell>
          <cell r="D40">
            <v>3.3250000000000002</v>
          </cell>
          <cell r="E40">
            <v>0.05</v>
          </cell>
          <cell r="F40">
            <v>3.6349999999999998</v>
          </cell>
          <cell r="G40">
            <v>0.44</v>
          </cell>
          <cell r="H40">
            <v>4.0250000000000004</v>
          </cell>
          <cell r="I40">
            <v>-0.27500000000000002</v>
          </cell>
          <cell r="J40">
            <v>3.31</v>
          </cell>
          <cell r="K40">
            <v>0.24</v>
          </cell>
          <cell r="L40">
            <v>3.8250000000000002</v>
          </cell>
        </row>
        <row r="41">
          <cell r="A41">
            <v>37926</v>
          </cell>
          <cell r="B41">
            <v>3.7680000000000002</v>
          </cell>
          <cell r="C41">
            <v>9.5000000000000001E-2</v>
          </cell>
          <cell r="D41">
            <v>3.8630000000000004</v>
          </cell>
          <cell r="E41">
            <v>0.16</v>
          </cell>
          <cell r="F41">
            <v>3.9280000000000004</v>
          </cell>
          <cell r="G41">
            <v>0.48</v>
          </cell>
          <cell r="H41">
            <v>4.2480000000000002</v>
          </cell>
          <cell r="I41">
            <v>-0.155</v>
          </cell>
          <cell r="J41">
            <v>3.6130000000000004</v>
          </cell>
          <cell r="K41">
            <v>0.24</v>
          </cell>
          <cell r="L41">
            <v>4.008</v>
          </cell>
        </row>
        <row r="42">
          <cell r="A42">
            <v>37956</v>
          </cell>
          <cell r="B42">
            <v>3.9280000000000004</v>
          </cell>
          <cell r="C42">
            <v>0.435</v>
          </cell>
          <cell r="D42">
            <v>4.3630000000000004</v>
          </cell>
          <cell r="E42">
            <v>0.16</v>
          </cell>
          <cell r="F42">
            <v>4.0880000000000001</v>
          </cell>
          <cell r="G42">
            <v>0.52</v>
          </cell>
          <cell r="H42">
            <v>4.4480000000000004</v>
          </cell>
          <cell r="I42">
            <v>-0.155</v>
          </cell>
          <cell r="J42">
            <v>3.7730000000000006</v>
          </cell>
          <cell r="K42">
            <v>0.24</v>
          </cell>
          <cell r="L42">
            <v>4.1680000000000001</v>
          </cell>
        </row>
        <row r="43">
          <cell r="A43">
            <v>37987</v>
          </cell>
          <cell r="B43">
            <v>3.9830000000000001</v>
          </cell>
          <cell r="C43">
            <v>0.46500000000000002</v>
          </cell>
          <cell r="D43">
            <v>4.4480000000000004</v>
          </cell>
          <cell r="E43">
            <v>0.17</v>
          </cell>
          <cell r="F43">
            <v>4.1530000000000005</v>
          </cell>
          <cell r="G43">
            <v>0.56000000000000005</v>
          </cell>
          <cell r="H43">
            <v>4.5430000000000001</v>
          </cell>
          <cell r="I43">
            <v>-0.155</v>
          </cell>
          <cell r="J43">
            <v>3.8280000000000003</v>
          </cell>
          <cell r="K43">
            <v>0.24</v>
          </cell>
          <cell r="L43">
            <v>4.2229999999999999</v>
          </cell>
        </row>
        <row r="44">
          <cell r="A44">
            <v>38018</v>
          </cell>
          <cell r="B44">
            <v>3.895</v>
          </cell>
          <cell r="C44">
            <v>0.14499999999999999</v>
          </cell>
          <cell r="D44">
            <v>4.04</v>
          </cell>
          <cell r="E44">
            <v>0.17</v>
          </cell>
          <cell r="F44">
            <v>4.0650000000000004</v>
          </cell>
          <cell r="G44">
            <v>0.52</v>
          </cell>
          <cell r="H44">
            <v>4.415</v>
          </cell>
          <cell r="I44">
            <v>-0.155</v>
          </cell>
          <cell r="J44">
            <v>3.74</v>
          </cell>
          <cell r="K44">
            <v>0.24</v>
          </cell>
          <cell r="L44">
            <v>4.1349999999999998</v>
          </cell>
        </row>
        <row r="45">
          <cell r="A45">
            <v>38047</v>
          </cell>
          <cell r="B45">
            <v>3.7560000000000002</v>
          </cell>
          <cell r="C45">
            <v>-0.16500000000000001</v>
          </cell>
          <cell r="D45">
            <v>3.5910000000000002</v>
          </cell>
          <cell r="E45">
            <v>0.17</v>
          </cell>
          <cell r="F45">
            <v>3.9260000000000002</v>
          </cell>
          <cell r="G45">
            <v>0.4</v>
          </cell>
          <cell r="H45">
            <v>4.1560000000000006</v>
          </cell>
          <cell r="I45">
            <v>-0.155</v>
          </cell>
          <cell r="J45">
            <v>3.6010000000000004</v>
          </cell>
          <cell r="K45">
            <v>0.24</v>
          </cell>
          <cell r="L45">
            <v>3.9960000000000004</v>
          </cell>
        </row>
        <row r="46">
          <cell r="A46">
            <v>38078</v>
          </cell>
          <cell r="B46">
            <v>3.6020000000000003</v>
          </cell>
          <cell r="C46">
            <v>-0.3</v>
          </cell>
          <cell r="D46">
            <v>3.3020000000000005</v>
          </cell>
          <cell r="E46">
            <v>0.13500000000000001</v>
          </cell>
          <cell r="F46">
            <v>3.7370000000000001</v>
          </cell>
          <cell r="G46">
            <v>0.47499999999999998</v>
          </cell>
          <cell r="H46">
            <v>4.077</v>
          </cell>
          <cell r="I46">
            <v>-0.22</v>
          </cell>
          <cell r="J46">
            <v>3.3820000000000001</v>
          </cell>
          <cell r="K46">
            <v>0.26</v>
          </cell>
          <cell r="L46">
            <v>3.8620000000000001</v>
          </cell>
        </row>
        <row r="47">
          <cell r="A47">
            <v>38108</v>
          </cell>
          <cell r="B47">
            <v>3.6060000000000003</v>
          </cell>
          <cell r="C47">
            <v>-0.3</v>
          </cell>
          <cell r="D47">
            <v>3.3060000000000005</v>
          </cell>
          <cell r="E47">
            <v>0.13500000000000001</v>
          </cell>
          <cell r="F47">
            <v>3.7410000000000005</v>
          </cell>
          <cell r="G47">
            <v>0.47499999999999998</v>
          </cell>
          <cell r="H47">
            <v>4.0810000000000004</v>
          </cell>
          <cell r="I47">
            <v>-0.22</v>
          </cell>
          <cell r="J47">
            <v>3.3860000000000001</v>
          </cell>
          <cell r="K47">
            <v>0.26</v>
          </cell>
          <cell r="L47">
            <v>3.8660000000000005</v>
          </cell>
        </row>
        <row r="48">
          <cell r="A48">
            <v>38139</v>
          </cell>
          <cell r="B48">
            <v>3.6460000000000004</v>
          </cell>
          <cell r="C48">
            <v>-0.3</v>
          </cell>
          <cell r="D48">
            <v>3.3460000000000005</v>
          </cell>
          <cell r="E48">
            <v>0.13500000000000001</v>
          </cell>
          <cell r="F48">
            <v>3.7810000000000006</v>
          </cell>
          <cell r="G48">
            <v>0.47499999999999998</v>
          </cell>
          <cell r="H48">
            <v>4.1210000000000004</v>
          </cell>
          <cell r="I48">
            <v>-0.22</v>
          </cell>
          <cell r="J48">
            <v>3.4260000000000002</v>
          </cell>
          <cell r="K48">
            <v>0.26</v>
          </cell>
          <cell r="L48">
            <v>3.9060000000000006</v>
          </cell>
        </row>
        <row r="49">
          <cell r="A49">
            <v>38169</v>
          </cell>
          <cell r="B49">
            <v>3.6910000000000003</v>
          </cell>
          <cell r="C49">
            <v>-0.3</v>
          </cell>
          <cell r="D49">
            <v>3.3910000000000005</v>
          </cell>
          <cell r="E49">
            <v>0.13500000000000001</v>
          </cell>
          <cell r="F49">
            <v>3.8260000000000005</v>
          </cell>
          <cell r="G49">
            <v>0.47499999999999998</v>
          </cell>
          <cell r="H49">
            <v>4.1660000000000004</v>
          </cell>
          <cell r="I49">
            <v>-0.22</v>
          </cell>
          <cell r="J49">
            <v>3.4710000000000001</v>
          </cell>
          <cell r="K49">
            <v>0.26</v>
          </cell>
          <cell r="L49">
            <v>3.9510000000000005</v>
          </cell>
        </row>
        <row r="50">
          <cell r="A50">
            <v>38200</v>
          </cell>
          <cell r="B50">
            <v>3.73</v>
          </cell>
          <cell r="C50">
            <v>-0.3</v>
          </cell>
          <cell r="D50">
            <v>3.43</v>
          </cell>
          <cell r="E50">
            <v>0.13500000000000001</v>
          </cell>
          <cell r="F50">
            <v>3.8650000000000002</v>
          </cell>
          <cell r="G50">
            <v>0.47499999999999998</v>
          </cell>
          <cell r="H50">
            <v>4.2050000000000001</v>
          </cell>
          <cell r="I50">
            <v>-0.22</v>
          </cell>
          <cell r="J50">
            <v>3.51</v>
          </cell>
          <cell r="K50">
            <v>0.26</v>
          </cell>
          <cell r="L50">
            <v>3.99</v>
          </cell>
        </row>
        <row r="51">
          <cell r="A51">
            <v>38231</v>
          </cell>
          <cell r="B51">
            <v>3.7240000000000002</v>
          </cell>
          <cell r="C51">
            <v>-0.3</v>
          </cell>
          <cell r="D51">
            <v>3.4240000000000004</v>
          </cell>
          <cell r="E51">
            <v>0.13500000000000001</v>
          </cell>
          <cell r="F51">
            <v>3.859</v>
          </cell>
          <cell r="G51">
            <v>0.47499999999999998</v>
          </cell>
          <cell r="H51">
            <v>4.1989999999999998</v>
          </cell>
          <cell r="I51">
            <v>-0.22</v>
          </cell>
          <cell r="J51">
            <v>3.504</v>
          </cell>
          <cell r="K51">
            <v>0.26</v>
          </cell>
          <cell r="L51">
            <v>3.984</v>
          </cell>
        </row>
        <row r="52">
          <cell r="A52">
            <v>38261</v>
          </cell>
          <cell r="B52">
            <v>3.7440000000000002</v>
          </cell>
          <cell r="C52">
            <v>-0.3</v>
          </cell>
          <cell r="D52">
            <v>3.4440000000000004</v>
          </cell>
          <cell r="E52">
            <v>0.13500000000000001</v>
          </cell>
          <cell r="F52">
            <v>3.8790000000000004</v>
          </cell>
          <cell r="G52">
            <v>0.47499999999999998</v>
          </cell>
          <cell r="H52">
            <v>4.2190000000000003</v>
          </cell>
          <cell r="I52">
            <v>-0.22</v>
          </cell>
          <cell r="J52">
            <v>3.524</v>
          </cell>
          <cell r="K52">
            <v>0.26</v>
          </cell>
          <cell r="L52">
            <v>4.0040000000000004</v>
          </cell>
        </row>
        <row r="53">
          <cell r="A53">
            <v>38292</v>
          </cell>
          <cell r="B53">
            <v>3.9040000000000004</v>
          </cell>
          <cell r="C53">
            <v>0.248</v>
          </cell>
          <cell r="D53">
            <v>4.1520000000000001</v>
          </cell>
          <cell r="E53">
            <v>0.19</v>
          </cell>
          <cell r="F53">
            <v>4.0940000000000003</v>
          </cell>
          <cell r="G53">
            <v>0.5</v>
          </cell>
          <cell r="H53">
            <v>4.4039999999999999</v>
          </cell>
          <cell r="I53">
            <v>-0.13500000000000001</v>
          </cell>
          <cell r="J53">
            <v>3.7690000000000001</v>
          </cell>
          <cell r="K53">
            <v>0.25</v>
          </cell>
          <cell r="L53">
            <v>4.1539999999999999</v>
          </cell>
        </row>
        <row r="54">
          <cell r="A54">
            <v>38322</v>
          </cell>
          <cell r="B54">
            <v>4.0640000000000001</v>
          </cell>
          <cell r="C54">
            <v>0.308</v>
          </cell>
          <cell r="D54">
            <v>4.3719999999999999</v>
          </cell>
          <cell r="E54">
            <v>0.19</v>
          </cell>
          <cell r="F54">
            <v>4.2540000000000004</v>
          </cell>
          <cell r="G54">
            <v>0.56999999999999995</v>
          </cell>
          <cell r="H54">
            <v>4.6340000000000003</v>
          </cell>
          <cell r="I54">
            <v>-0.13500000000000001</v>
          </cell>
          <cell r="J54">
            <v>3.9290000000000003</v>
          </cell>
          <cell r="K54">
            <v>0.25</v>
          </cell>
          <cell r="L54">
            <v>4.3140000000000001</v>
          </cell>
        </row>
        <row r="55">
          <cell r="A55">
            <v>38353</v>
          </cell>
          <cell r="B55">
            <v>4.0804999999999998</v>
          </cell>
          <cell r="C55">
            <v>0.378</v>
          </cell>
          <cell r="D55">
            <v>4.4584999999999999</v>
          </cell>
          <cell r="E55">
            <v>0.19</v>
          </cell>
          <cell r="F55">
            <v>4.2705000000000002</v>
          </cell>
          <cell r="G55">
            <v>0.56999999999999995</v>
          </cell>
          <cell r="H55">
            <v>4.6505000000000001</v>
          </cell>
          <cell r="I55">
            <v>-0.13500000000000001</v>
          </cell>
          <cell r="J55">
            <v>3.9455</v>
          </cell>
          <cell r="K55">
            <v>0.25</v>
          </cell>
          <cell r="L55">
            <v>4.3304999999999998</v>
          </cell>
        </row>
        <row r="56">
          <cell r="A56">
            <v>38384</v>
          </cell>
          <cell r="B56">
            <v>3.9925000000000002</v>
          </cell>
          <cell r="C56">
            <v>0.248</v>
          </cell>
          <cell r="D56">
            <v>4.2404999999999999</v>
          </cell>
          <cell r="E56">
            <v>0.19</v>
          </cell>
          <cell r="F56">
            <v>4.1825000000000001</v>
          </cell>
          <cell r="G56">
            <v>0.56999999999999995</v>
          </cell>
          <cell r="H56">
            <v>4.5625</v>
          </cell>
          <cell r="I56">
            <v>-0.13500000000000001</v>
          </cell>
          <cell r="J56">
            <v>3.8574999999999999</v>
          </cell>
          <cell r="K56">
            <v>0.25</v>
          </cell>
          <cell r="L56">
            <v>4.2424999999999997</v>
          </cell>
        </row>
        <row r="57">
          <cell r="A57">
            <v>38412</v>
          </cell>
          <cell r="B57">
            <v>3.8535000000000004</v>
          </cell>
          <cell r="C57">
            <v>6.8000000000000005E-2</v>
          </cell>
          <cell r="D57">
            <v>3.9215000000000004</v>
          </cell>
          <cell r="E57">
            <v>0.19</v>
          </cell>
          <cell r="F57">
            <v>4.0435000000000008</v>
          </cell>
          <cell r="G57">
            <v>0.56999999999999995</v>
          </cell>
          <cell r="H57">
            <v>4.4235000000000007</v>
          </cell>
          <cell r="I57">
            <v>-0.13500000000000001</v>
          </cell>
          <cell r="J57">
            <v>3.7185000000000006</v>
          </cell>
          <cell r="K57">
            <v>0.25</v>
          </cell>
          <cell r="L57">
            <v>4.1035000000000004</v>
          </cell>
        </row>
        <row r="58">
          <cell r="A58">
            <v>38443</v>
          </cell>
          <cell r="B58">
            <v>3.6995</v>
          </cell>
          <cell r="C58">
            <v>-0.25</v>
          </cell>
          <cell r="D58">
            <v>3.4495</v>
          </cell>
          <cell r="E58">
            <v>0.13500000000000001</v>
          </cell>
          <cell r="F58">
            <v>3.8345000000000002</v>
          </cell>
          <cell r="G58">
            <v>0.47499999999999998</v>
          </cell>
          <cell r="H58">
            <v>4.1745000000000001</v>
          </cell>
          <cell r="I58">
            <v>-0.2</v>
          </cell>
          <cell r="J58">
            <v>3.4994999999999998</v>
          </cell>
          <cell r="K58">
            <v>0.26</v>
          </cell>
          <cell r="L58">
            <v>3.9595000000000002</v>
          </cell>
        </row>
        <row r="59">
          <cell r="A59">
            <v>38473</v>
          </cell>
          <cell r="B59">
            <v>3.7035</v>
          </cell>
          <cell r="C59">
            <v>-0.25</v>
          </cell>
          <cell r="D59">
            <v>3.4535</v>
          </cell>
          <cell r="E59">
            <v>0.13500000000000001</v>
          </cell>
          <cell r="F59">
            <v>3.8384999999999998</v>
          </cell>
          <cell r="G59">
            <v>0.47499999999999998</v>
          </cell>
          <cell r="H59">
            <v>4.1784999999999997</v>
          </cell>
          <cell r="I59">
            <v>-0.2</v>
          </cell>
          <cell r="J59">
            <v>3.5034999999999998</v>
          </cell>
          <cell r="K59">
            <v>0.26</v>
          </cell>
          <cell r="L59">
            <v>3.9634999999999998</v>
          </cell>
        </row>
        <row r="60">
          <cell r="A60">
            <v>38504</v>
          </cell>
          <cell r="B60">
            <v>3.7435</v>
          </cell>
          <cell r="C60">
            <v>-0.25</v>
          </cell>
          <cell r="D60">
            <v>3.4935</v>
          </cell>
          <cell r="E60">
            <v>0.13500000000000001</v>
          </cell>
          <cell r="F60">
            <v>3.8784999999999998</v>
          </cell>
          <cell r="G60">
            <v>0.47499999999999998</v>
          </cell>
          <cell r="H60">
            <v>4.2184999999999997</v>
          </cell>
          <cell r="I60">
            <v>-0.2</v>
          </cell>
          <cell r="J60">
            <v>3.5434999999999999</v>
          </cell>
          <cell r="K60">
            <v>0.26</v>
          </cell>
          <cell r="L60">
            <v>4.0034999999999998</v>
          </cell>
        </row>
        <row r="61">
          <cell r="A61">
            <v>38534</v>
          </cell>
          <cell r="B61">
            <v>3.7885</v>
          </cell>
          <cell r="C61">
            <v>-0.25</v>
          </cell>
          <cell r="D61">
            <v>3.5385</v>
          </cell>
          <cell r="E61">
            <v>0.13500000000000001</v>
          </cell>
          <cell r="F61">
            <v>3.9234999999999998</v>
          </cell>
          <cell r="G61">
            <v>0.47499999999999998</v>
          </cell>
          <cell r="H61">
            <v>4.2634999999999996</v>
          </cell>
          <cell r="I61">
            <v>-0.2</v>
          </cell>
          <cell r="J61">
            <v>3.5884999999999998</v>
          </cell>
          <cell r="K61">
            <v>0.26</v>
          </cell>
          <cell r="L61">
            <v>4.0484999999999998</v>
          </cell>
        </row>
        <row r="62">
          <cell r="A62">
            <v>38565</v>
          </cell>
          <cell r="B62">
            <v>3.8275000000000001</v>
          </cell>
          <cell r="C62">
            <v>-0.25</v>
          </cell>
          <cell r="D62">
            <v>3.5775000000000001</v>
          </cell>
          <cell r="E62">
            <v>0.13500000000000001</v>
          </cell>
          <cell r="F62">
            <v>3.9625000000000004</v>
          </cell>
          <cell r="G62">
            <v>0.47499999999999998</v>
          </cell>
          <cell r="H62">
            <v>4.3025000000000002</v>
          </cell>
          <cell r="I62">
            <v>-0.2</v>
          </cell>
          <cell r="J62">
            <v>3.6274999999999999</v>
          </cell>
          <cell r="K62">
            <v>0.26</v>
          </cell>
          <cell r="L62">
            <v>4.0875000000000004</v>
          </cell>
        </row>
        <row r="63">
          <cell r="A63">
            <v>38596</v>
          </cell>
          <cell r="B63">
            <v>3.8215000000000003</v>
          </cell>
          <cell r="C63">
            <v>-0.25</v>
          </cell>
          <cell r="D63">
            <v>3.5715000000000003</v>
          </cell>
          <cell r="E63">
            <v>0.13500000000000001</v>
          </cell>
          <cell r="F63">
            <v>3.9565000000000001</v>
          </cell>
          <cell r="G63">
            <v>0.47499999999999998</v>
          </cell>
          <cell r="H63">
            <v>4.2965</v>
          </cell>
          <cell r="I63">
            <v>-0.2</v>
          </cell>
          <cell r="J63">
            <v>3.6215000000000002</v>
          </cell>
          <cell r="K63">
            <v>0.26</v>
          </cell>
          <cell r="L63">
            <v>4.0815000000000001</v>
          </cell>
        </row>
        <row r="64">
          <cell r="A64">
            <v>38626</v>
          </cell>
          <cell r="B64">
            <v>3.8415000000000004</v>
          </cell>
          <cell r="C64">
            <v>-0.25</v>
          </cell>
          <cell r="D64">
            <v>3.5915000000000004</v>
          </cell>
          <cell r="E64">
            <v>0.13500000000000001</v>
          </cell>
          <cell r="F64">
            <v>3.9765000000000006</v>
          </cell>
          <cell r="G64">
            <v>0.47499999999999998</v>
          </cell>
          <cell r="H64">
            <v>4.3165000000000004</v>
          </cell>
          <cell r="I64">
            <v>-0.2</v>
          </cell>
          <cell r="J64">
            <v>3.6415000000000002</v>
          </cell>
          <cell r="K64">
            <v>0.26</v>
          </cell>
          <cell r="L64">
            <v>4.1015000000000006</v>
          </cell>
        </row>
        <row r="65">
          <cell r="A65">
            <v>38657</v>
          </cell>
          <cell r="B65">
            <v>4.0015000000000001</v>
          </cell>
          <cell r="C65">
            <v>0.248</v>
          </cell>
          <cell r="D65">
            <v>4.2495000000000003</v>
          </cell>
          <cell r="E65">
            <v>0.19</v>
          </cell>
          <cell r="F65">
            <v>4.1915000000000004</v>
          </cell>
          <cell r="G65">
            <v>0.5</v>
          </cell>
          <cell r="H65">
            <v>4.5015000000000001</v>
          </cell>
          <cell r="I65">
            <v>-0.13</v>
          </cell>
          <cell r="J65">
            <v>3.8715000000000002</v>
          </cell>
          <cell r="K65">
            <v>0.25</v>
          </cell>
          <cell r="L65">
            <v>4.2515000000000001</v>
          </cell>
        </row>
        <row r="66">
          <cell r="A66">
            <v>38687</v>
          </cell>
          <cell r="B66">
            <v>4.1615000000000002</v>
          </cell>
          <cell r="C66">
            <v>0.308</v>
          </cell>
          <cell r="D66">
            <v>4.4695</v>
          </cell>
          <cell r="E66">
            <v>0.19</v>
          </cell>
          <cell r="F66">
            <v>4.3515000000000006</v>
          </cell>
          <cell r="G66">
            <v>0.56999999999999995</v>
          </cell>
          <cell r="H66">
            <v>4.7315000000000005</v>
          </cell>
          <cell r="I66">
            <v>-0.13</v>
          </cell>
          <cell r="J66">
            <v>4.0315000000000003</v>
          </cell>
          <cell r="K66">
            <v>0.25</v>
          </cell>
          <cell r="L66">
            <v>4.4115000000000002</v>
          </cell>
        </row>
        <row r="67">
          <cell r="A67">
            <v>38718</v>
          </cell>
          <cell r="B67">
            <v>4.1779999999999999</v>
          </cell>
          <cell r="C67">
            <v>0.378</v>
          </cell>
          <cell r="D67">
            <v>4.556</v>
          </cell>
          <cell r="E67">
            <v>0.19</v>
          </cell>
          <cell r="F67">
            <v>4.3680000000000003</v>
          </cell>
          <cell r="G67">
            <v>0.56999999999999995</v>
          </cell>
          <cell r="H67">
            <v>4.7480000000000002</v>
          </cell>
          <cell r="I67">
            <v>-0.13</v>
          </cell>
          <cell r="J67">
            <v>4.048</v>
          </cell>
          <cell r="K67">
            <v>0.25</v>
          </cell>
          <cell r="L67">
            <v>4.4279999999999999</v>
          </cell>
        </row>
        <row r="68">
          <cell r="A68">
            <v>38749</v>
          </cell>
          <cell r="B68">
            <v>4.09</v>
          </cell>
          <cell r="C68">
            <v>0.248</v>
          </cell>
          <cell r="D68">
            <v>4.3380000000000001</v>
          </cell>
          <cell r="E68">
            <v>0.19</v>
          </cell>
          <cell r="F68">
            <v>4.28</v>
          </cell>
          <cell r="G68">
            <v>0.56999999999999995</v>
          </cell>
          <cell r="H68">
            <v>4.66</v>
          </cell>
          <cell r="I68">
            <v>-0.13</v>
          </cell>
          <cell r="J68">
            <v>3.96</v>
          </cell>
          <cell r="K68">
            <v>0.25</v>
          </cell>
          <cell r="L68">
            <v>4.34</v>
          </cell>
        </row>
        <row r="69">
          <cell r="A69">
            <v>38777</v>
          </cell>
          <cell r="B69">
            <v>3.9510000000000001</v>
          </cell>
          <cell r="C69">
            <v>6.8000000000000005E-2</v>
          </cell>
          <cell r="D69">
            <v>4.0190000000000001</v>
          </cell>
          <cell r="E69">
            <v>0.19</v>
          </cell>
          <cell r="F69">
            <v>4.141</v>
          </cell>
          <cell r="G69">
            <v>0.56999999999999995</v>
          </cell>
          <cell r="H69">
            <v>4.5209999999999999</v>
          </cell>
          <cell r="I69">
            <v>-0.13</v>
          </cell>
          <cell r="J69">
            <v>3.8210000000000002</v>
          </cell>
          <cell r="K69">
            <v>0.25</v>
          </cell>
          <cell r="L69">
            <v>4.2010000000000005</v>
          </cell>
        </row>
        <row r="70">
          <cell r="A70">
            <v>38808</v>
          </cell>
          <cell r="B70">
            <v>3.7970000000000002</v>
          </cell>
          <cell r="C70">
            <v>-0.25</v>
          </cell>
          <cell r="D70">
            <v>3.5470000000000002</v>
          </cell>
          <cell r="E70">
            <v>0.13500000000000001</v>
          </cell>
          <cell r="F70">
            <v>3.9320000000000004</v>
          </cell>
          <cell r="G70">
            <v>0.47499999999999998</v>
          </cell>
          <cell r="H70">
            <v>4.2720000000000002</v>
          </cell>
          <cell r="I70">
            <v>-0.19500000000000001</v>
          </cell>
          <cell r="J70">
            <v>3.6020000000000003</v>
          </cell>
          <cell r="K70">
            <v>0.26</v>
          </cell>
          <cell r="L70">
            <v>4.0570000000000004</v>
          </cell>
        </row>
        <row r="71">
          <cell r="A71">
            <v>38838</v>
          </cell>
          <cell r="B71">
            <v>3.8010000000000002</v>
          </cell>
          <cell r="C71">
            <v>-0.25</v>
          </cell>
          <cell r="D71">
            <v>3.5510000000000002</v>
          </cell>
          <cell r="E71">
            <v>0.13500000000000001</v>
          </cell>
          <cell r="F71">
            <v>3.9359999999999999</v>
          </cell>
          <cell r="G71">
            <v>0.47499999999999998</v>
          </cell>
          <cell r="H71">
            <v>4.2759999999999998</v>
          </cell>
          <cell r="I71">
            <v>-0.19500000000000001</v>
          </cell>
          <cell r="J71">
            <v>3.6060000000000003</v>
          </cell>
          <cell r="K71">
            <v>0.26</v>
          </cell>
          <cell r="L71">
            <v>4.0609999999999999</v>
          </cell>
        </row>
        <row r="72">
          <cell r="A72">
            <v>38869</v>
          </cell>
          <cell r="B72">
            <v>3.8410000000000002</v>
          </cell>
          <cell r="C72">
            <v>-0.25</v>
          </cell>
          <cell r="D72">
            <v>3.5910000000000002</v>
          </cell>
          <cell r="E72">
            <v>0.13500000000000001</v>
          </cell>
          <cell r="F72">
            <v>3.976</v>
          </cell>
          <cell r="G72">
            <v>0.47499999999999998</v>
          </cell>
          <cell r="H72">
            <v>4.3159999999999998</v>
          </cell>
          <cell r="I72">
            <v>-0.19500000000000001</v>
          </cell>
          <cell r="J72">
            <v>3.6460000000000004</v>
          </cell>
          <cell r="K72">
            <v>0.26</v>
          </cell>
          <cell r="L72">
            <v>4.101</v>
          </cell>
        </row>
        <row r="73">
          <cell r="A73">
            <v>38899</v>
          </cell>
          <cell r="B73">
            <v>3.8860000000000001</v>
          </cell>
          <cell r="C73">
            <v>-0.25</v>
          </cell>
          <cell r="D73">
            <v>3.6360000000000001</v>
          </cell>
          <cell r="E73">
            <v>0.13500000000000001</v>
          </cell>
          <cell r="F73">
            <v>4.0209999999999999</v>
          </cell>
          <cell r="G73">
            <v>0.47499999999999998</v>
          </cell>
          <cell r="H73">
            <v>4.3609999999999998</v>
          </cell>
          <cell r="I73">
            <v>-0.19500000000000001</v>
          </cell>
          <cell r="J73">
            <v>3.6910000000000003</v>
          </cell>
          <cell r="K73">
            <v>0.26</v>
          </cell>
          <cell r="L73">
            <v>4.1459999999999999</v>
          </cell>
        </row>
        <row r="74">
          <cell r="A74">
            <v>38930</v>
          </cell>
          <cell r="B74">
            <v>3.9249999999999998</v>
          </cell>
          <cell r="C74">
            <v>-0.25</v>
          </cell>
          <cell r="D74">
            <v>3.6749999999999998</v>
          </cell>
          <cell r="E74">
            <v>0.13500000000000001</v>
          </cell>
          <cell r="F74">
            <v>4.0599999999999996</v>
          </cell>
          <cell r="G74">
            <v>0.47499999999999998</v>
          </cell>
          <cell r="H74">
            <v>4.3999999999999995</v>
          </cell>
          <cell r="I74">
            <v>-0.19500000000000001</v>
          </cell>
          <cell r="J74">
            <v>3.73</v>
          </cell>
          <cell r="K74">
            <v>0.26</v>
          </cell>
          <cell r="L74">
            <v>4.1849999999999996</v>
          </cell>
        </row>
        <row r="75">
          <cell r="A75">
            <v>38961</v>
          </cell>
          <cell r="B75">
            <v>3.919</v>
          </cell>
          <cell r="C75">
            <v>-0.25</v>
          </cell>
          <cell r="D75">
            <v>3.669</v>
          </cell>
          <cell r="E75">
            <v>0.13500000000000001</v>
          </cell>
          <cell r="F75">
            <v>4.0540000000000003</v>
          </cell>
          <cell r="G75">
            <v>0.47499999999999998</v>
          </cell>
          <cell r="H75">
            <v>4.3940000000000001</v>
          </cell>
          <cell r="I75">
            <v>-0.19500000000000001</v>
          </cell>
          <cell r="J75">
            <v>3.7240000000000002</v>
          </cell>
          <cell r="K75">
            <v>0.26</v>
          </cell>
          <cell r="L75">
            <v>4.1790000000000003</v>
          </cell>
        </row>
        <row r="76">
          <cell r="A76">
            <v>38991</v>
          </cell>
          <cell r="B76">
            <v>3.9390000000000001</v>
          </cell>
          <cell r="C76">
            <v>-0.25</v>
          </cell>
          <cell r="D76">
            <v>3.6890000000000001</v>
          </cell>
          <cell r="E76">
            <v>0.13500000000000001</v>
          </cell>
          <cell r="F76">
            <v>4.0739999999999998</v>
          </cell>
          <cell r="G76">
            <v>0.47499999999999998</v>
          </cell>
          <cell r="H76">
            <v>4.4139999999999997</v>
          </cell>
          <cell r="I76">
            <v>-0.19500000000000001</v>
          </cell>
          <cell r="J76">
            <v>3.7440000000000002</v>
          </cell>
          <cell r="K76">
            <v>0.26</v>
          </cell>
          <cell r="L76">
            <v>4.1989999999999998</v>
          </cell>
        </row>
        <row r="77">
          <cell r="A77">
            <v>39022</v>
          </cell>
          <cell r="B77">
            <v>4.0990000000000002</v>
          </cell>
          <cell r="C77">
            <v>0.248</v>
          </cell>
          <cell r="D77">
            <v>4.3470000000000004</v>
          </cell>
          <cell r="E77">
            <v>0.19</v>
          </cell>
          <cell r="F77">
            <v>4.2890000000000006</v>
          </cell>
          <cell r="G77">
            <v>0.5</v>
          </cell>
          <cell r="H77">
            <v>4.5990000000000002</v>
          </cell>
          <cell r="I77">
            <v>-0.13</v>
          </cell>
          <cell r="J77">
            <v>3.9690000000000003</v>
          </cell>
          <cell r="K77">
            <v>0.25</v>
          </cell>
          <cell r="L77">
            <v>4.3490000000000002</v>
          </cell>
        </row>
        <row r="78">
          <cell r="A78">
            <v>39052</v>
          </cell>
          <cell r="B78">
            <v>4.2590000000000003</v>
          </cell>
          <cell r="C78">
            <v>0.308</v>
          </cell>
          <cell r="D78">
            <v>4.5670000000000002</v>
          </cell>
          <cell r="E78">
            <v>0.19</v>
          </cell>
          <cell r="F78">
            <v>4.4490000000000007</v>
          </cell>
          <cell r="G78">
            <v>0.56999999999999995</v>
          </cell>
          <cell r="H78">
            <v>4.8290000000000006</v>
          </cell>
          <cell r="I78">
            <v>-0.13</v>
          </cell>
          <cell r="J78">
            <v>4.1290000000000004</v>
          </cell>
          <cell r="K78">
            <v>0.25</v>
          </cell>
          <cell r="L78">
            <v>4.5090000000000003</v>
          </cell>
        </row>
        <row r="79">
          <cell r="A79">
            <v>39083</v>
          </cell>
          <cell r="B79">
            <v>4.2780000000000005</v>
          </cell>
          <cell r="C79">
            <v>0.378</v>
          </cell>
          <cell r="D79">
            <v>4.6560000000000006</v>
          </cell>
          <cell r="E79">
            <v>0.19</v>
          </cell>
          <cell r="F79">
            <v>4.4680000000000009</v>
          </cell>
          <cell r="G79">
            <v>0.56999999999999995</v>
          </cell>
          <cell r="H79">
            <v>4.8480000000000008</v>
          </cell>
          <cell r="I79">
            <v>-0.13</v>
          </cell>
          <cell r="J79">
            <v>4.1480000000000006</v>
          </cell>
          <cell r="K79">
            <v>0.25</v>
          </cell>
          <cell r="L79">
            <v>4.5280000000000005</v>
          </cell>
        </row>
        <row r="80">
          <cell r="A80">
            <v>39114</v>
          </cell>
          <cell r="B80">
            <v>4.1900000000000004</v>
          </cell>
          <cell r="C80">
            <v>0.248</v>
          </cell>
          <cell r="D80">
            <v>4.4380000000000006</v>
          </cell>
          <cell r="E80">
            <v>0.19</v>
          </cell>
          <cell r="F80">
            <v>4.3800000000000008</v>
          </cell>
          <cell r="G80">
            <v>0.56999999999999995</v>
          </cell>
          <cell r="H80">
            <v>4.7600000000000007</v>
          </cell>
          <cell r="I80">
            <v>-0.13</v>
          </cell>
          <cell r="J80">
            <v>4.0600000000000005</v>
          </cell>
          <cell r="K80">
            <v>0.25</v>
          </cell>
          <cell r="L80">
            <v>4.4400000000000004</v>
          </cell>
        </row>
        <row r="81">
          <cell r="A81">
            <v>39142</v>
          </cell>
          <cell r="B81">
            <v>4.0510000000000002</v>
          </cell>
          <cell r="C81">
            <v>6.8000000000000005E-2</v>
          </cell>
          <cell r="D81">
            <v>4.1189999999999998</v>
          </cell>
          <cell r="E81">
            <v>0.19</v>
          </cell>
          <cell r="F81">
            <v>4.2410000000000005</v>
          </cell>
          <cell r="G81">
            <v>0.56999999999999995</v>
          </cell>
          <cell r="H81">
            <v>4.6210000000000004</v>
          </cell>
          <cell r="I81">
            <v>-0.13</v>
          </cell>
          <cell r="J81">
            <v>3.9210000000000003</v>
          </cell>
          <cell r="K81">
            <v>0.25</v>
          </cell>
          <cell r="L81">
            <v>4.3010000000000002</v>
          </cell>
        </row>
        <row r="82">
          <cell r="A82">
            <v>39173</v>
          </cell>
          <cell r="B82">
            <v>3.8970000000000002</v>
          </cell>
          <cell r="C82">
            <v>-0.25</v>
          </cell>
          <cell r="D82">
            <v>3.6470000000000002</v>
          </cell>
          <cell r="E82">
            <v>0.13500000000000001</v>
          </cell>
          <cell r="F82">
            <v>4.032</v>
          </cell>
          <cell r="G82">
            <v>0.47499999999999998</v>
          </cell>
          <cell r="H82">
            <v>4.3719999999999999</v>
          </cell>
          <cell r="I82">
            <v>-0.19500000000000001</v>
          </cell>
          <cell r="J82">
            <v>3.7020000000000004</v>
          </cell>
          <cell r="K82">
            <v>0.26</v>
          </cell>
          <cell r="L82">
            <v>4.157</v>
          </cell>
        </row>
        <row r="83">
          <cell r="A83">
            <v>39203</v>
          </cell>
          <cell r="B83">
            <v>3.9010000000000002</v>
          </cell>
          <cell r="C83">
            <v>-0.25</v>
          </cell>
          <cell r="D83">
            <v>3.6510000000000002</v>
          </cell>
          <cell r="E83">
            <v>0.13500000000000001</v>
          </cell>
          <cell r="F83">
            <v>4.0360000000000005</v>
          </cell>
          <cell r="G83">
            <v>0.47499999999999998</v>
          </cell>
          <cell r="H83">
            <v>4.3760000000000003</v>
          </cell>
          <cell r="I83">
            <v>-0.19500000000000001</v>
          </cell>
          <cell r="J83">
            <v>3.7060000000000004</v>
          </cell>
          <cell r="K83">
            <v>0.26</v>
          </cell>
          <cell r="L83">
            <v>4.1610000000000005</v>
          </cell>
        </row>
        <row r="84">
          <cell r="A84">
            <v>39234</v>
          </cell>
          <cell r="B84">
            <v>3.9410000000000003</v>
          </cell>
          <cell r="C84">
            <v>-0.25</v>
          </cell>
          <cell r="D84">
            <v>3.6910000000000003</v>
          </cell>
          <cell r="E84">
            <v>0.13500000000000001</v>
          </cell>
          <cell r="F84">
            <v>4.0760000000000005</v>
          </cell>
          <cell r="G84">
            <v>0.47499999999999998</v>
          </cell>
          <cell r="H84">
            <v>4.4160000000000004</v>
          </cell>
          <cell r="I84">
            <v>-0.19500000000000001</v>
          </cell>
          <cell r="J84">
            <v>3.7460000000000004</v>
          </cell>
          <cell r="K84">
            <v>0.26</v>
          </cell>
          <cell r="L84">
            <v>4.2010000000000005</v>
          </cell>
        </row>
        <row r="85">
          <cell r="A85">
            <v>39264</v>
          </cell>
          <cell r="B85">
            <v>3.9860000000000002</v>
          </cell>
          <cell r="C85">
            <v>-0.25</v>
          </cell>
          <cell r="D85">
            <v>3.7360000000000002</v>
          </cell>
          <cell r="E85">
            <v>0.13500000000000001</v>
          </cell>
          <cell r="F85">
            <v>4.1210000000000004</v>
          </cell>
          <cell r="G85">
            <v>0.47499999999999998</v>
          </cell>
          <cell r="H85">
            <v>4.4610000000000003</v>
          </cell>
          <cell r="I85">
            <v>-0.19500000000000001</v>
          </cell>
          <cell r="J85">
            <v>3.7910000000000004</v>
          </cell>
          <cell r="K85">
            <v>0.26</v>
          </cell>
          <cell r="L85">
            <v>4.2460000000000004</v>
          </cell>
        </row>
        <row r="86">
          <cell r="A86">
            <v>39295</v>
          </cell>
          <cell r="B86">
            <v>4.0250000000000004</v>
          </cell>
          <cell r="C86">
            <v>-0.25</v>
          </cell>
          <cell r="D86">
            <v>3.7750000000000004</v>
          </cell>
          <cell r="E86">
            <v>0.13500000000000001</v>
          </cell>
          <cell r="F86">
            <v>4.16</v>
          </cell>
          <cell r="G86">
            <v>0.47499999999999998</v>
          </cell>
          <cell r="H86">
            <v>4.5</v>
          </cell>
          <cell r="I86">
            <v>-0.19500000000000001</v>
          </cell>
          <cell r="J86">
            <v>3.8300000000000005</v>
          </cell>
          <cell r="K86">
            <v>0.26</v>
          </cell>
          <cell r="L86">
            <v>4.2850000000000001</v>
          </cell>
        </row>
        <row r="87">
          <cell r="A87">
            <v>39326</v>
          </cell>
          <cell r="B87">
            <v>4.0190000000000001</v>
          </cell>
          <cell r="C87">
            <v>-0.25</v>
          </cell>
          <cell r="D87">
            <v>3.7690000000000001</v>
          </cell>
          <cell r="E87">
            <v>0.13500000000000001</v>
          </cell>
          <cell r="F87">
            <v>4.1539999999999999</v>
          </cell>
          <cell r="G87">
            <v>0.47499999999999998</v>
          </cell>
          <cell r="H87">
            <v>4.4939999999999998</v>
          </cell>
          <cell r="I87">
            <v>-0.19500000000000001</v>
          </cell>
          <cell r="J87">
            <v>3.8240000000000003</v>
          </cell>
          <cell r="K87">
            <v>0.26</v>
          </cell>
          <cell r="L87">
            <v>4.2789999999999999</v>
          </cell>
        </row>
        <row r="88">
          <cell r="A88">
            <v>39356</v>
          </cell>
          <cell r="B88">
            <v>4.0390000000000006</v>
          </cell>
          <cell r="C88">
            <v>-0.25</v>
          </cell>
          <cell r="D88">
            <v>3.7890000000000006</v>
          </cell>
          <cell r="E88">
            <v>0.13500000000000001</v>
          </cell>
          <cell r="F88">
            <v>4.1740000000000004</v>
          </cell>
          <cell r="G88">
            <v>0.47499999999999998</v>
          </cell>
          <cell r="H88">
            <v>4.5140000000000002</v>
          </cell>
          <cell r="I88">
            <v>-0.19500000000000001</v>
          </cell>
          <cell r="J88">
            <v>3.8440000000000007</v>
          </cell>
          <cell r="K88">
            <v>0.26</v>
          </cell>
          <cell r="L88">
            <v>4.2990000000000004</v>
          </cell>
        </row>
        <row r="89">
          <cell r="A89">
            <v>39387</v>
          </cell>
          <cell r="B89">
            <v>4.1989999999999998</v>
          </cell>
          <cell r="C89">
            <v>0.248</v>
          </cell>
          <cell r="D89">
            <v>4.4470000000000001</v>
          </cell>
          <cell r="E89">
            <v>0.19</v>
          </cell>
          <cell r="F89">
            <v>4.3890000000000002</v>
          </cell>
          <cell r="G89">
            <v>0.5</v>
          </cell>
          <cell r="H89">
            <v>4.6989999999999998</v>
          </cell>
          <cell r="I89">
            <v>-0.13</v>
          </cell>
          <cell r="J89">
            <v>4.069</v>
          </cell>
          <cell r="K89">
            <v>0.25</v>
          </cell>
          <cell r="L89">
            <v>4.4489999999999998</v>
          </cell>
        </row>
        <row r="90">
          <cell r="A90">
            <v>39417</v>
          </cell>
          <cell r="B90">
            <v>4.359</v>
          </cell>
          <cell r="C90">
            <v>0.308</v>
          </cell>
          <cell r="D90">
            <v>4.6669999999999998</v>
          </cell>
          <cell r="E90">
            <v>0.19</v>
          </cell>
          <cell r="F90">
            <v>4.5490000000000004</v>
          </cell>
          <cell r="G90">
            <v>0.56999999999999995</v>
          </cell>
          <cell r="H90">
            <v>4.9290000000000003</v>
          </cell>
          <cell r="I90">
            <v>-0.13</v>
          </cell>
          <cell r="J90">
            <v>4.2290000000000001</v>
          </cell>
          <cell r="K90">
            <v>0.25</v>
          </cell>
          <cell r="L90">
            <v>4.609</v>
          </cell>
        </row>
        <row r="91">
          <cell r="A91">
            <v>39448</v>
          </cell>
          <cell r="B91">
            <v>4.3805000000000005</v>
          </cell>
          <cell r="C91">
            <v>0.378</v>
          </cell>
          <cell r="D91">
            <v>4.7585000000000006</v>
          </cell>
          <cell r="E91">
            <v>0.19</v>
          </cell>
          <cell r="F91">
            <v>4.5705000000000009</v>
          </cell>
          <cell r="G91">
            <v>0.56999999999999995</v>
          </cell>
          <cell r="H91">
            <v>4.9505000000000008</v>
          </cell>
          <cell r="I91">
            <v>-0.13</v>
          </cell>
          <cell r="J91">
            <v>4.2505000000000006</v>
          </cell>
          <cell r="K91">
            <v>0.25</v>
          </cell>
          <cell r="L91">
            <v>4.6305000000000005</v>
          </cell>
        </row>
        <row r="92">
          <cell r="A92">
            <v>39479</v>
          </cell>
          <cell r="B92">
            <v>4.2925000000000004</v>
          </cell>
          <cell r="C92">
            <v>0.248</v>
          </cell>
          <cell r="D92">
            <v>4.5405000000000006</v>
          </cell>
          <cell r="E92">
            <v>0.19</v>
          </cell>
          <cell r="F92">
            <v>4.4825000000000008</v>
          </cell>
          <cell r="G92">
            <v>0.56999999999999995</v>
          </cell>
          <cell r="H92">
            <v>4.8625000000000007</v>
          </cell>
          <cell r="I92">
            <v>-0.13</v>
          </cell>
          <cell r="J92">
            <v>4.1625000000000005</v>
          </cell>
          <cell r="K92">
            <v>0.25</v>
          </cell>
          <cell r="L92">
            <v>4.5425000000000004</v>
          </cell>
        </row>
        <row r="93">
          <cell r="A93">
            <v>39508</v>
          </cell>
          <cell r="B93">
            <v>4.1535000000000002</v>
          </cell>
          <cell r="C93">
            <v>6.8000000000000005E-2</v>
          </cell>
          <cell r="D93">
            <v>4.2214999999999998</v>
          </cell>
          <cell r="E93">
            <v>0.19</v>
          </cell>
          <cell r="F93">
            <v>4.3435000000000006</v>
          </cell>
          <cell r="G93">
            <v>0.56999999999999995</v>
          </cell>
          <cell r="H93">
            <v>4.7235000000000005</v>
          </cell>
          <cell r="I93">
            <v>-0.13</v>
          </cell>
          <cell r="J93">
            <v>4.0235000000000003</v>
          </cell>
          <cell r="K93">
            <v>0.25</v>
          </cell>
          <cell r="L93">
            <v>4.4035000000000002</v>
          </cell>
        </row>
        <row r="94">
          <cell r="A94">
            <v>39539</v>
          </cell>
          <cell r="B94">
            <v>3.9995000000000003</v>
          </cell>
          <cell r="C94">
            <v>-0.25</v>
          </cell>
          <cell r="D94">
            <v>3.7495000000000003</v>
          </cell>
          <cell r="E94">
            <v>0.13500000000000001</v>
          </cell>
          <cell r="F94">
            <v>4.1345000000000001</v>
          </cell>
          <cell r="G94">
            <v>0.47499999999999998</v>
          </cell>
          <cell r="H94">
            <v>4.4744999999999999</v>
          </cell>
          <cell r="I94">
            <v>-0.19500000000000001</v>
          </cell>
          <cell r="J94">
            <v>3.8045000000000004</v>
          </cell>
          <cell r="K94">
            <v>0.26</v>
          </cell>
          <cell r="L94">
            <v>4.2595000000000001</v>
          </cell>
        </row>
        <row r="95">
          <cell r="A95">
            <v>39569</v>
          </cell>
          <cell r="B95">
            <v>4.0034999999999998</v>
          </cell>
          <cell r="C95">
            <v>-0.25</v>
          </cell>
          <cell r="D95">
            <v>3.7534999999999998</v>
          </cell>
          <cell r="E95">
            <v>0.13500000000000001</v>
          </cell>
          <cell r="F95">
            <v>4.1384999999999996</v>
          </cell>
          <cell r="G95">
            <v>0.47499999999999998</v>
          </cell>
          <cell r="H95">
            <v>4.4784999999999995</v>
          </cell>
          <cell r="I95">
            <v>-0.19500000000000001</v>
          </cell>
          <cell r="J95">
            <v>3.8085</v>
          </cell>
          <cell r="K95">
            <v>0.26</v>
          </cell>
          <cell r="L95">
            <v>4.2634999999999996</v>
          </cell>
        </row>
        <row r="96">
          <cell r="A96">
            <v>39600</v>
          </cell>
          <cell r="B96">
            <v>4.0434999999999999</v>
          </cell>
          <cell r="C96">
            <v>-0.25</v>
          </cell>
          <cell r="D96">
            <v>3.7934999999999999</v>
          </cell>
          <cell r="E96">
            <v>0.13500000000000001</v>
          </cell>
          <cell r="F96">
            <v>4.1784999999999997</v>
          </cell>
          <cell r="G96">
            <v>0.47499999999999998</v>
          </cell>
          <cell r="H96">
            <v>4.5184999999999995</v>
          </cell>
          <cell r="I96">
            <v>-0.19500000000000001</v>
          </cell>
          <cell r="J96">
            <v>3.8485</v>
          </cell>
          <cell r="K96">
            <v>0.26</v>
          </cell>
          <cell r="L96">
            <v>4.3034999999999997</v>
          </cell>
        </row>
        <row r="97">
          <cell r="A97">
            <v>39630</v>
          </cell>
          <cell r="B97">
            <v>4.0884999999999998</v>
          </cell>
          <cell r="C97">
            <v>-0.25</v>
          </cell>
          <cell r="D97">
            <v>3.8384999999999998</v>
          </cell>
          <cell r="E97">
            <v>0.13500000000000001</v>
          </cell>
          <cell r="F97">
            <v>4.2234999999999996</v>
          </cell>
          <cell r="G97">
            <v>0.47499999999999998</v>
          </cell>
          <cell r="H97">
            <v>4.5634999999999994</v>
          </cell>
          <cell r="I97">
            <v>-0.19500000000000001</v>
          </cell>
          <cell r="J97">
            <v>3.8935</v>
          </cell>
          <cell r="K97">
            <v>0.26</v>
          </cell>
          <cell r="L97">
            <v>4.3484999999999996</v>
          </cell>
        </row>
        <row r="98">
          <cell r="A98">
            <v>39661</v>
          </cell>
          <cell r="B98">
            <v>4.1275000000000004</v>
          </cell>
          <cell r="C98">
            <v>-0.25</v>
          </cell>
          <cell r="D98">
            <v>3.8775000000000004</v>
          </cell>
          <cell r="E98">
            <v>0.13500000000000001</v>
          </cell>
          <cell r="F98">
            <v>4.2625000000000002</v>
          </cell>
          <cell r="G98">
            <v>0.47499999999999998</v>
          </cell>
          <cell r="H98">
            <v>4.6025</v>
          </cell>
          <cell r="I98">
            <v>-0.19500000000000001</v>
          </cell>
          <cell r="J98">
            <v>3.9325000000000006</v>
          </cell>
          <cell r="K98">
            <v>0.26</v>
          </cell>
          <cell r="L98">
            <v>4.3875000000000002</v>
          </cell>
        </row>
        <row r="99">
          <cell r="A99">
            <v>39692</v>
          </cell>
          <cell r="B99">
            <v>4.1215000000000002</v>
          </cell>
          <cell r="C99">
            <v>-0.25</v>
          </cell>
          <cell r="D99">
            <v>3.8715000000000002</v>
          </cell>
          <cell r="E99">
            <v>0.13500000000000001</v>
          </cell>
          <cell r="F99">
            <v>4.2565</v>
          </cell>
          <cell r="G99">
            <v>0.47499999999999998</v>
          </cell>
          <cell r="H99">
            <v>4.5964999999999998</v>
          </cell>
          <cell r="I99">
            <v>-0.19500000000000001</v>
          </cell>
          <cell r="J99">
            <v>3.9265000000000003</v>
          </cell>
          <cell r="K99">
            <v>0.26</v>
          </cell>
          <cell r="L99">
            <v>4.3815</v>
          </cell>
        </row>
        <row r="100">
          <cell r="A100">
            <v>39722</v>
          </cell>
          <cell r="B100">
            <v>4.1415000000000006</v>
          </cell>
          <cell r="C100">
            <v>-0.25</v>
          </cell>
          <cell r="D100">
            <v>3.8915000000000006</v>
          </cell>
          <cell r="E100">
            <v>0.13500000000000001</v>
          </cell>
          <cell r="F100">
            <v>4.2765000000000004</v>
          </cell>
          <cell r="G100">
            <v>0.47499999999999998</v>
          </cell>
          <cell r="H100">
            <v>4.6165000000000003</v>
          </cell>
          <cell r="I100">
            <v>-0.19500000000000001</v>
          </cell>
          <cell r="J100">
            <v>3.9465000000000008</v>
          </cell>
          <cell r="K100">
            <v>0.26</v>
          </cell>
          <cell r="L100">
            <v>4.4015000000000004</v>
          </cell>
        </row>
        <row r="101">
          <cell r="A101">
            <v>39753</v>
          </cell>
          <cell r="B101">
            <v>4.3014999999999999</v>
          </cell>
          <cell r="C101">
            <v>0.248</v>
          </cell>
          <cell r="D101">
            <v>4.5495000000000001</v>
          </cell>
          <cell r="E101">
            <v>0</v>
          </cell>
          <cell r="F101">
            <v>4.3014999999999999</v>
          </cell>
          <cell r="G101">
            <v>0.5</v>
          </cell>
          <cell r="H101">
            <v>4.8014999999999999</v>
          </cell>
          <cell r="I101">
            <v>-0.13</v>
          </cell>
          <cell r="J101">
            <v>4.1715</v>
          </cell>
          <cell r="K101">
            <v>0.25</v>
          </cell>
          <cell r="L101">
            <v>4.5514999999999999</v>
          </cell>
        </row>
        <row r="102">
          <cell r="A102">
            <v>39783</v>
          </cell>
          <cell r="B102">
            <v>4.4615</v>
          </cell>
          <cell r="C102">
            <v>0.308</v>
          </cell>
          <cell r="D102">
            <v>4.7694999999999999</v>
          </cell>
          <cell r="E102">
            <v>0</v>
          </cell>
          <cell r="F102">
            <v>4.4615</v>
          </cell>
          <cell r="G102">
            <v>0.56999999999999995</v>
          </cell>
          <cell r="H102">
            <v>5.0315000000000003</v>
          </cell>
          <cell r="I102">
            <v>-0.13</v>
          </cell>
          <cell r="J102">
            <v>4.3315000000000001</v>
          </cell>
          <cell r="K102">
            <v>0.25</v>
          </cell>
          <cell r="L102">
            <v>4.7115</v>
          </cell>
        </row>
        <row r="103">
          <cell r="A103">
            <v>39814</v>
          </cell>
          <cell r="B103">
            <v>4.4855</v>
          </cell>
          <cell r="C103">
            <v>0.378</v>
          </cell>
          <cell r="D103">
            <v>4.8635000000000002</v>
          </cell>
          <cell r="E103">
            <v>0</v>
          </cell>
          <cell r="F103">
            <v>4.4855</v>
          </cell>
          <cell r="G103">
            <v>0.56999999999999995</v>
          </cell>
          <cell r="H103">
            <v>5.0555000000000003</v>
          </cell>
          <cell r="I103">
            <v>-0.13</v>
          </cell>
          <cell r="J103">
            <v>4.3555000000000001</v>
          </cell>
          <cell r="K103">
            <v>0.25</v>
          </cell>
          <cell r="L103">
            <v>4.7355</v>
          </cell>
        </row>
        <row r="104">
          <cell r="A104">
            <v>39845</v>
          </cell>
          <cell r="B104">
            <v>4.3975</v>
          </cell>
          <cell r="C104">
            <v>0.248</v>
          </cell>
          <cell r="D104">
            <v>4.6455000000000002</v>
          </cell>
          <cell r="E104">
            <v>0</v>
          </cell>
          <cell r="F104">
            <v>4.3975</v>
          </cell>
          <cell r="G104">
            <v>0.56999999999999995</v>
          </cell>
          <cell r="H104">
            <v>4.9675000000000002</v>
          </cell>
          <cell r="I104">
            <v>-0.13</v>
          </cell>
          <cell r="J104">
            <v>4.2675000000000001</v>
          </cell>
          <cell r="K104">
            <v>0.25</v>
          </cell>
          <cell r="L104">
            <v>4.6475</v>
          </cell>
        </row>
        <row r="105">
          <cell r="A105">
            <v>39873</v>
          </cell>
          <cell r="B105">
            <v>4.2585000000000006</v>
          </cell>
          <cell r="C105">
            <v>6.8000000000000005E-2</v>
          </cell>
          <cell r="D105">
            <v>4.3265000000000002</v>
          </cell>
          <cell r="E105">
            <v>0</v>
          </cell>
          <cell r="F105">
            <v>4.2585000000000006</v>
          </cell>
          <cell r="G105">
            <v>0.56999999999999995</v>
          </cell>
          <cell r="H105">
            <v>4.8285000000000009</v>
          </cell>
          <cell r="I105">
            <v>-0.13</v>
          </cell>
          <cell r="J105">
            <v>4.1285000000000007</v>
          </cell>
          <cell r="K105">
            <v>0.25</v>
          </cell>
          <cell r="L105">
            <v>4.5085000000000006</v>
          </cell>
        </row>
        <row r="106">
          <cell r="A106">
            <v>39904</v>
          </cell>
          <cell r="B106">
            <v>4.1044999999999998</v>
          </cell>
          <cell r="C106">
            <v>-0.25</v>
          </cell>
          <cell r="D106">
            <v>3.8544999999999998</v>
          </cell>
          <cell r="E106">
            <v>0</v>
          </cell>
          <cell r="F106">
            <v>4.1044999999999998</v>
          </cell>
          <cell r="G106">
            <v>0.47499999999999998</v>
          </cell>
          <cell r="H106">
            <v>4.5794999999999995</v>
          </cell>
          <cell r="I106">
            <v>-0.19500000000000001</v>
          </cell>
          <cell r="J106">
            <v>3.9095</v>
          </cell>
          <cell r="K106">
            <v>0.26</v>
          </cell>
          <cell r="L106">
            <v>4.3644999999999996</v>
          </cell>
        </row>
        <row r="107">
          <cell r="A107">
            <v>39934</v>
          </cell>
          <cell r="B107">
            <v>4.1085000000000003</v>
          </cell>
          <cell r="C107">
            <v>-0.25</v>
          </cell>
          <cell r="D107">
            <v>3.8585000000000003</v>
          </cell>
          <cell r="E107">
            <v>0</v>
          </cell>
          <cell r="F107">
            <v>4.1085000000000003</v>
          </cell>
          <cell r="G107">
            <v>0.47499999999999998</v>
          </cell>
          <cell r="H107">
            <v>4.5834999999999999</v>
          </cell>
          <cell r="I107">
            <v>-0.19500000000000001</v>
          </cell>
          <cell r="J107">
            <v>3.9135000000000004</v>
          </cell>
          <cell r="K107">
            <v>0.26</v>
          </cell>
          <cell r="L107">
            <v>4.3685</v>
          </cell>
        </row>
        <row r="108">
          <cell r="A108">
            <v>39965</v>
          </cell>
          <cell r="B108">
            <v>4.1485000000000003</v>
          </cell>
          <cell r="C108">
            <v>-0.25</v>
          </cell>
          <cell r="D108">
            <v>3.8985000000000003</v>
          </cell>
          <cell r="E108">
            <v>0</v>
          </cell>
          <cell r="F108">
            <v>4.1485000000000003</v>
          </cell>
          <cell r="G108">
            <v>0.47499999999999998</v>
          </cell>
          <cell r="H108">
            <v>4.6234999999999999</v>
          </cell>
          <cell r="I108">
            <v>-0.19500000000000001</v>
          </cell>
          <cell r="J108">
            <v>3.9535000000000005</v>
          </cell>
          <cell r="K108">
            <v>0.26</v>
          </cell>
          <cell r="L108">
            <v>4.4085000000000001</v>
          </cell>
        </row>
        <row r="109">
          <cell r="A109">
            <v>39995</v>
          </cell>
          <cell r="B109">
            <v>4.1935000000000002</v>
          </cell>
          <cell r="C109">
            <v>-0.25</v>
          </cell>
          <cell r="D109">
            <v>3.9435000000000002</v>
          </cell>
          <cell r="E109">
            <v>0</v>
          </cell>
          <cell r="F109">
            <v>4.1935000000000002</v>
          </cell>
          <cell r="G109">
            <v>0.47499999999999998</v>
          </cell>
          <cell r="H109">
            <v>4.6684999999999999</v>
          </cell>
          <cell r="I109">
            <v>-0.19500000000000001</v>
          </cell>
          <cell r="J109">
            <v>3.9985000000000004</v>
          </cell>
          <cell r="K109">
            <v>0.26</v>
          </cell>
          <cell r="L109">
            <v>4.4535</v>
          </cell>
        </row>
        <row r="110">
          <cell r="A110">
            <v>40026</v>
          </cell>
          <cell r="B110">
            <v>4.2324999999999999</v>
          </cell>
          <cell r="C110">
            <v>-0.25</v>
          </cell>
          <cell r="D110">
            <v>3.9824999999999999</v>
          </cell>
          <cell r="E110">
            <v>0</v>
          </cell>
          <cell r="F110">
            <v>4.2324999999999999</v>
          </cell>
          <cell r="G110">
            <v>0.47499999999999998</v>
          </cell>
          <cell r="H110">
            <v>4.7074999999999996</v>
          </cell>
          <cell r="I110">
            <v>-0.19500000000000001</v>
          </cell>
          <cell r="J110">
            <v>4.0374999999999996</v>
          </cell>
          <cell r="K110">
            <v>0.26</v>
          </cell>
          <cell r="L110">
            <v>4.4924999999999997</v>
          </cell>
        </row>
        <row r="111">
          <cell r="A111">
            <v>40057</v>
          </cell>
          <cell r="B111">
            <v>4.2265000000000006</v>
          </cell>
          <cell r="C111">
            <v>-0.25</v>
          </cell>
          <cell r="D111">
            <v>3.9765000000000006</v>
          </cell>
          <cell r="E111">
            <v>0</v>
          </cell>
          <cell r="F111">
            <v>4.2265000000000006</v>
          </cell>
          <cell r="G111">
            <v>0.47499999999999998</v>
          </cell>
          <cell r="H111">
            <v>4.7015000000000002</v>
          </cell>
          <cell r="I111">
            <v>-0.19500000000000001</v>
          </cell>
          <cell r="J111">
            <v>4.0315000000000003</v>
          </cell>
          <cell r="K111">
            <v>0.26</v>
          </cell>
          <cell r="L111">
            <v>4.4865000000000004</v>
          </cell>
        </row>
        <row r="112">
          <cell r="A112">
            <v>40087</v>
          </cell>
          <cell r="B112">
            <v>4.2465000000000002</v>
          </cell>
          <cell r="C112">
            <v>-0.25</v>
          </cell>
          <cell r="D112">
            <v>3.9965000000000002</v>
          </cell>
          <cell r="E112">
            <v>0</v>
          </cell>
          <cell r="F112">
            <v>4.2465000000000002</v>
          </cell>
          <cell r="G112">
            <v>0.47499999999999998</v>
          </cell>
          <cell r="H112">
            <v>4.7214999999999998</v>
          </cell>
          <cell r="I112">
            <v>-0.19500000000000001</v>
          </cell>
          <cell r="J112">
            <v>4.0514999999999999</v>
          </cell>
          <cell r="K112">
            <v>0.26</v>
          </cell>
          <cell r="L112">
            <v>4.5065</v>
          </cell>
        </row>
        <row r="113">
          <cell r="A113">
            <v>40118</v>
          </cell>
          <cell r="B113">
            <v>4.4065000000000003</v>
          </cell>
          <cell r="C113">
            <v>0.248</v>
          </cell>
          <cell r="D113">
            <v>4.6545000000000005</v>
          </cell>
          <cell r="E113">
            <v>0</v>
          </cell>
          <cell r="F113">
            <v>4.4065000000000003</v>
          </cell>
          <cell r="G113">
            <v>0.5</v>
          </cell>
          <cell r="H113">
            <v>4.9065000000000003</v>
          </cell>
          <cell r="I113">
            <v>-0.13</v>
          </cell>
          <cell r="J113">
            <v>4.2765000000000004</v>
          </cell>
          <cell r="K113">
            <v>0.25</v>
          </cell>
          <cell r="L113">
            <v>4.6565000000000003</v>
          </cell>
        </row>
        <row r="114">
          <cell r="A114">
            <v>40148</v>
          </cell>
          <cell r="B114">
            <v>4.5665000000000004</v>
          </cell>
          <cell r="C114">
            <v>0.308</v>
          </cell>
          <cell r="D114">
            <v>4.8745000000000003</v>
          </cell>
          <cell r="E114">
            <v>0</v>
          </cell>
          <cell r="F114">
            <v>4.5665000000000004</v>
          </cell>
          <cell r="G114">
            <v>0.56999999999999995</v>
          </cell>
          <cell r="H114">
            <v>5.1365000000000007</v>
          </cell>
          <cell r="I114">
            <v>-0.13</v>
          </cell>
          <cell r="J114">
            <v>4.4365000000000006</v>
          </cell>
          <cell r="K114">
            <v>0.25</v>
          </cell>
          <cell r="L114">
            <v>4.8165000000000004</v>
          </cell>
        </row>
        <row r="115">
          <cell r="A115">
            <v>40179</v>
          </cell>
          <cell r="B115">
            <v>4.593</v>
          </cell>
          <cell r="C115">
            <v>0.378</v>
          </cell>
          <cell r="D115">
            <v>4.9710000000000001</v>
          </cell>
          <cell r="E115">
            <v>0</v>
          </cell>
          <cell r="F115">
            <v>4.593</v>
          </cell>
          <cell r="G115">
            <v>0.56999999999999995</v>
          </cell>
          <cell r="H115">
            <v>5.1630000000000003</v>
          </cell>
          <cell r="I115">
            <v>-0.13</v>
          </cell>
          <cell r="J115">
            <v>4.4630000000000001</v>
          </cell>
          <cell r="K115">
            <v>0.25</v>
          </cell>
          <cell r="L115">
            <v>4.843</v>
          </cell>
        </row>
        <row r="116">
          <cell r="A116">
            <v>40210</v>
          </cell>
          <cell r="B116">
            <v>4.5049999999999999</v>
          </cell>
          <cell r="C116">
            <v>0.248</v>
          </cell>
          <cell r="D116">
            <v>4.7530000000000001</v>
          </cell>
          <cell r="E116">
            <v>0</v>
          </cell>
          <cell r="F116">
            <v>4.5049999999999999</v>
          </cell>
          <cell r="G116">
            <v>0.56999999999999995</v>
          </cell>
          <cell r="H116">
            <v>5.0750000000000002</v>
          </cell>
          <cell r="I116">
            <v>-0.13</v>
          </cell>
          <cell r="J116">
            <v>4.375</v>
          </cell>
          <cell r="K116">
            <v>0.25</v>
          </cell>
          <cell r="L116">
            <v>4.7549999999999999</v>
          </cell>
        </row>
        <row r="117">
          <cell r="A117">
            <v>40238</v>
          </cell>
          <cell r="B117">
            <v>4.3660000000000005</v>
          </cell>
          <cell r="C117">
            <v>6.8000000000000005E-2</v>
          </cell>
          <cell r="D117">
            <v>4.4340000000000002</v>
          </cell>
          <cell r="E117">
            <v>0</v>
          </cell>
          <cell r="F117">
            <v>4.3660000000000005</v>
          </cell>
          <cell r="G117">
            <v>0.56999999999999995</v>
          </cell>
          <cell r="H117">
            <v>4.9360000000000008</v>
          </cell>
          <cell r="I117">
            <v>-0.13</v>
          </cell>
          <cell r="J117">
            <v>4.2360000000000007</v>
          </cell>
          <cell r="K117">
            <v>0.25</v>
          </cell>
          <cell r="L117">
            <v>4.6160000000000005</v>
          </cell>
        </row>
        <row r="118">
          <cell r="A118">
            <v>40269</v>
          </cell>
          <cell r="B118">
            <v>4.2120000000000006</v>
          </cell>
          <cell r="C118">
            <v>-0.25</v>
          </cell>
          <cell r="D118">
            <v>3.9620000000000006</v>
          </cell>
          <cell r="E118">
            <v>0</v>
          </cell>
          <cell r="F118">
            <v>4.2120000000000006</v>
          </cell>
          <cell r="G118">
            <v>0.47499999999999998</v>
          </cell>
          <cell r="H118">
            <v>4.6870000000000003</v>
          </cell>
          <cell r="I118">
            <v>-0.19500000000000001</v>
          </cell>
          <cell r="J118">
            <v>4.0170000000000003</v>
          </cell>
          <cell r="K118">
            <v>0.26</v>
          </cell>
          <cell r="L118">
            <v>4.4720000000000004</v>
          </cell>
        </row>
        <row r="119">
          <cell r="A119">
            <v>40299</v>
          </cell>
          <cell r="B119">
            <v>4.2160000000000002</v>
          </cell>
          <cell r="C119">
            <v>-0.25</v>
          </cell>
          <cell r="D119">
            <v>3.9660000000000002</v>
          </cell>
          <cell r="E119">
            <v>0</v>
          </cell>
          <cell r="F119">
            <v>4.2160000000000002</v>
          </cell>
          <cell r="G119">
            <v>0.47499999999999998</v>
          </cell>
          <cell r="H119">
            <v>4.6909999999999998</v>
          </cell>
          <cell r="I119">
            <v>-0.19500000000000001</v>
          </cell>
          <cell r="J119">
            <v>4.0209999999999999</v>
          </cell>
          <cell r="K119">
            <v>0.26</v>
          </cell>
          <cell r="L119">
            <v>4.476</v>
          </cell>
        </row>
        <row r="120">
          <cell r="A120">
            <v>40330</v>
          </cell>
          <cell r="B120">
            <v>4.2560000000000002</v>
          </cell>
          <cell r="C120">
            <v>-0.25</v>
          </cell>
          <cell r="D120">
            <v>4.0060000000000002</v>
          </cell>
          <cell r="E120">
            <v>0</v>
          </cell>
          <cell r="F120">
            <v>4.2560000000000002</v>
          </cell>
          <cell r="G120">
            <v>0.47499999999999998</v>
          </cell>
          <cell r="H120">
            <v>4.7309999999999999</v>
          </cell>
          <cell r="I120">
            <v>-0.19500000000000001</v>
          </cell>
          <cell r="J120">
            <v>4.0609999999999999</v>
          </cell>
          <cell r="K120">
            <v>0.26</v>
          </cell>
          <cell r="L120">
            <v>4.516</v>
          </cell>
        </row>
        <row r="121">
          <cell r="A121">
            <v>40360</v>
          </cell>
          <cell r="B121">
            <v>4.3010000000000002</v>
          </cell>
          <cell r="C121">
            <v>-0.25</v>
          </cell>
          <cell r="D121">
            <v>4.0510000000000002</v>
          </cell>
          <cell r="E121">
            <v>0</v>
          </cell>
          <cell r="F121">
            <v>4.3010000000000002</v>
          </cell>
          <cell r="G121">
            <v>0.47499999999999998</v>
          </cell>
          <cell r="H121">
            <v>4.7759999999999998</v>
          </cell>
          <cell r="I121">
            <v>-0.19500000000000001</v>
          </cell>
          <cell r="J121">
            <v>4.1059999999999999</v>
          </cell>
          <cell r="K121">
            <v>0.26</v>
          </cell>
          <cell r="L121">
            <v>4.5609999999999999</v>
          </cell>
        </row>
        <row r="122">
          <cell r="A122">
            <v>40391</v>
          </cell>
          <cell r="B122">
            <v>4.34</v>
          </cell>
          <cell r="C122">
            <v>-0.25</v>
          </cell>
          <cell r="D122">
            <v>4.09</v>
          </cell>
          <cell r="E122">
            <v>0</v>
          </cell>
          <cell r="F122">
            <v>4.34</v>
          </cell>
          <cell r="G122">
            <v>0.47499999999999998</v>
          </cell>
          <cell r="H122">
            <v>4.8149999999999995</v>
          </cell>
          <cell r="I122">
            <v>-0.19500000000000001</v>
          </cell>
          <cell r="J122">
            <v>4.1449999999999996</v>
          </cell>
          <cell r="K122">
            <v>0.26</v>
          </cell>
          <cell r="L122">
            <v>4.5999999999999996</v>
          </cell>
        </row>
        <row r="123">
          <cell r="A123">
            <v>40422</v>
          </cell>
          <cell r="B123">
            <v>4.3340000000000005</v>
          </cell>
          <cell r="C123">
            <v>-0.25</v>
          </cell>
          <cell r="D123">
            <v>4.0840000000000005</v>
          </cell>
          <cell r="E123">
            <v>0</v>
          </cell>
          <cell r="F123">
            <v>4.3340000000000005</v>
          </cell>
          <cell r="G123">
            <v>0.47499999999999998</v>
          </cell>
          <cell r="H123">
            <v>4.8090000000000002</v>
          </cell>
          <cell r="I123">
            <v>-0.19500000000000001</v>
          </cell>
          <cell r="J123">
            <v>4.1390000000000002</v>
          </cell>
          <cell r="K123">
            <v>0.26</v>
          </cell>
          <cell r="L123">
            <v>4.5940000000000003</v>
          </cell>
        </row>
        <row r="124">
          <cell r="A124">
            <v>40452</v>
          </cell>
          <cell r="B124">
            <v>4.3540000000000001</v>
          </cell>
          <cell r="C124">
            <v>-0.25</v>
          </cell>
          <cell r="D124">
            <v>4.1040000000000001</v>
          </cell>
          <cell r="E124">
            <v>0</v>
          </cell>
          <cell r="F124">
            <v>4.3540000000000001</v>
          </cell>
          <cell r="G124">
            <v>0.47499999999999998</v>
          </cell>
          <cell r="H124">
            <v>4.8289999999999997</v>
          </cell>
          <cell r="I124">
            <v>-0.19500000000000001</v>
          </cell>
          <cell r="J124">
            <v>4.1589999999999998</v>
          </cell>
          <cell r="K124">
            <v>0.26</v>
          </cell>
          <cell r="L124">
            <v>4.6139999999999999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37203</v>
          </cell>
          <cell r="B7">
            <v>31.5</v>
          </cell>
          <cell r="C7">
            <v>29.25</v>
          </cell>
          <cell r="D7">
            <v>27</v>
          </cell>
          <cell r="E7">
            <v>32.340000000000003</v>
          </cell>
          <cell r="F7">
            <v>32</v>
          </cell>
          <cell r="G7">
            <v>32.5</v>
          </cell>
          <cell r="I7">
            <v>32</v>
          </cell>
          <cell r="R7">
            <v>52.199996948242188</v>
          </cell>
        </row>
        <row r="8">
          <cell r="A8">
            <v>37204</v>
          </cell>
          <cell r="B8">
            <v>31.5</v>
          </cell>
          <cell r="C8">
            <v>29.25</v>
          </cell>
          <cell r="D8">
            <v>27</v>
          </cell>
          <cell r="E8">
            <v>32.340000000000003</v>
          </cell>
          <cell r="F8">
            <v>32</v>
          </cell>
          <cell r="G8">
            <v>32.5</v>
          </cell>
          <cell r="I8">
            <v>32</v>
          </cell>
          <cell r="R8">
            <v>52.199996948242188</v>
          </cell>
        </row>
        <row r="9">
          <cell r="A9">
            <v>37205</v>
          </cell>
          <cell r="B9">
            <v>28.25</v>
          </cell>
          <cell r="C9">
            <v>25</v>
          </cell>
          <cell r="D9">
            <v>25</v>
          </cell>
          <cell r="E9">
            <v>30.3</v>
          </cell>
          <cell r="F9">
            <v>30</v>
          </cell>
          <cell r="G9">
            <v>29.25</v>
          </cell>
          <cell r="I9">
            <v>26</v>
          </cell>
          <cell r="R9">
            <v>34.999991607666018</v>
          </cell>
        </row>
        <row r="10">
          <cell r="A10">
            <v>37207</v>
          </cell>
          <cell r="B10">
            <v>28.25</v>
          </cell>
          <cell r="C10">
            <v>29.75</v>
          </cell>
          <cell r="D10">
            <v>27</v>
          </cell>
          <cell r="E10">
            <v>30.3</v>
          </cell>
          <cell r="F10">
            <v>30</v>
          </cell>
          <cell r="G10">
            <v>29.25</v>
          </cell>
          <cell r="I10">
            <v>20.174999237060501</v>
          </cell>
          <cell r="R10">
            <v>34.999995422363284</v>
          </cell>
        </row>
        <row r="11">
          <cell r="A11">
            <v>37208</v>
          </cell>
          <cell r="B11">
            <v>28.25</v>
          </cell>
          <cell r="C11">
            <v>29.75</v>
          </cell>
          <cell r="D11">
            <v>27</v>
          </cell>
          <cell r="E11">
            <v>30.3</v>
          </cell>
          <cell r="F11">
            <v>30</v>
          </cell>
          <cell r="G11">
            <v>29.25</v>
          </cell>
          <cell r="I11">
            <v>20.174999237060501</v>
          </cell>
          <cell r="R11">
            <v>52.199996948242188</v>
          </cell>
        </row>
        <row r="12">
          <cell r="A12">
            <v>37209</v>
          </cell>
          <cell r="B12">
            <v>28.25</v>
          </cell>
          <cell r="C12">
            <v>29.75</v>
          </cell>
          <cell r="D12">
            <v>27</v>
          </cell>
          <cell r="E12">
            <v>30.3</v>
          </cell>
          <cell r="F12">
            <v>30</v>
          </cell>
          <cell r="G12">
            <v>29.25</v>
          </cell>
          <cell r="I12">
            <v>20.174999237060501</v>
          </cell>
          <cell r="R12">
            <v>52.199996948242188</v>
          </cell>
        </row>
        <row r="13">
          <cell r="A13">
            <v>37210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37211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37212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26</v>
          </cell>
          <cell r="R15">
            <v>34.999991607666018</v>
          </cell>
        </row>
        <row r="16">
          <cell r="A16">
            <v>37214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37215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37216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52.199996948242188</v>
          </cell>
        </row>
        <row r="19">
          <cell r="A19">
            <v>37218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37219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26</v>
          </cell>
          <cell r="R20">
            <v>34.999991607666018</v>
          </cell>
        </row>
        <row r="21">
          <cell r="A21">
            <v>37221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52.199993133544922</v>
          </cell>
        </row>
        <row r="22">
          <cell r="A22">
            <v>37222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37223</v>
          </cell>
          <cell r="B23">
            <v>28.25</v>
          </cell>
          <cell r="C23">
            <v>29.75</v>
          </cell>
          <cell r="D23">
            <v>27</v>
          </cell>
          <cell r="E23">
            <v>30.3</v>
          </cell>
          <cell r="F23">
            <v>30</v>
          </cell>
          <cell r="G23">
            <v>29.25</v>
          </cell>
          <cell r="I23">
            <v>20.174999237060501</v>
          </cell>
          <cell r="R23">
            <v>52.199996948242188</v>
          </cell>
        </row>
        <row r="24">
          <cell r="A24">
            <v>37224</v>
          </cell>
          <cell r="B24">
            <v>28.25</v>
          </cell>
          <cell r="C24">
            <v>29.75</v>
          </cell>
          <cell r="D24">
            <v>27</v>
          </cell>
          <cell r="E24">
            <v>30.3</v>
          </cell>
          <cell r="F24">
            <v>30</v>
          </cell>
          <cell r="G24">
            <v>29.25</v>
          </cell>
          <cell r="I24">
            <v>20.174999237060501</v>
          </cell>
          <cell r="R24">
            <v>52.199996948242188</v>
          </cell>
        </row>
        <row r="25">
          <cell r="A25">
            <v>37225</v>
          </cell>
          <cell r="B25">
            <v>28.25</v>
          </cell>
          <cell r="C25">
            <v>29.75</v>
          </cell>
          <cell r="D25">
            <v>27</v>
          </cell>
          <cell r="E25">
            <v>30.3</v>
          </cell>
          <cell r="F25">
            <v>30</v>
          </cell>
          <cell r="G25">
            <v>29.25</v>
          </cell>
          <cell r="I25">
            <v>20.174999237060501</v>
          </cell>
          <cell r="R25">
            <v>52.199996948242188</v>
          </cell>
        </row>
        <row r="26">
          <cell r="A26">
            <v>37226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43.129998626708982</v>
          </cell>
        </row>
        <row r="27">
          <cell r="A27">
            <v>37228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37229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36.65</v>
          </cell>
          <cell r="R28">
            <v>54.74999923706055</v>
          </cell>
        </row>
        <row r="29">
          <cell r="A29">
            <v>37230</v>
          </cell>
          <cell r="B29">
            <v>30.25</v>
          </cell>
          <cell r="C29">
            <v>35.25</v>
          </cell>
          <cell r="D29">
            <v>34.75</v>
          </cell>
          <cell r="E29">
            <v>34.5</v>
          </cell>
          <cell r="F29">
            <v>32.5</v>
          </cell>
          <cell r="G29">
            <v>31.25</v>
          </cell>
          <cell r="I29">
            <v>36.65</v>
          </cell>
          <cell r="R29">
            <v>54.74999923706055</v>
          </cell>
        </row>
        <row r="30">
          <cell r="A30">
            <v>37231</v>
          </cell>
          <cell r="B30">
            <v>30.25</v>
          </cell>
          <cell r="C30">
            <v>35.25</v>
          </cell>
          <cell r="D30">
            <v>34.75</v>
          </cell>
          <cell r="E30">
            <v>34.5</v>
          </cell>
          <cell r="F30">
            <v>32.5</v>
          </cell>
          <cell r="G30">
            <v>31.25</v>
          </cell>
          <cell r="I30">
            <v>36.65</v>
          </cell>
          <cell r="R30">
            <v>54.74999923706055</v>
          </cell>
        </row>
        <row r="31">
          <cell r="A31">
            <v>37232</v>
          </cell>
          <cell r="B31">
            <v>30.25</v>
          </cell>
          <cell r="C31">
            <v>35.25</v>
          </cell>
          <cell r="D31">
            <v>34.75</v>
          </cell>
          <cell r="E31">
            <v>34.5</v>
          </cell>
          <cell r="F31">
            <v>32.5</v>
          </cell>
          <cell r="G31">
            <v>31.25</v>
          </cell>
          <cell r="I31">
            <v>36.65</v>
          </cell>
          <cell r="R31">
            <v>54.74999923706055</v>
          </cell>
        </row>
        <row r="32">
          <cell r="A32">
            <v>37233</v>
          </cell>
          <cell r="B32">
            <v>30.25</v>
          </cell>
          <cell r="C32">
            <v>35.25</v>
          </cell>
          <cell r="D32">
            <v>34.75</v>
          </cell>
          <cell r="E32">
            <v>34.5</v>
          </cell>
          <cell r="F32">
            <v>32.5</v>
          </cell>
          <cell r="G32">
            <v>31.25</v>
          </cell>
          <cell r="I32">
            <v>32.5</v>
          </cell>
          <cell r="R32">
            <v>43.129999237060545</v>
          </cell>
        </row>
        <row r="33">
          <cell r="A33">
            <v>37256</v>
          </cell>
          <cell r="B33">
            <v>30.25</v>
          </cell>
          <cell r="C33">
            <v>35.25</v>
          </cell>
          <cell r="D33">
            <v>34.75</v>
          </cell>
          <cell r="E33">
            <v>34.5</v>
          </cell>
          <cell r="F33">
            <v>32.5</v>
          </cell>
          <cell r="G33">
            <v>31.25</v>
          </cell>
          <cell r="I33">
            <v>32.5</v>
          </cell>
          <cell r="R33">
            <v>54.74999923706055</v>
          </cell>
        </row>
        <row r="34">
          <cell r="A34">
            <v>37257</v>
          </cell>
          <cell r="B34">
            <v>31</v>
          </cell>
          <cell r="C34">
            <v>35.15</v>
          </cell>
          <cell r="D34">
            <v>35.15</v>
          </cell>
          <cell r="E34">
            <v>35.25</v>
          </cell>
          <cell r="F34">
            <v>33.5</v>
          </cell>
          <cell r="G34">
            <v>32.5</v>
          </cell>
          <cell r="I34">
            <v>33.5</v>
          </cell>
          <cell r="R34">
            <v>62.669993896484378</v>
          </cell>
        </row>
        <row r="35">
          <cell r="A35">
            <v>37288</v>
          </cell>
          <cell r="B35">
            <v>30.5</v>
          </cell>
          <cell r="C35">
            <v>34.15</v>
          </cell>
          <cell r="D35">
            <v>34.25</v>
          </cell>
          <cell r="E35">
            <v>34.75</v>
          </cell>
          <cell r="F35">
            <v>33.25</v>
          </cell>
          <cell r="G35">
            <v>31.75</v>
          </cell>
          <cell r="I35">
            <v>33.25</v>
          </cell>
          <cell r="R35">
            <v>62.799996337890626</v>
          </cell>
        </row>
        <row r="36">
          <cell r="A36">
            <v>37316</v>
          </cell>
          <cell r="B36">
            <v>30</v>
          </cell>
          <cell r="C36">
            <v>33.25</v>
          </cell>
          <cell r="D36">
            <v>33.25</v>
          </cell>
          <cell r="E36">
            <v>34</v>
          </cell>
          <cell r="F36">
            <v>32.799999999999997</v>
          </cell>
          <cell r="G36">
            <v>31.25</v>
          </cell>
          <cell r="I36">
            <v>32.799999999999997</v>
          </cell>
          <cell r="R36">
            <v>61.299051666259764</v>
          </cell>
        </row>
        <row r="37">
          <cell r="A37">
            <v>37347</v>
          </cell>
          <cell r="B37">
            <v>31.5</v>
          </cell>
          <cell r="C37">
            <v>31</v>
          </cell>
          <cell r="D37">
            <v>29</v>
          </cell>
          <cell r="E37">
            <v>31.75</v>
          </cell>
          <cell r="F37">
            <v>31.75</v>
          </cell>
          <cell r="G37">
            <v>33.5</v>
          </cell>
          <cell r="I37">
            <v>31.75</v>
          </cell>
          <cell r="R37">
            <v>58.144263305664062</v>
          </cell>
        </row>
        <row r="38">
          <cell r="A38">
            <v>37377</v>
          </cell>
          <cell r="B38">
            <v>33</v>
          </cell>
          <cell r="C38">
            <v>29.5</v>
          </cell>
          <cell r="D38">
            <v>27</v>
          </cell>
          <cell r="E38">
            <v>31.5</v>
          </cell>
          <cell r="F38">
            <v>33.25</v>
          </cell>
          <cell r="G38">
            <v>36</v>
          </cell>
          <cell r="I38">
            <v>31.5</v>
          </cell>
          <cell r="R38">
            <v>58.959294128417966</v>
          </cell>
        </row>
        <row r="39">
          <cell r="A39">
            <v>37408</v>
          </cell>
          <cell r="B39">
            <v>42.25</v>
          </cell>
          <cell r="C39">
            <v>31.5</v>
          </cell>
          <cell r="D39">
            <v>29</v>
          </cell>
          <cell r="E39">
            <v>38</v>
          </cell>
          <cell r="F39">
            <v>39.25</v>
          </cell>
          <cell r="G39">
            <v>47.25</v>
          </cell>
          <cell r="I39">
            <v>38</v>
          </cell>
          <cell r="R39">
            <v>60.034388122558596</v>
          </cell>
        </row>
        <row r="40">
          <cell r="A40">
            <v>37438</v>
          </cell>
          <cell r="B40">
            <v>54</v>
          </cell>
          <cell r="C40">
            <v>46.5</v>
          </cell>
          <cell r="D40">
            <v>43.5</v>
          </cell>
          <cell r="E40">
            <v>49.25</v>
          </cell>
          <cell r="F40">
            <v>48.75</v>
          </cell>
          <cell r="G40">
            <v>61</v>
          </cell>
          <cell r="I40">
            <v>48.75</v>
          </cell>
          <cell r="R40">
            <v>49.226726607100524</v>
          </cell>
        </row>
        <row r="41">
          <cell r="A41">
            <v>37469</v>
          </cell>
          <cell r="B41">
            <v>63</v>
          </cell>
          <cell r="C41">
            <v>53.5</v>
          </cell>
          <cell r="D41">
            <v>51</v>
          </cell>
          <cell r="E41">
            <v>55.5</v>
          </cell>
          <cell r="F41">
            <v>56.75</v>
          </cell>
          <cell r="G41">
            <v>73</v>
          </cell>
          <cell r="I41">
            <v>55.5</v>
          </cell>
          <cell r="R41">
            <v>50.023055065196409</v>
          </cell>
        </row>
        <row r="42">
          <cell r="A42">
            <v>37500</v>
          </cell>
          <cell r="B42">
            <v>48</v>
          </cell>
          <cell r="C42">
            <v>46.5</v>
          </cell>
          <cell r="D42">
            <v>43</v>
          </cell>
          <cell r="E42">
            <v>48.25</v>
          </cell>
          <cell r="F42">
            <v>48.25</v>
          </cell>
          <cell r="G42">
            <v>55</v>
          </cell>
          <cell r="I42">
            <v>48.25</v>
          </cell>
          <cell r="R42">
            <v>50.117007219050599</v>
          </cell>
        </row>
        <row r="43">
          <cell r="A43">
            <v>37530</v>
          </cell>
          <cell r="B43">
            <v>37.5</v>
          </cell>
          <cell r="C43">
            <v>39</v>
          </cell>
          <cell r="D43">
            <v>39</v>
          </cell>
          <cell r="E43">
            <v>40</v>
          </cell>
          <cell r="F43">
            <v>40</v>
          </cell>
          <cell r="G43">
            <v>40</v>
          </cell>
          <cell r="I43">
            <v>40</v>
          </cell>
          <cell r="R43">
            <v>55.046689462739735</v>
          </cell>
        </row>
        <row r="44">
          <cell r="A44">
            <v>37561</v>
          </cell>
          <cell r="B44">
            <v>35.5</v>
          </cell>
          <cell r="C44">
            <v>37</v>
          </cell>
          <cell r="D44">
            <v>37</v>
          </cell>
          <cell r="E44">
            <v>41</v>
          </cell>
          <cell r="F44">
            <v>39</v>
          </cell>
          <cell r="G44">
            <v>37.5</v>
          </cell>
          <cell r="I44">
            <v>39</v>
          </cell>
          <cell r="R44">
            <v>60.365992382429745</v>
          </cell>
        </row>
        <row r="45">
          <cell r="A45">
            <v>37591</v>
          </cell>
          <cell r="B45">
            <v>36</v>
          </cell>
          <cell r="C45">
            <v>38</v>
          </cell>
          <cell r="D45">
            <v>38</v>
          </cell>
          <cell r="E45">
            <v>42</v>
          </cell>
          <cell r="F45">
            <v>41</v>
          </cell>
          <cell r="G45">
            <v>38</v>
          </cell>
          <cell r="I45">
            <v>41</v>
          </cell>
          <cell r="R45">
            <v>64.35392946112843</v>
          </cell>
        </row>
        <row r="46">
          <cell r="A46">
            <v>37622</v>
          </cell>
          <cell r="B46">
            <v>37</v>
          </cell>
          <cell r="C46">
            <v>43.25</v>
          </cell>
          <cell r="D46">
            <v>42.75</v>
          </cell>
          <cell r="E46">
            <v>43</v>
          </cell>
          <cell r="F46">
            <v>41.25</v>
          </cell>
          <cell r="G46">
            <v>39</v>
          </cell>
          <cell r="I46">
            <v>41.25</v>
          </cell>
          <cell r="R46">
            <v>53.362919395275185</v>
          </cell>
        </row>
        <row r="47">
          <cell r="A47">
            <v>37653</v>
          </cell>
          <cell r="B47">
            <v>37</v>
          </cell>
          <cell r="C47">
            <v>41.75</v>
          </cell>
          <cell r="D47">
            <v>41</v>
          </cell>
          <cell r="E47">
            <v>41</v>
          </cell>
          <cell r="F47">
            <v>39.75</v>
          </cell>
          <cell r="G47">
            <v>39</v>
          </cell>
          <cell r="I47">
            <v>39.75</v>
          </cell>
          <cell r="R47">
            <v>52.141696204236673</v>
          </cell>
        </row>
        <row r="48">
          <cell r="A48">
            <v>37681</v>
          </cell>
          <cell r="B48">
            <v>37</v>
          </cell>
          <cell r="C48">
            <v>38.25</v>
          </cell>
          <cell r="D48">
            <v>36.75</v>
          </cell>
          <cell r="E48">
            <v>39</v>
          </cell>
          <cell r="F48">
            <v>39</v>
          </cell>
          <cell r="G48">
            <v>39</v>
          </cell>
          <cell r="I48">
            <v>39</v>
          </cell>
          <cell r="R48">
            <v>50.675654936011341</v>
          </cell>
        </row>
        <row r="49">
          <cell r="A49">
            <v>37712</v>
          </cell>
          <cell r="B49">
            <v>35.5</v>
          </cell>
          <cell r="C49">
            <v>37.25</v>
          </cell>
          <cell r="D49">
            <v>33.75</v>
          </cell>
          <cell r="E49">
            <v>37</v>
          </cell>
          <cell r="F49">
            <v>39</v>
          </cell>
          <cell r="G49">
            <v>37.5</v>
          </cell>
          <cell r="I49">
            <v>37</v>
          </cell>
          <cell r="R49">
            <v>48.881881020162993</v>
          </cell>
        </row>
        <row r="50">
          <cell r="A50">
            <v>37742</v>
          </cell>
          <cell r="B50">
            <v>36.5</v>
          </cell>
          <cell r="C50">
            <v>33.25</v>
          </cell>
          <cell r="D50">
            <v>29.75</v>
          </cell>
          <cell r="E50">
            <v>37.5</v>
          </cell>
          <cell r="F50">
            <v>39.75</v>
          </cell>
          <cell r="G50">
            <v>38.5</v>
          </cell>
          <cell r="I50">
            <v>37.5</v>
          </cell>
          <cell r="R50">
            <v>48.96014301589706</v>
          </cell>
        </row>
        <row r="51">
          <cell r="A51">
            <v>37773</v>
          </cell>
          <cell r="B51">
            <v>43</v>
          </cell>
          <cell r="C51">
            <v>34.5</v>
          </cell>
          <cell r="D51">
            <v>30.75</v>
          </cell>
          <cell r="E51">
            <v>42.5</v>
          </cell>
          <cell r="F51">
            <v>45.75</v>
          </cell>
          <cell r="G51">
            <v>47.5</v>
          </cell>
          <cell r="I51">
            <v>42.5</v>
          </cell>
          <cell r="R51">
            <v>49.363459159254752</v>
          </cell>
        </row>
        <row r="52">
          <cell r="A52">
            <v>37803</v>
          </cell>
          <cell r="B52">
            <v>55</v>
          </cell>
          <cell r="C52">
            <v>54.25</v>
          </cell>
          <cell r="D52">
            <v>49.75</v>
          </cell>
          <cell r="E52">
            <v>54</v>
          </cell>
          <cell r="F52">
            <v>58.75</v>
          </cell>
          <cell r="G52">
            <v>61</v>
          </cell>
          <cell r="I52">
            <v>54</v>
          </cell>
          <cell r="R52">
            <v>49.927870752856244</v>
          </cell>
        </row>
        <row r="53">
          <cell r="A53">
            <v>37834</v>
          </cell>
          <cell r="B53">
            <v>65</v>
          </cell>
          <cell r="C53">
            <v>60.75</v>
          </cell>
          <cell r="D53">
            <v>57.25</v>
          </cell>
          <cell r="E53">
            <v>62.5</v>
          </cell>
          <cell r="F53">
            <v>64.5</v>
          </cell>
          <cell r="G53">
            <v>73</v>
          </cell>
          <cell r="I53">
            <v>62.5</v>
          </cell>
          <cell r="R53">
            <v>50.489287757739433</v>
          </cell>
        </row>
        <row r="54">
          <cell r="A54">
            <v>37865</v>
          </cell>
          <cell r="B54">
            <v>51.5</v>
          </cell>
          <cell r="C54">
            <v>50.75</v>
          </cell>
          <cell r="D54">
            <v>47.25</v>
          </cell>
          <cell r="E54">
            <v>57.5</v>
          </cell>
          <cell r="F54">
            <v>51.5</v>
          </cell>
          <cell r="G54">
            <v>57.5</v>
          </cell>
          <cell r="I54">
            <v>51.5</v>
          </cell>
          <cell r="R54">
            <v>50.642403896471066</v>
          </cell>
        </row>
        <row r="55">
          <cell r="A55">
            <v>37895</v>
          </cell>
          <cell r="B55">
            <v>38.5</v>
          </cell>
          <cell r="C55">
            <v>44</v>
          </cell>
          <cell r="D55">
            <v>42.25</v>
          </cell>
          <cell r="E55">
            <v>39</v>
          </cell>
          <cell r="F55">
            <v>39.75</v>
          </cell>
          <cell r="G55">
            <v>40.75</v>
          </cell>
          <cell r="I55">
            <v>39</v>
          </cell>
          <cell r="R55">
            <v>51.283337107090695</v>
          </cell>
        </row>
        <row r="56">
          <cell r="A56">
            <v>37926</v>
          </cell>
          <cell r="B56">
            <v>37.5</v>
          </cell>
          <cell r="C56">
            <v>38.75</v>
          </cell>
          <cell r="D56">
            <v>38.25</v>
          </cell>
          <cell r="E56">
            <v>41</v>
          </cell>
          <cell r="F56">
            <v>39.5</v>
          </cell>
          <cell r="G56">
            <v>39.25</v>
          </cell>
          <cell r="I56">
            <v>39.5</v>
          </cell>
          <cell r="R56">
            <v>54.820058540554776</v>
          </cell>
        </row>
        <row r="57">
          <cell r="A57">
            <v>37956</v>
          </cell>
          <cell r="B57">
            <v>37</v>
          </cell>
          <cell r="C57">
            <v>39</v>
          </cell>
          <cell r="D57">
            <v>38.75</v>
          </cell>
          <cell r="E57">
            <v>43</v>
          </cell>
          <cell r="F57">
            <v>40.75</v>
          </cell>
          <cell r="G57">
            <v>38.5</v>
          </cell>
          <cell r="I57">
            <v>40.75</v>
          </cell>
          <cell r="R57">
            <v>57.413910311222956</v>
          </cell>
        </row>
        <row r="58">
          <cell r="A58">
            <v>37987</v>
          </cell>
          <cell r="B58">
            <v>37.71</v>
          </cell>
          <cell r="C58">
            <v>43.61</v>
          </cell>
          <cell r="D58">
            <v>42.86</v>
          </cell>
          <cell r="E58">
            <v>43.47</v>
          </cell>
          <cell r="F58">
            <v>41.7</v>
          </cell>
          <cell r="G58">
            <v>39.909999999999997</v>
          </cell>
          <cell r="I58">
            <v>41.72</v>
          </cell>
          <cell r="R58">
            <v>55.586766045463193</v>
          </cell>
        </row>
        <row r="59">
          <cell r="A59">
            <v>38018</v>
          </cell>
          <cell r="B59">
            <v>37.71</v>
          </cell>
          <cell r="C59">
            <v>42.33</v>
          </cell>
          <cell r="D59">
            <v>41.36</v>
          </cell>
          <cell r="E59">
            <v>41.44</v>
          </cell>
          <cell r="F59">
            <v>40.18</v>
          </cell>
          <cell r="G59">
            <v>39.909999999999997</v>
          </cell>
          <cell r="I59">
            <v>40.19</v>
          </cell>
          <cell r="R59">
            <v>54.211172652049164</v>
          </cell>
        </row>
        <row r="60">
          <cell r="A60">
            <v>38047</v>
          </cell>
          <cell r="B60">
            <v>37.71</v>
          </cell>
          <cell r="C60">
            <v>39.32</v>
          </cell>
          <cell r="D60">
            <v>37.71</v>
          </cell>
          <cell r="E60">
            <v>39.42</v>
          </cell>
          <cell r="F60">
            <v>39.409999999999997</v>
          </cell>
          <cell r="G60">
            <v>39.909999999999997</v>
          </cell>
          <cell r="I60">
            <v>39.43</v>
          </cell>
          <cell r="R60">
            <v>52.045231864323632</v>
          </cell>
        </row>
        <row r="61">
          <cell r="A61">
            <v>38078</v>
          </cell>
          <cell r="B61">
            <v>36.32</v>
          </cell>
          <cell r="C61">
            <v>38.47</v>
          </cell>
          <cell r="D61">
            <v>35.130000000000003</v>
          </cell>
          <cell r="E61">
            <v>37.39</v>
          </cell>
          <cell r="F61">
            <v>39.409999999999997</v>
          </cell>
          <cell r="G61">
            <v>38.520000000000003</v>
          </cell>
          <cell r="I61">
            <v>37.4</v>
          </cell>
          <cell r="R61">
            <v>49.184529257200346</v>
          </cell>
        </row>
        <row r="62">
          <cell r="A62">
            <v>38108</v>
          </cell>
          <cell r="B62">
            <v>37.25</v>
          </cell>
          <cell r="C62">
            <v>35.03</v>
          </cell>
          <cell r="D62">
            <v>31.7</v>
          </cell>
          <cell r="E62">
            <v>37.880000000000003</v>
          </cell>
          <cell r="F62">
            <v>40.159999999999997</v>
          </cell>
          <cell r="G62">
            <v>39.450000000000003</v>
          </cell>
          <cell r="I62">
            <v>37.89</v>
          </cell>
          <cell r="R62">
            <v>49.242831651380037</v>
          </cell>
        </row>
        <row r="63">
          <cell r="A63">
            <v>38139</v>
          </cell>
          <cell r="B63">
            <v>43.27</v>
          </cell>
          <cell r="C63">
            <v>36.11</v>
          </cell>
          <cell r="D63">
            <v>32.56</v>
          </cell>
          <cell r="E63">
            <v>42.93</v>
          </cell>
          <cell r="F63">
            <v>46.21</v>
          </cell>
          <cell r="G63">
            <v>47.6</v>
          </cell>
          <cell r="I63">
            <v>42.94</v>
          </cell>
          <cell r="R63">
            <v>49.858994297213314</v>
          </cell>
        </row>
        <row r="64">
          <cell r="A64">
            <v>38169</v>
          </cell>
          <cell r="B64">
            <v>54.39</v>
          </cell>
          <cell r="C64">
            <v>53.05</v>
          </cell>
          <cell r="D64">
            <v>48.87</v>
          </cell>
          <cell r="E64">
            <v>54.53</v>
          </cell>
          <cell r="F64">
            <v>59.33</v>
          </cell>
          <cell r="G64">
            <v>59.99</v>
          </cell>
          <cell r="I64">
            <v>54.55</v>
          </cell>
          <cell r="R64">
            <v>50.554657665134165</v>
          </cell>
        </row>
        <row r="65">
          <cell r="A65">
            <v>38200</v>
          </cell>
          <cell r="B65">
            <v>63.65</v>
          </cell>
          <cell r="C65">
            <v>58.63</v>
          </cell>
          <cell r="D65">
            <v>55.31</v>
          </cell>
          <cell r="E65">
            <v>63.1</v>
          </cell>
          <cell r="F65">
            <v>65.12</v>
          </cell>
          <cell r="G65">
            <v>70.95</v>
          </cell>
          <cell r="I65">
            <v>63.12</v>
          </cell>
          <cell r="R65">
            <v>51.159578070830683</v>
          </cell>
        </row>
        <row r="66">
          <cell r="A66">
            <v>38231</v>
          </cell>
          <cell r="B66">
            <v>51.15</v>
          </cell>
          <cell r="C66">
            <v>50.05</v>
          </cell>
          <cell r="D66">
            <v>46.72</v>
          </cell>
          <cell r="E66">
            <v>58.04</v>
          </cell>
          <cell r="F66">
            <v>51.99</v>
          </cell>
          <cell r="G66">
            <v>56.75</v>
          </cell>
          <cell r="I66">
            <v>52</v>
          </cell>
          <cell r="R66">
            <v>51.067020228996938</v>
          </cell>
        </row>
        <row r="67">
          <cell r="A67">
            <v>38261</v>
          </cell>
          <cell r="B67">
            <v>39.1</v>
          </cell>
          <cell r="C67">
            <v>44.26</v>
          </cell>
          <cell r="D67">
            <v>42.43</v>
          </cell>
          <cell r="E67">
            <v>39.36</v>
          </cell>
          <cell r="F67">
            <v>40.119999999999997</v>
          </cell>
          <cell r="G67">
            <v>41.51</v>
          </cell>
          <cell r="I67">
            <v>39.369999999999997</v>
          </cell>
          <cell r="R67">
            <v>51.380260315393592</v>
          </cell>
        </row>
        <row r="68">
          <cell r="A68">
            <v>38292</v>
          </cell>
          <cell r="B68">
            <v>38.17</v>
          </cell>
          <cell r="C68">
            <v>39.75</v>
          </cell>
          <cell r="D68">
            <v>39</v>
          </cell>
          <cell r="E68">
            <v>41.37</v>
          </cell>
          <cell r="F68">
            <v>39.86</v>
          </cell>
          <cell r="G68">
            <v>40.15</v>
          </cell>
          <cell r="I68">
            <v>39.869999999999997</v>
          </cell>
          <cell r="R68">
            <v>54.332519426867783</v>
          </cell>
        </row>
        <row r="69">
          <cell r="A69">
            <v>38322</v>
          </cell>
          <cell r="B69">
            <v>37.71</v>
          </cell>
          <cell r="C69">
            <v>39.97</v>
          </cell>
          <cell r="D69">
            <v>39.43</v>
          </cell>
          <cell r="E69">
            <v>43.38</v>
          </cell>
          <cell r="F69">
            <v>41.11</v>
          </cell>
          <cell r="G69">
            <v>39.479999999999997</v>
          </cell>
          <cell r="I69">
            <v>41.12</v>
          </cell>
          <cell r="R69">
            <v>56.80219984890406</v>
          </cell>
        </row>
        <row r="70">
          <cell r="A70">
            <v>38353</v>
          </cell>
          <cell r="B70">
            <v>37.97</v>
          </cell>
          <cell r="C70">
            <v>43.9</v>
          </cell>
          <cell r="D70">
            <v>42.95</v>
          </cell>
          <cell r="E70">
            <v>43.83</v>
          </cell>
          <cell r="F70">
            <v>42.05</v>
          </cell>
          <cell r="G70">
            <v>40.29</v>
          </cell>
          <cell r="I70">
            <v>42.07</v>
          </cell>
          <cell r="R70">
            <v>54.259545052604565</v>
          </cell>
        </row>
        <row r="71">
          <cell r="A71">
            <v>38384</v>
          </cell>
          <cell r="B71">
            <v>37.97</v>
          </cell>
          <cell r="C71">
            <v>42.8</v>
          </cell>
          <cell r="D71">
            <v>41.66</v>
          </cell>
          <cell r="E71">
            <v>41.78</v>
          </cell>
          <cell r="F71">
            <v>40.5</v>
          </cell>
          <cell r="G71">
            <v>40.29</v>
          </cell>
          <cell r="I71">
            <v>40.53</v>
          </cell>
          <cell r="R71">
            <v>52.94851805262207</v>
          </cell>
        </row>
        <row r="72">
          <cell r="A72">
            <v>38412</v>
          </cell>
          <cell r="B72">
            <v>37.97</v>
          </cell>
          <cell r="C72">
            <v>40.24</v>
          </cell>
          <cell r="D72">
            <v>38.54</v>
          </cell>
          <cell r="E72">
            <v>39.729999999999997</v>
          </cell>
          <cell r="F72">
            <v>39.729999999999997</v>
          </cell>
          <cell r="G72">
            <v>40.29</v>
          </cell>
          <cell r="I72">
            <v>39.75</v>
          </cell>
          <cell r="R72">
            <v>50.887470744354459</v>
          </cell>
        </row>
        <row r="73">
          <cell r="A73">
            <v>38443</v>
          </cell>
          <cell r="B73">
            <v>36.57</v>
          </cell>
          <cell r="C73">
            <v>39.51</v>
          </cell>
          <cell r="D73">
            <v>36.33</v>
          </cell>
          <cell r="E73">
            <v>37.68</v>
          </cell>
          <cell r="F73">
            <v>39.72</v>
          </cell>
          <cell r="G73">
            <v>38.89</v>
          </cell>
          <cell r="I73">
            <v>37.700000000000003</v>
          </cell>
          <cell r="R73">
            <v>48.020033977730399</v>
          </cell>
        </row>
        <row r="74">
          <cell r="A74">
            <v>38473</v>
          </cell>
          <cell r="B74">
            <v>37.51</v>
          </cell>
          <cell r="C74">
            <v>36.57</v>
          </cell>
          <cell r="D74">
            <v>33.39</v>
          </cell>
          <cell r="E74">
            <v>38.18</v>
          </cell>
          <cell r="F74">
            <v>40.47</v>
          </cell>
          <cell r="G74">
            <v>39.83</v>
          </cell>
          <cell r="I74">
            <v>38.200000000000003</v>
          </cell>
          <cell r="R74">
            <v>48.074220476143502</v>
          </cell>
        </row>
        <row r="75">
          <cell r="A75">
            <v>38504</v>
          </cell>
          <cell r="B75">
            <v>43.57</v>
          </cell>
          <cell r="C75">
            <v>37.5</v>
          </cell>
          <cell r="D75">
            <v>34.130000000000003</v>
          </cell>
          <cell r="E75">
            <v>43.26</v>
          </cell>
          <cell r="F75">
            <v>46.56</v>
          </cell>
          <cell r="G75">
            <v>47.7</v>
          </cell>
          <cell r="I75">
            <v>43.28</v>
          </cell>
          <cell r="R75">
            <v>48.658389530048481</v>
          </cell>
        </row>
        <row r="76">
          <cell r="A76">
            <v>38534</v>
          </cell>
          <cell r="B76">
            <v>54.77</v>
          </cell>
          <cell r="C76">
            <v>52.02</v>
          </cell>
          <cell r="D76">
            <v>48.11</v>
          </cell>
          <cell r="E76">
            <v>54.95</v>
          </cell>
          <cell r="F76">
            <v>59.78</v>
          </cell>
          <cell r="G76">
            <v>59.97</v>
          </cell>
          <cell r="I76">
            <v>54.97</v>
          </cell>
          <cell r="R76">
            <v>49.318818550171613</v>
          </cell>
        </row>
        <row r="77">
          <cell r="A77">
            <v>38565</v>
          </cell>
          <cell r="B77">
            <v>64.099999999999994</v>
          </cell>
          <cell r="C77">
            <v>56.81</v>
          </cell>
          <cell r="D77">
            <v>53.63</v>
          </cell>
          <cell r="E77">
            <v>63.58</v>
          </cell>
          <cell r="F77">
            <v>65.61</v>
          </cell>
          <cell r="G77">
            <v>70.739999999999995</v>
          </cell>
          <cell r="I77">
            <v>63.61</v>
          </cell>
          <cell r="R77">
            <v>49.893424330503109</v>
          </cell>
        </row>
        <row r="78">
          <cell r="A78">
            <v>38596</v>
          </cell>
          <cell r="B78">
            <v>51.5</v>
          </cell>
          <cell r="C78">
            <v>49.47</v>
          </cell>
          <cell r="D78">
            <v>46.27</v>
          </cell>
          <cell r="E78">
            <v>58.48</v>
          </cell>
          <cell r="F78">
            <v>52.37</v>
          </cell>
          <cell r="G78">
            <v>56.7</v>
          </cell>
          <cell r="I78">
            <v>52.4</v>
          </cell>
          <cell r="R78">
            <v>49.80538075296284</v>
          </cell>
        </row>
        <row r="79">
          <cell r="A79">
            <v>38626</v>
          </cell>
          <cell r="B79">
            <v>39.369999999999997</v>
          </cell>
          <cell r="C79">
            <v>44.51</v>
          </cell>
          <cell r="D79">
            <v>42.6</v>
          </cell>
          <cell r="E79">
            <v>39.65</v>
          </cell>
          <cell r="F79">
            <v>40.409999999999997</v>
          </cell>
          <cell r="G79">
            <v>41.87</v>
          </cell>
          <cell r="I79">
            <v>39.67</v>
          </cell>
          <cell r="R79">
            <v>50.102198901548626</v>
          </cell>
        </row>
        <row r="80">
          <cell r="A80">
            <v>38657</v>
          </cell>
          <cell r="B80">
            <v>38.44</v>
          </cell>
          <cell r="C80">
            <v>40.65</v>
          </cell>
          <cell r="D80">
            <v>39.65</v>
          </cell>
          <cell r="E80">
            <v>41.67</v>
          </cell>
          <cell r="F80">
            <v>40.15</v>
          </cell>
          <cell r="G80">
            <v>40.58</v>
          </cell>
          <cell r="I80">
            <v>40.159999999999997</v>
          </cell>
          <cell r="R80">
            <v>53.054864933794882</v>
          </cell>
        </row>
        <row r="81">
          <cell r="A81">
            <v>38687</v>
          </cell>
          <cell r="B81">
            <v>37.979999999999997</v>
          </cell>
          <cell r="C81">
            <v>40.840000000000003</v>
          </cell>
          <cell r="D81">
            <v>40.020000000000003</v>
          </cell>
          <cell r="E81">
            <v>43.69</v>
          </cell>
          <cell r="F81">
            <v>41.4</v>
          </cell>
          <cell r="G81">
            <v>39.94</v>
          </cell>
          <cell r="I81">
            <v>41.42</v>
          </cell>
          <cell r="R81">
            <v>55.419131887720674</v>
          </cell>
        </row>
        <row r="82">
          <cell r="A82">
            <v>38718</v>
          </cell>
          <cell r="B82">
            <v>38.24</v>
          </cell>
          <cell r="C82">
            <v>44.63</v>
          </cell>
          <cell r="D82">
            <v>43.21</v>
          </cell>
          <cell r="E82">
            <v>44.12</v>
          </cell>
          <cell r="F82">
            <v>42.32</v>
          </cell>
          <cell r="G82">
            <v>40.659999999999997</v>
          </cell>
          <cell r="I82">
            <v>42.35</v>
          </cell>
          <cell r="R82">
            <v>49.109189710498228</v>
          </cell>
        </row>
        <row r="83">
          <cell r="A83">
            <v>38749</v>
          </cell>
          <cell r="B83">
            <v>38.24</v>
          </cell>
          <cell r="C83">
            <v>43.63</v>
          </cell>
          <cell r="D83">
            <v>42.04</v>
          </cell>
          <cell r="E83">
            <v>42.06</v>
          </cell>
          <cell r="F83">
            <v>40.770000000000003</v>
          </cell>
          <cell r="G83">
            <v>40.659999999999997</v>
          </cell>
          <cell r="I83">
            <v>40.799999999999997</v>
          </cell>
          <cell r="R83">
            <v>47.987332360015337</v>
          </cell>
        </row>
        <row r="84">
          <cell r="A84">
            <v>38777</v>
          </cell>
          <cell r="B84">
            <v>38.24</v>
          </cell>
          <cell r="C84">
            <v>41.28</v>
          </cell>
          <cell r="D84">
            <v>39.200000000000003</v>
          </cell>
          <cell r="E84">
            <v>39.99</v>
          </cell>
          <cell r="F84">
            <v>39.99</v>
          </cell>
          <cell r="G84">
            <v>40.659999999999997</v>
          </cell>
          <cell r="I84">
            <v>40.020000000000003</v>
          </cell>
          <cell r="R84">
            <v>46.199624659444133</v>
          </cell>
        </row>
        <row r="85">
          <cell r="A85">
            <v>38808</v>
          </cell>
          <cell r="B85">
            <v>36.83</v>
          </cell>
          <cell r="C85">
            <v>40.61</v>
          </cell>
          <cell r="D85">
            <v>37.200000000000003</v>
          </cell>
          <cell r="E85">
            <v>37.93</v>
          </cell>
          <cell r="F85">
            <v>39.979999999999997</v>
          </cell>
          <cell r="G85">
            <v>39.25</v>
          </cell>
          <cell r="I85">
            <v>37.950000000000003</v>
          </cell>
          <cell r="R85">
            <v>43.69733362001503</v>
          </cell>
        </row>
        <row r="86">
          <cell r="A86">
            <v>38838</v>
          </cell>
          <cell r="B86">
            <v>37.770000000000003</v>
          </cell>
          <cell r="C86">
            <v>37.93</v>
          </cell>
          <cell r="D86">
            <v>34.520000000000003</v>
          </cell>
          <cell r="E86">
            <v>38.43</v>
          </cell>
          <cell r="F86">
            <v>40.729999999999997</v>
          </cell>
          <cell r="G86">
            <v>40.19</v>
          </cell>
          <cell r="I86">
            <v>38.46</v>
          </cell>
          <cell r="R86">
            <v>43.771271659333884</v>
          </cell>
        </row>
        <row r="87">
          <cell r="A87">
            <v>38869</v>
          </cell>
          <cell r="B87">
            <v>43.87</v>
          </cell>
          <cell r="C87">
            <v>38.78</v>
          </cell>
          <cell r="D87">
            <v>35.19</v>
          </cell>
          <cell r="E87">
            <v>43.54</v>
          </cell>
          <cell r="F87">
            <v>46.87</v>
          </cell>
          <cell r="G87">
            <v>47.83</v>
          </cell>
          <cell r="I87">
            <v>43.57</v>
          </cell>
          <cell r="R87">
            <v>44.315947536614196</v>
          </cell>
        </row>
        <row r="88">
          <cell r="A88">
            <v>38899</v>
          </cell>
          <cell r="B88">
            <v>55.15</v>
          </cell>
          <cell r="C88">
            <v>52.07</v>
          </cell>
          <cell r="D88">
            <v>47.9</v>
          </cell>
          <cell r="E88">
            <v>55.31</v>
          </cell>
          <cell r="F88">
            <v>60.17</v>
          </cell>
          <cell r="G88">
            <v>60.01</v>
          </cell>
          <cell r="I88">
            <v>55.34</v>
          </cell>
          <cell r="R88">
            <v>44.92645147278045</v>
          </cell>
        </row>
        <row r="89">
          <cell r="A89">
            <v>38930</v>
          </cell>
          <cell r="B89">
            <v>64.540000000000006</v>
          </cell>
          <cell r="C89">
            <v>56.46</v>
          </cell>
          <cell r="D89">
            <v>52.92</v>
          </cell>
          <cell r="E89">
            <v>64</v>
          </cell>
          <cell r="F89">
            <v>66.040000000000006</v>
          </cell>
          <cell r="G89">
            <v>70.62</v>
          </cell>
          <cell r="I89">
            <v>64.040000000000006</v>
          </cell>
          <cell r="R89">
            <v>45.461033181693608</v>
          </cell>
        </row>
        <row r="90">
          <cell r="A90">
            <v>38961</v>
          </cell>
          <cell r="B90">
            <v>51.86</v>
          </cell>
          <cell r="C90">
            <v>49.73</v>
          </cell>
          <cell r="D90">
            <v>46.23</v>
          </cell>
          <cell r="E90">
            <v>58.86</v>
          </cell>
          <cell r="F90">
            <v>52.71</v>
          </cell>
          <cell r="G90">
            <v>56.72</v>
          </cell>
          <cell r="I90">
            <v>52.75</v>
          </cell>
          <cell r="R90">
            <v>45.40976092612474</v>
          </cell>
        </row>
        <row r="91">
          <cell r="A91">
            <v>38991</v>
          </cell>
          <cell r="B91">
            <v>39.65</v>
          </cell>
          <cell r="C91">
            <v>45.2</v>
          </cell>
          <cell r="D91">
            <v>42.89</v>
          </cell>
          <cell r="E91">
            <v>39.909999999999997</v>
          </cell>
          <cell r="F91">
            <v>40.68</v>
          </cell>
          <cell r="G91">
            <v>42.22</v>
          </cell>
          <cell r="I91">
            <v>39.93</v>
          </cell>
          <cell r="R91">
            <v>45.697963106658818</v>
          </cell>
        </row>
        <row r="92">
          <cell r="A92">
            <v>39022</v>
          </cell>
          <cell r="B92">
            <v>38.71</v>
          </cell>
          <cell r="C92">
            <v>41.67</v>
          </cell>
          <cell r="D92">
            <v>40.22</v>
          </cell>
          <cell r="E92">
            <v>41.95</v>
          </cell>
          <cell r="F92">
            <v>40.409999999999997</v>
          </cell>
          <cell r="G92">
            <v>40.97</v>
          </cell>
          <cell r="I92">
            <v>40.43</v>
          </cell>
          <cell r="R92">
            <v>48.340639877733587</v>
          </cell>
        </row>
        <row r="93">
          <cell r="A93">
            <v>39052</v>
          </cell>
          <cell r="B93">
            <v>38.24</v>
          </cell>
          <cell r="C93">
            <v>41.84</v>
          </cell>
          <cell r="D93">
            <v>40.56</v>
          </cell>
          <cell r="E93">
            <v>43.98</v>
          </cell>
          <cell r="F93">
            <v>41.67</v>
          </cell>
          <cell r="G93">
            <v>40.35</v>
          </cell>
          <cell r="I93">
            <v>41.7</v>
          </cell>
          <cell r="R93">
            <v>50.439488193097418</v>
          </cell>
        </row>
        <row r="94">
          <cell r="A94">
            <v>39083</v>
          </cell>
          <cell r="B94">
            <v>38.5</v>
          </cell>
          <cell r="C94">
            <v>45.36</v>
          </cell>
          <cell r="D94">
            <v>43.47</v>
          </cell>
          <cell r="E94">
            <v>44.43</v>
          </cell>
          <cell r="F94">
            <v>42.62</v>
          </cell>
          <cell r="G94">
            <v>40.950000000000003</v>
          </cell>
          <cell r="I94">
            <v>42.66</v>
          </cell>
          <cell r="R94">
            <v>50.691420929601136</v>
          </cell>
        </row>
        <row r="95">
          <cell r="A95">
            <v>39114</v>
          </cell>
          <cell r="B95">
            <v>38.5</v>
          </cell>
          <cell r="C95">
            <v>44.45</v>
          </cell>
          <cell r="D95">
            <v>42.42</v>
          </cell>
          <cell r="E95">
            <v>42.35</v>
          </cell>
          <cell r="F95">
            <v>41.05</v>
          </cell>
          <cell r="G95">
            <v>40.950000000000003</v>
          </cell>
          <cell r="I95">
            <v>41.09</v>
          </cell>
          <cell r="R95">
            <v>49.544653442915383</v>
          </cell>
        </row>
        <row r="96">
          <cell r="A96">
            <v>39142</v>
          </cell>
          <cell r="B96">
            <v>38.5</v>
          </cell>
          <cell r="C96">
            <v>42.3</v>
          </cell>
          <cell r="D96">
            <v>39.840000000000003</v>
          </cell>
          <cell r="E96">
            <v>40.270000000000003</v>
          </cell>
          <cell r="F96">
            <v>40.26</v>
          </cell>
          <cell r="G96">
            <v>40.950000000000003</v>
          </cell>
          <cell r="I96">
            <v>40.299999999999997</v>
          </cell>
          <cell r="R96">
            <v>47.730664942645284</v>
          </cell>
        </row>
        <row r="97">
          <cell r="A97">
            <v>39173</v>
          </cell>
          <cell r="B97">
            <v>37.08</v>
          </cell>
          <cell r="C97">
            <v>41.69</v>
          </cell>
          <cell r="D97">
            <v>38.020000000000003</v>
          </cell>
          <cell r="E97">
            <v>38.19</v>
          </cell>
          <cell r="F97">
            <v>40.25</v>
          </cell>
          <cell r="G97">
            <v>39.54</v>
          </cell>
          <cell r="I97">
            <v>38.22</v>
          </cell>
          <cell r="R97">
            <v>45.066949051176728</v>
          </cell>
        </row>
        <row r="98">
          <cell r="A98">
            <v>39203</v>
          </cell>
          <cell r="B98">
            <v>38.03</v>
          </cell>
          <cell r="C98">
            <v>39.229999999999997</v>
          </cell>
          <cell r="D98">
            <v>35.590000000000003</v>
          </cell>
          <cell r="E98">
            <v>38.69</v>
          </cell>
          <cell r="F98">
            <v>41</v>
          </cell>
          <cell r="G98">
            <v>40.479999999999997</v>
          </cell>
          <cell r="I98">
            <v>38.72</v>
          </cell>
          <cell r="R98">
            <v>45.122400829274369</v>
          </cell>
        </row>
        <row r="99">
          <cell r="A99">
            <v>39234</v>
          </cell>
          <cell r="B99">
            <v>44.18</v>
          </cell>
          <cell r="C99">
            <v>40.01</v>
          </cell>
          <cell r="D99">
            <v>36.200000000000003</v>
          </cell>
          <cell r="E99">
            <v>43.83</v>
          </cell>
          <cell r="F99">
            <v>47.18</v>
          </cell>
          <cell r="G99">
            <v>48.02</v>
          </cell>
          <cell r="I99">
            <v>43.86</v>
          </cell>
          <cell r="R99">
            <v>45.648721654463124</v>
          </cell>
        </row>
        <row r="100">
          <cell r="A100">
            <v>39264</v>
          </cell>
          <cell r="B100">
            <v>55.53</v>
          </cell>
          <cell r="C100">
            <v>52.18</v>
          </cell>
          <cell r="D100">
            <v>47.75</v>
          </cell>
          <cell r="E100">
            <v>55.67</v>
          </cell>
          <cell r="F100">
            <v>60.56</v>
          </cell>
          <cell r="G100">
            <v>60.17</v>
          </cell>
          <cell r="I100">
            <v>55.71</v>
          </cell>
          <cell r="R100">
            <v>46.240411581785217</v>
          </cell>
        </row>
        <row r="101">
          <cell r="A101">
            <v>39295</v>
          </cell>
          <cell r="B101">
            <v>64.989999999999995</v>
          </cell>
          <cell r="C101">
            <v>56.19</v>
          </cell>
          <cell r="D101">
            <v>52.31</v>
          </cell>
          <cell r="E101">
            <v>64.41</v>
          </cell>
          <cell r="F101">
            <v>66.459999999999994</v>
          </cell>
          <cell r="G101">
            <v>70.73</v>
          </cell>
          <cell r="I101">
            <v>64.45</v>
          </cell>
          <cell r="R101">
            <v>46.753843684028681</v>
          </cell>
        </row>
        <row r="102">
          <cell r="A102">
            <v>39326</v>
          </cell>
          <cell r="B102">
            <v>52.22</v>
          </cell>
          <cell r="C102">
            <v>50.04</v>
          </cell>
          <cell r="D102">
            <v>46.24</v>
          </cell>
          <cell r="E102">
            <v>59.23</v>
          </cell>
          <cell r="F102">
            <v>53.04</v>
          </cell>
          <cell r="G102">
            <v>56.86</v>
          </cell>
          <cell r="I102">
            <v>53.09</v>
          </cell>
          <cell r="R102">
            <v>46.678814584392292</v>
          </cell>
        </row>
        <row r="103">
          <cell r="A103">
            <v>39356</v>
          </cell>
          <cell r="B103">
            <v>39.92</v>
          </cell>
          <cell r="C103">
            <v>45.89</v>
          </cell>
          <cell r="D103">
            <v>43.2</v>
          </cell>
          <cell r="E103">
            <v>40.159999999999997</v>
          </cell>
          <cell r="F103">
            <v>40.93</v>
          </cell>
          <cell r="G103">
            <v>42.5</v>
          </cell>
          <cell r="I103">
            <v>40.19</v>
          </cell>
          <cell r="R103">
            <v>46.943756779396999</v>
          </cell>
        </row>
        <row r="104">
          <cell r="A104">
            <v>39387</v>
          </cell>
          <cell r="B104">
            <v>38.979999999999997</v>
          </cell>
          <cell r="C104">
            <v>42.66</v>
          </cell>
          <cell r="D104">
            <v>40.78</v>
          </cell>
          <cell r="E104">
            <v>42.2</v>
          </cell>
          <cell r="F104">
            <v>40.65</v>
          </cell>
          <cell r="G104">
            <v>41.29</v>
          </cell>
          <cell r="I104">
            <v>40.69</v>
          </cell>
          <cell r="R104">
            <v>49.563423085451483</v>
          </cell>
        </row>
        <row r="105">
          <cell r="A105">
            <v>39417</v>
          </cell>
          <cell r="B105">
            <v>38.5</v>
          </cell>
          <cell r="C105">
            <v>42.82</v>
          </cell>
          <cell r="D105">
            <v>41.08</v>
          </cell>
          <cell r="E105">
            <v>44.24</v>
          </cell>
          <cell r="F105">
            <v>41.92</v>
          </cell>
          <cell r="G105">
            <v>40.67</v>
          </cell>
          <cell r="I105">
            <v>41.96</v>
          </cell>
          <cell r="R105">
            <v>51.660098835327538</v>
          </cell>
        </row>
        <row r="106">
          <cell r="A106">
            <v>39448</v>
          </cell>
          <cell r="B106">
            <v>38.76</v>
          </cell>
          <cell r="C106">
            <v>46.09</v>
          </cell>
          <cell r="D106">
            <v>43.89</v>
          </cell>
          <cell r="E106">
            <v>44.69</v>
          </cell>
          <cell r="F106">
            <v>42.87</v>
          </cell>
          <cell r="G106">
            <v>41.22</v>
          </cell>
          <cell r="I106">
            <v>42.91</v>
          </cell>
          <cell r="R106">
            <v>51.945258441901991</v>
          </cell>
        </row>
        <row r="107">
          <cell r="A107">
            <v>39479</v>
          </cell>
          <cell r="B107">
            <v>38.770000000000003</v>
          </cell>
          <cell r="C107">
            <v>45.24</v>
          </cell>
          <cell r="D107">
            <v>42.9</v>
          </cell>
          <cell r="E107">
            <v>42.59</v>
          </cell>
          <cell r="F107">
            <v>41.29</v>
          </cell>
          <cell r="G107">
            <v>41.23</v>
          </cell>
          <cell r="I107">
            <v>41.33</v>
          </cell>
          <cell r="R107">
            <v>50.797804667329828</v>
          </cell>
        </row>
        <row r="108">
          <cell r="A108">
            <v>39508</v>
          </cell>
          <cell r="B108">
            <v>38.770000000000003</v>
          </cell>
          <cell r="C108">
            <v>43.23</v>
          </cell>
          <cell r="D108">
            <v>40.5</v>
          </cell>
          <cell r="E108">
            <v>40.5</v>
          </cell>
          <cell r="F108">
            <v>40.49</v>
          </cell>
          <cell r="G108">
            <v>41.23</v>
          </cell>
          <cell r="I108">
            <v>40.53</v>
          </cell>
          <cell r="R108">
            <v>48.982631447689506</v>
          </cell>
        </row>
        <row r="109">
          <cell r="A109">
            <v>39539</v>
          </cell>
          <cell r="B109">
            <v>37.340000000000003</v>
          </cell>
          <cell r="C109">
            <v>42.66</v>
          </cell>
          <cell r="D109">
            <v>38.81</v>
          </cell>
          <cell r="E109">
            <v>38.4</v>
          </cell>
          <cell r="F109">
            <v>40.47</v>
          </cell>
          <cell r="G109">
            <v>39.81</v>
          </cell>
          <cell r="I109">
            <v>38.44</v>
          </cell>
          <cell r="R109">
            <v>46.251447810438385</v>
          </cell>
        </row>
        <row r="110">
          <cell r="A110">
            <v>39569</v>
          </cell>
          <cell r="B110">
            <v>38.29</v>
          </cell>
          <cell r="C110">
            <v>40.369999999999997</v>
          </cell>
          <cell r="D110">
            <v>36.549999999999997</v>
          </cell>
          <cell r="E110">
            <v>38.9</v>
          </cell>
          <cell r="F110">
            <v>41.23</v>
          </cell>
          <cell r="G110">
            <v>40.76</v>
          </cell>
          <cell r="I110">
            <v>38.94</v>
          </cell>
          <cell r="R110">
            <v>46.307218868509786</v>
          </cell>
        </row>
        <row r="111">
          <cell r="A111">
            <v>39600</v>
          </cell>
          <cell r="B111">
            <v>44.48</v>
          </cell>
          <cell r="C111">
            <v>41.1</v>
          </cell>
          <cell r="D111">
            <v>37.119999999999997</v>
          </cell>
          <cell r="E111">
            <v>44.07</v>
          </cell>
          <cell r="F111">
            <v>47.43</v>
          </cell>
          <cell r="G111">
            <v>48.22</v>
          </cell>
          <cell r="I111">
            <v>44.11</v>
          </cell>
          <cell r="R111">
            <v>46.834285460042238</v>
          </cell>
        </row>
        <row r="112">
          <cell r="A112">
            <v>39630</v>
          </cell>
          <cell r="B112">
            <v>55.91</v>
          </cell>
          <cell r="C112">
            <v>52.48</v>
          </cell>
          <cell r="D112">
            <v>47.87</v>
          </cell>
          <cell r="E112">
            <v>55.96</v>
          </cell>
          <cell r="F112">
            <v>60.88</v>
          </cell>
          <cell r="G112">
            <v>60.38</v>
          </cell>
          <cell r="I112">
            <v>56.01</v>
          </cell>
          <cell r="R112">
            <v>47.426774913261063</v>
          </cell>
        </row>
        <row r="113">
          <cell r="A113">
            <v>39661</v>
          </cell>
          <cell r="B113">
            <v>65.44</v>
          </cell>
          <cell r="C113">
            <v>56.24</v>
          </cell>
          <cell r="D113">
            <v>52.11</v>
          </cell>
          <cell r="E113">
            <v>64.739999999999995</v>
          </cell>
          <cell r="F113">
            <v>66.8</v>
          </cell>
          <cell r="G113">
            <v>70.92</v>
          </cell>
          <cell r="I113">
            <v>64.8</v>
          </cell>
          <cell r="R113">
            <v>47.940951154546241</v>
          </cell>
        </row>
        <row r="114">
          <cell r="A114">
            <v>39692</v>
          </cell>
          <cell r="B114">
            <v>52.58</v>
          </cell>
          <cell r="C114">
            <v>50.48</v>
          </cell>
          <cell r="D114">
            <v>46.46</v>
          </cell>
          <cell r="E114">
            <v>59.53</v>
          </cell>
          <cell r="F114">
            <v>53.31</v>
          </cell>
          <cell r="G114">
            <v>57.05</v>
          </cell>
          <cell r="I114">
            <v>53.37</v>
          </cell>
          <cell r="R114">
            <v>47.866142811048526</v>
          </cell>
        </row>
        <row r="115">
          <cell r="A115">
            <v>39722</v>
          </cell>
          <cell r="B115">
            <v>40.200000000000003</v>
          </cell>
          <cell r="C115">
            <v>46.6</v>
          </cell>
          <cell r="D115">
            <v>43.64</v>
          </cell>
          <cell r="E115">
            <v>40.36</v>
          </cell>
          <cell r="F115">
            <v>41.13</v>
          </cell>
          <cell r="G115">
            <v>42.78</v>
          </cell>
          <cell r="I115">
            <v>40.39</v>
          </cell>
          <cell r="R115">
            <v>48.131602706292803</v>
          </cell>
        </row>
        <row r="116">
          <cell r="A116">
            <v>39753</v>
          </cell>
          <cell r="B116">
            <v>39.24</v>
          </cell>
          <cell r="C116">
            <v>43.59</v>
          </cell>
          <cell r="D116">
            <v>41.38</v>
          </cell>
          <cell r="E116">
            <v>42.41</v>
          </cell>
          <cell r="F116">
            <v>40.85</v>
          </cell>
          <cell r="G116">
            <v>41.57</v>
          </cell>
          <cell r="I116">
            <v>40.89</v>
          </cell>
          <cell r="R116">
            <v>50.557540760312264</v>
          </cell>
        </row>
        <row r="117">
          <cell r="A117">
            <v>39783</v>
          </cell>
          <cell r="B117">
            <v>38.770000000000003</v>
          </cell>
          <cell r="C117">
            <v>43.74</v>
          </cell>
          <cell r="D117">
            <v>41.67</v>
          </cell>
          <cell r="E117">
            <v>44.46</v>
          </cell>
          <cell r="F117">
            <v>42.13</v>
          </cell>
          <cell r="G117">
            <v>40.97</v>
          </cell>
          <cell r="I117">
            <v>42.17</v>
          </cell>
          <cell r="R117">
            <v>52.67527543613253</v>
          </cell>
        </row>
        <row r="118">
          <cell r="A118">
            <v>39814</v>
          </cell>
          <cell r="B118">
            <v>39.03</v>
          </cell>
          <cell r="C118">
            <v>46.93</v>
          </cell>
          <cell r="D118">
            <v>44.3</v>
          </cell>
          <cell r="E118">
            <v>44.89</v>
          </cell>
          <cell r="F118">
            <v>43.05</v>
          </cell>
          <cell r="G118">
            <v>41.5</v>
          </cell>
          <cell r="I118">
            <v>43.1</v>
          </cell>
          <cell r="R118">
            <v>53.022446950580061</v>
          </cell>
        </row>
        <row r="119">
          <cell r="A119">
            <v>39845</v>
          </cell>
          <cell r="B119">
            <v>39.03</v>
          </cell>
          <cell r="C119">
            <v>46.13</v>
          </cell>
          <cell r="D119">
            <v>43.39</v>
          </cell>
          <cell r="E119">
            <v>42.78</v>
          </cell>
          <cell r="F119">
            <v>41.47</v>
          </cell>
          <cell r="G119">
            <v>41.5</v>
          </cell>
          <cell r="I119">
            <v>41.52</v>
          </cell>
          <cell r="R119">
            <v>51.901862625863785</v>
          </cell>
        </row>
        <row r="120">
          <cell r="A120">
            <v>39873</v>
          </cell>
          <cell r="B120">
            <v>39.03</v>
          </cell>
          <cell r="C120">
            <v>44.25</v>
          </cell>
          <cell r="D120">
            <v>41.15</v>
          </cell>
          <cell r="E120">
            <v>40.67</v>
          </cell>
          <cell r="F120">
            <v>40.659999999999997</v>
          </cell>
          <cell r="G120">
            <v>41.5</v>
          </cell>
          <cell r="I120">
            <v>40.71</v>
          </cell>
          <cell r="R120">
            <v>50.10805687999008</v>
          </cell>
        </row>
        <row r="121">
          <cell r="A121">
            <v>39904</v>
          </cell>
          <cell r="B121">
            <v>37.590000000000003</v>
          </cell>
          <cell r="C121">
            <v>43.72</v>
          </cell>
          <cell r="D121">
            <v>39.58</v>
          </cell>
          <cell r="E121">
            <v>38.57</v>
          </cell>
          <cell r="F121">
            <v>40.64</v>
          </cell>
          <cell r="G121">
            <v>40.06</v>
          </cell>
          <cell r="I121">
            <v>38.6</v>
          </cell>
          <cell r="R121">
            <v>46.936992696951798</v>
          </cell>
        </row>
        <row r="122">
          <cell r="A122">
            <v>39934</v>
          </cell>
          <cell r="B122">
            <v>38.549999999999997</v>
          </cell>
          <cell r="C122">
            <v>41.57</v>
          </cell>
          <cell r="D122">
            <v>37.479999999999997</v>
          </cell>
          <cell r="E122">
            <v>39.07</v>
          </cell>
          <cell r="F122">
            <v>41.41</v>
          </cell>
          <cell r="G122">
            <v>41.02</v>
          </cell>
          <cell r="I122">
            <v>39.11</v>
          </cell>
          <cell r="R122">
            <v>47.019969241426949</v>
          </cell>
        </row>
        <row r="123">
          <cell r="A123">
            <v>39965</v>
          </cell>
          <cell r="B123">
            <v>44.78</v>
          </cell>
          <cell r="C123">
            <v>42.25</v>
          </cell>
          <cell r="D123">
            <v>38.01</v>
          </cell>
          <cell r="E123">
            <v>44.26</v>
          </cell>
          <cell r="F123">
            <v>47.63</v>
          </cell>
          <cell r="G123">
            <v>48.43</v>
          </cell>
          <cell r="I123">
            <v>44.3</v>
          </cell>
          <cell r="R123">
            <v>47.577999807002968</v>
          </cell>
        </row>
        <row r="124">
          <cell r="A124">
            <v>39995</v>
          </cell>
          <cell r="B124">
            <v>56.29</v>
          </cell>
          <cell r="C124">
            <v>52.92</v>
          </cell>
          <cell r="D124">
            <v>48.01</v>
          </cell>
          <cell r="E124">
            <v>56.21</v>
          </cell>
          <cell r="F124">
            <v>61.14</v>
          </cell>
          <cell r="G124">
            <v>60.59</v>
          </cell>
          <cell r="I124">
            <v>56.26</v>
          </cell>
          <cell r="R124">
            <v>48.202092414798628</v>
          </cell>
        </row>
        <row r="125">
          <cell r="A125">
            <v>40026</v>
          </cell>
          <cell r="B125">
            <v>65.88</v>
          </cell>
          <cell r="C125">
            <v>56.44</v>
          </cell>
          <cell r="D125">
            <v>51.97</v>
          </cell>
          <cell r="E125">
            <v>65.02</v>
          </cell>
          <cell r="F125">
            <v>67.09</v>
          </cell>
          <cell r="G125">
            <v>71.11</v>
          </cell>
          <cell r="I125">
            <v>65.08</v>
          </cell>
          <cell r="R125">
            <v>48.749720900516522</v>
          </cell>
        </row>
        <row r="126">
          <cell r="A126">
            <v>40057</v>
          </cell>
          <cell r="B126">
            <v>52.94</v>
          </cell>
          <cell r="C126">
            <v>51.05</v>
          </cell>
          <cell r="D126">
            <v>46.71</v>
          </cell>
          <cell r="E126">
            <v>59.79</v>
          </cell>
          <cell r="F126">
            <v>53.54</v>
          </cell>
          <cell r="G126">
            <v>57.25</v>
          </cell>
          <cell r="I126">
            <v>53.6</v>
          </cell>
          <cell r="R126">
            <v>48.705811198287329</v>
          </cell>
        </row>
        <row r="127">
          <cell r="A127">
            <v>40087</v>
          </cell>
          <cell r="B127">
            <v>40.47</v>
          </cell>
          <cell r="C127">
            <v>47.42</v>
          </cell>
          <cell r="D127">
            <v>44.08</v>
          </cell>
          <cell r="E127">
            <v>40.53</v>
          </cell>
          <cell r="F127">
            <v>41.31</v>
          </cell>
          <cell r="G127">
            <v>43.04</v>
          </cell>
          <cell r="I127">
            <v>40.57</v>
          </cell>
          <cell r="R127">
            <v>49.004106666919959</v>
          </cell>
        </row>
        <row r="128">
          <cell r="A128">
            <v>40118</v>
          </cell>
          <cell r="B128">
            <v>39.51</v>
          </cell>
          <cell r="C128">
            <v>44.59</v>
          </cell>
          <cell r="D128">
            <v>41.98</v>
          </cell>
          <cell r="E128">
            <v>42.59</v>
          </cell>
          <cell r="F128">
            <v>41.03</v>
          </cell>
          <cell r="G128">
            <v>41.85</v>
          </cell>
          <cell r="I128">
            <v>41.07</v>
          </cell>
          <cell r="R128">
            <v>51.943675793397077</v>
          </cell>
        </row>
        <row r="129">
          <cell r="A129">
            <v>40148</v>
          </cell>
          <cell r="B129">
            <v>39.03</v>
          </cell>
          <cell r="C129">
            <v>44.73</v>
          </cell>
          <cell r="D129">
            <v>42.24</v>
          </cell>
          <cell r="E129">
            <v>44.65</v>
          </cell>
          <cell r="F129">
            <v>42.31</v>
          </cell>
          <cell r="G129">
            <v>41.25</v>
          </cell>
          <cell r="I129">
            <v>42.35</v>
          </cell>
          <cell r="R129">
            <v>54.094657078494464</v>
          </cell>
        </row>
        <row r="130">
          <cell r="A130">
            <v>40179</v>
          </cell>
          <cell r="B130">
            <v>39.29</v>
          </cell>
          <cell r="C130">
            <v>47.77</v>
          </cell>
          <cell r="D130">
            <v>44.73</v>
          </cell>
          <cell r="E130">
            <v>45.08</v>
          </cell>
          <cell r="F130">
            <v>43.24</v>
          </cell>
          <cell r="G130">
            <v>41.71</v>
          </cell>
          <cell r="I130">
            <v>43.29</v>
          </cell>
          <cell r="R130">
            <v>54.486624918807465</v>
          </cell>
        </row>
        <row r="131">
          <cell r="A131">
            <v>40210</v>
          </cell>
          <cell r="B131">
            <v>39.29</v>
          </cell>
          <cell r="C131">
            <v>47.02</v>
          </cell>
          <cell r="D131">
            <v>43.88</v>
          </cell>
          <cell r="E131">
            <v>42.96</v>
          </cell>
          <cell r="F131">
            <v>41.64</v>
          </cell>
          <cell r="G131">
            <v>41.71</v>
          </cell>
          <cell r="I131">
            <v>41.7</v>
          </cell>
          <cell r="R131">
            <v>53.365538669271601</v>
          </cell>
        </row>
        <row r="132">
          <cell r="A132">
            <v>40238</v>
          </cell>
          <cell r="B132">
            <v>39.29</v>
          </cell>
          <cell r="C132">
            <v>45.26</v>
          </cell>
          <cell r="D132">
            <v>41.8</v>
          </cell>
          <cell r="E132">
            <v>40.85</v>
          </cell>
          <cell r="F132">
            <v>40.840000000000003</v>
          </cell>
          <cell r="G132">
            <v>41.72</v>
          </cell>
          <cell r="I132">
            <v>40.89</v>
          </cell>
          <cell r="R132">
            <v>51.564278907005892</v>
          </cell>
        </row>
        <row r="133">
          <cell r="A133">
            <v>40269</v>
          </cell>
          <cell r="B133">
            <v>37.85</v>
          </cell>
          <cell r="C133">
            <v>44.77</v>
          </cell>
          <cell r="D133">
            <v>40.33</v>
          </cell>
          <cell r="E133">
            <v>38.729999999999997</v>
          </cell>
          <cell r="F133">
            <v>40.82</v>
          </cell>
          <cell r="G133">
            <v>40.28</v>
          </cell>
          <cell r="I133">
            <v>38.770000000000003</v>
          </cell>
          <cell r="R133">
            <v>47.910422536844528</v>
          </cell>
        </row>
        <row r="134">
          <cell r="A134">
            <v>40299</v>
          </cell>
          <cell r="B134">
            <v>38.81</v>
          </cell>
          <cell r="C134">
            <v>42.75</v>
          </cell>
          <cell r="D134">
            <v>38.380000000000003</v>
          </cell>
          <cell r="E134">
            <v>39.24</v>
          </cell>
          <cell r="F134">
            <v>41.58</v>
          </cell>
          <cell r="G134">
            <v>41.24</v>
          </cell>
          <cell r="I134">
            <v>39.28</v>
          </cell>
          <cell r="R134">
            <v>48.001579085397104</v>
          </cell>
        </row>
        <row r="135">
          <cell r="A135">
            <v>40330</v>
          </cell>
          <cell r="B135">
            <v>45.09</v>
          </cell>
          <cell r="C135">
            <v>43.39</v>
          </cell>
          <cell r="D135">
            <v>38.869999999999997</v>
          </cell>
          <cell r="E135">
            <v>44.45</v>
          </cell>
          <cell r="F135">
            <v>47.84</v>
          </cell>
          <cell r="G135">
            <v>48.59</v>
          </cell>
          <cell r="I135">
            <v>44.49</v>
          </cell>
          <cell r="R135">
            <v>48.57236881183016</v>
          </cell>
        </row>
        <row r="136">
          <cell r="A136">
            <v>40360</v>
          </cell>
          <cell r="B136">
            <v>56.67</v>
          </cell>
          <cell r="C136">
            <v>53.39</v>
          </cell>
          <cell r="D136">
            <v>48.18</v>
          </cell>
          <cell r="E136">
            <v>56.45</v>
          </cell>
          <cell r="F136">
            <v>61.4</v>
          </cell>
          <cell r="G136">
            <v>60.76</v>
          </cell>
          <cell r="I136">
            <v>56.51</v>
          </cell>
          <cell r="R136">
            <v>49.209752642227791</v>
          </cell>
        </row>
        <row r="137">
          <cell r="A137">
            <v>40391</v>
          </cell>
          <cell r="B137">
            <v>66.33</v>
          </cell>
          <cell r="C137">
            <v>56.69</v>
          </cell>
          <cell r="D137">
            <v>51.86</v>
          </cell>
          <cell r="E137">
            <v>65.3</v>
          </cell>
          <cell r="F137">
            <v>67.38</v>
          </cell>
          <cell r="G137">
            <v>71.27</v>
          </cell>
          <cell r="I137">
            <v>65.37</v>
          </cell>
          <cell r="R137">
            <v>49.770408317783598</v>
          </cell>
        </row>
        <row r="138">
          <cell r="A138">
            <v>40422</v>
          </cell>
          <cell r="B138">
            <v>53.29</v>
          </cell>
          <cell r="C138">
            <v>51.64</v>
          </cell>
          <cell r="D138">
            <v>46.97</v>
          </cell>
          <cell r="E138">
            <v>60.05</v>
          </cell>
          <cell r="F138">
            <v>53.77</v>
          </cell>
          <cell r="G138">
            <v>57.39</v>
          </cell>
          <cell r="I138">
            <v>53.84</v>
          </cell>
          <cell r="R138">
            <v>49.734079005503055</v>
          </cell>
        </row>
        <row r="139">
          <cell r="A139">
            <v>40452</v>
          </cell>
          <cell r="B139">
            <v>40.74</v>
          </cell>
          <cell r="C139">
            <v>48.23</v>
          </cell>
          <cell r="D139">
            <v>44.52</v>
          </cell>
          <cell r="E139">
            <v>40.71</v>
          </cell>
          <cell r="F139">
            <v>41.48</v>
          </cell>
          <cell r="G139">
            <v>43.26</v>
          </cell>
          <cell r="I139">
            <v>40.75</v>
          </cell>
          <cell r="R139">
            <v>50.042994412721121</v>
          </cell>
        </row>
        <row r="140">
          <cell r="A140">
            <v>40483</v>
          </cell>
          <cell r="B140">
            <v>39.78</v>
          </cell>
          <cell r="C140">
            <v>45.59</v>
          </cell>
          <cell r="D140">
            <v>42.57</v>
          </cell>
          <cell r="E140">
            <v>42.78</v>
          </cell>
          <cell r="F140">
            <v>41.2</v>
          </cell>
          <cell r="G140">
            <v>42.09</v>
          </cell>
          <cell r="I140">
            <v>41.25</v>
          </cell>
          <cell r="R140">
            <v>52.619701704091277</v>
          </cell>
        </row>
        <row r="141">
          <cell r="A141">
            <v>40513</v>
          </cell>
          <cell r="B141">
            <v>39.299999999999997</v>
          </cell>
          <cell r="C141">
            <v>45.72</v>
          </cell>
          <cell r="D141">
            <v>42.82</v>
          </cell>
          <cell r="E141">
            <v>44.84</v>
          </cell>
          <cell r="F141">
            <v>42.49</v>
          </cell>
          <cell r="G141">
            <v>41.5</v>
          </cell>
          <cell r="I141">
            <v>42.54</v>
          </cell>
          <cell r="R141">
            <v>54.799983879332714</v>
          </cell>
        </row>
        <row r="142">
          <cell r="A142">
            <v>40544</v>
          </cell>
          <cell r="B142">
            <v>39.56</v>
          </cell>
          <cell r="C142">
            <v>48.61</v>
          </cell>
          <cell r="D142">
            <v>45.16</v>
          </cell>
          <cell r="E142">
            <v>45.29</v>
          </cell>
          <cell r="F142">
            <v>43.44</v>
          </cell>
          <cell r="G142">
            <v>41.93</v>
          </cell>
          <cell r="I142">
            <v>43.5</v>
          </cell>
          <cell r="R142">
            <v>42.612027487757416</v>
          </cell>
        </row>
        <row r="143">
          <cell r="A143">
            <v>40575</v>
          </cell>
          <cell r="B143">
            <v>39.56</v>
          </cell>
          <cell r="C143">
            <v>47.91</v>
          </cell>
          <cell r="D143">
            <v>44.36</v>
          </cell>
          <cell r="E143">
            <v>43.16</v>
          </cell>
          <cell r="F143">
            <v>41.84</v>
          </cell>
          <cell r="G143">
            <v>41.93</v>
          </cell>
          <cell r="I143">
            <v>41.9</v>
          </cell>
          <cell r="R143">
            <v>41.711458525112867</v>
          </cell>
        </row>
        <row r="144">
          <cell r="A144">
            <v>40603</v>
          </cell>
          <cell r="B144">
            <v>39.56</v>
          </cell>
          <cell r="C144">
            <v>46.27</v>
          </cell>
          <cell r="D144">
            <v>42.43</v>
          </cell>
          <cell r="E144">
            <v>41.03</v>
          </cell>
          <cell r="F144">
            <v>41.02</v>
          </cell>
          <cell r="G144">
            <v>41.94</v>
          </cell>
          <cell r="I144">
            <v>41.08</v>
          </cell>
          <cell r="R144">
            <v>40.26984833646744</v>
          </cell>
        </row>
        <row r="145">
          <cell r="A145">
            <v>40634</v>
          </cell>
          <cell r="B145">
            <v>38.1</v>
          </cell>
          <cell r="C145">
            <v>45.8</v>
          </cell>
          <cell r="D145">
            <v>41.07</v>
          </cell>
          <cell r="E145">
            <v>38.9</v>
          </cell>
          <cell r="F145">
            <v>41</v>
          </cell>
          <cell r="G145">
            <v>40.479999999999997</v>
          </cell>
          <cell r="I145">
            <v>38.950000000000003</v>
          </cell>
          <cell r="R145">
            <v>37.721390430346759</v>
          </cell>
        </row>
        <row r="146">
          <cell r="A146">
            <v>40664</v>
          </cell>
          <cell r="B146">
            <v>39.07</v>
          </cell>
          <cell r="C146">
            <v>43.92</v>
          </cell>
          <cell r="D146">
            <v>39.25</v>
          </cell>
          <cell r="E146">
            <v>39.409999999999997</v>
          </cell>
          <cell r="F146">
            <v>41.76</v>
          </cell>
          <cell r="G146">
            <v>41.45</v>
          </cell>
          <cell r="I146">
            <v>39.450000000000003</v>
          </cell>
          <cell r="R146">
            <v>37.788075372241458</v>
          </cell>
        </row>
        <row r="147">
          <cell r="A147">
            <v>40695</v>
          </cell>
          <cell r="B147">
            <v>45.39</v>
          </cell>
          <cell r="C147">
            <v>44.52</v>
          </cell>
          <cell r="D147">
            <v>39.71</v>
          </cell>
          <cell r="E147">
            <v>44.64</v>
          </cell>
          <cell r="F147">
            <v>48.04</v>
          </cell>
          <cell r="G147">
            <v>48.75</v>
          </cell>
          <cell r="I147">
            <v>44.69</v>
          </cell>
          <cell r="R147">
            <v>38.236542298362338</v>
          </cell>
        </row>
        <row r="148">
          <cell r="A148">
            <v>40725</v>
          </cell>
          <cell r="B148">
            <v>57.05</v>
          </cell>
          <cell r="C148">
            <v>53.88</v>
          </cell>
          <cell r="D148">
            <v>48.37</v>
          </cell>
          <cell r="E148">
            <v>56.68</v>
          </cell>
          <cell r="F148">
            <v>61.66</v>
          </cell>
          <cell r="G148">
            <v>60.94</v>
          </cell>
          <cell r="I148">
            <v>56.75</v>
          </cell>
          <cell r="R148">
            <v>38.738100655016112</v>
          </cell>
        </row>
        <row r="149">
          <cell r="A149">
            <v>40756</v>
          </cell>
          <cell r="B149">
            <v>66.77</v>
          </cell>
          <cell r="C149">
            <v>56.96</v>
          </cell>
          <cell r="D149">
            <v>51.8</v>
          </cell>
          <cell r="E149">
            <v>65.569999999999993</v>
          </cell>
          <cell r="F149">
            <v>67.650000000000006</v>
          </cell>
          <cell r="G149">
            <v>71.44</v>
          </cell>
          <cell r="I149">
            <v>65.64</v>
          </cell>
          <cell r="R149">
            <v>39.178207844113587</v>
          </cell>
        </row>
        <row r="150">
          <cell r="A150">
            <v>40787</v>
          </cell>
          <cell r="B150">
            <v>53.65</v>
          </cell>
          <cell r="C150">
            <v>52.24</v>
          </cell>
          <cell r="D150">
            <v>47.24</v>
          </cell>
          <cell r="E150">
            <v>60.29</v>
          </cell>
          <cell r="F150">
            <v>53.99</v>
          </cell>
          <cell r="G150">
            <v>57.55</v>
          </cell>
          <cell r="I150">
            <v>54.06</v>
          </cell>
          <cell r="R150">
            <v>39.14291936638427</v>
          </cell>
        </row>
        <row r="151">
          <cell r="A151">
            <v>40817</v>
          </cell>
          <cell r="B151">
            <v>41.02</v>
          </cell>
          <cell r="C151">
            <v>49.05</v>
          </cell>
          <cell r="D151">
            <v>44.97</v>
          </cell>
          <cell r="E151">
            <v>40.869999999999997</v>
          </cell>
          <cell r="F151">
            <v>41.65</v>
          </cell>
          <cell r="G151">
            <v>43.48</v>
          </cell>
          <cell r="I151">
            <v>40.909999999999997</v>
          </cell>
          <cell r="R151">
            <v>39.382647546426483</v>
          </cell>
        </row>
        <row r="152">
          <cell r="A152">
            <v>40848</v>
          </cell>
          <cell r="B152">
            <v>40.04</v>
          </cell>
          <cell r="C152">
            <v>46.57</v>
          </cell>
          <cell r="D152">
            <v>43.15</v>
          </cell>
          <cell r="E152">
            <v>42.94</v>
          </cell>
          <cell r="F152">
            <v>41.36</v>
          </cell>
          <cell r="G152">
            <v>42.31</v>
          </cell>
          <cell r="I152">
            <v>41.41</v>
          </cell>
          <cell r="R152">
            <v>41.745062101461187</v>
          </cell>
        </row>
        <row r="153">
          <cell r="A153">
            <v>40878</v>
          </cell>
          <cell r="B153">
            <v>39.56</v>
          </cell>
          <cell r="C153">
            <v>46.7</v>
          </cell>
          <cell r="D153">
            <v>43.38</v>
          </cell>
          <cell r="E153">
            <v>45.01</v>
          </cell>
          <cell r="F153">
            <v>42.64</v>
          </cell>
          <cell r="G153">
            <v>41.72</v>
          </cell>
          <cell r="I153">
            <v>42.7</v>
          </cell>
          <cell r="R153">
            <v>43.47372003631002</v>
          </cell>
        </row>
        <row r="154">
          <cell r="A154">
            <v>40909</v>
          </cell>
          <cell r="B154">
            <v>39.82</v>
          </cell>
          <cell r="C154">
            <v>49.45</v>
          </cell>
          <cell r="D154">
            <v>45.59</v>
          </cell>
          <cell r="E154">
            <v>45.44</v>
          </cell>
          <cell r="F154">
            <v>43.58</v>
          </cell>
          <cell r="G154">
            <v>42.14</v>
          </cell>
          <cell r="I154">
            <v>43.64</v>
          </cell>
          <cell r="R154">
            <v>42.612027487757416</v>
          </cell>
        </row>
        <row r="155">
          <cell r="A155">
            <v>40940</v>
          </cell>
          <cell r="B155">
            <v>39.82</v>
          </cell>
          <cell r="C155">
            <v>48.8</v>
          </cell>
          <cell r="D155">
            <v>44.85</v>
          </cell>
          <cell r="E155">
            <v>43.3</v>
          </cell>
          <cell r="F155">
            <v>41.97</v>
          </cell>
          <cell r="G155">
            <v>42.14</v>
          </cell>
          <cell r="I155">
            <v>42.03</v>
          </cell>
          <cell r="R155">
            <v>41.711458525112867</v>
          </cell>
        </row>
        <row r="156">
          <cell r="A156">
            <v>40969</v>
          </cell>
          <cell r="B156">
            <v>39.82</v>
          </cell>
          <cell r="C156">
            <v>47.26</v>
          </cell>
          <cell r="D156">
            <v>43.06</v>
          </cell>
          <cell r="E156">
            <v>41.16</v>
          </cell>
          <cell r="F156">
            <v>41.15</v>
          </cell>
          <cell r="G156">
            <v>42.14</v>
          </cell>
          <cell r="I156">
            <v>41.22</v>
          </cell>
          <cell r="R156">
            <v>40.26984833646744</v>
          </cell>
        </row>
      </sheetData>
      <sheetData sheetId="16">
        <row r="6">
          <cell r="R6" t="str">
            <v>ALBERTA</v>
          </cell>
        </row>
        <row r="13">
          <cell r="A13">
            <v>37211</v>
          </cell>
          <cell r="B13">
            <v>28.25</v>
          </cell>
          <cell r="C13">
            <v>29.75</v>
          </cell>
          <cell r="D13">
            <v>27</v>
          </cell>
          <cell r="E13">
            <v>30.3</v>
          </cell>
          <cell r="F13">
            <v>30</v>
          </cell>
          <cell r="G13">
            <v>29.25</v>
          </cell>
          <cell r="I13">
            <v>20.174999237060501</v>
          </cell>
          <cell r="R13">
            <v>52.199996948242188</v>
          </cell>
        </row>
        <row r="14">
          <cell r="A14">
            <v>37214</v>
          </cell>
          <cell r="B14">
            <v>28.25</v>
          </cell>
          <cell r="C14">
            <v>29.75</v>
          </cell>
          <cell r="D14">
            <v>27</v>
          </cell>
          <cell r="E14">
            <v>30.3</v>
          </cell>
          <cell r="F14">
            <v>30</v>
          </cell>
          <cell r="G14">
            <v>29.25</v>
          </cell>
          <cell r="I14">
            <v>20.174999237060501</v>
          </cell>
          <cell r="R14">
            <v>52.199996948242188</v>
          </cell>
        </row>
        <row r="15">
          <cell r="A15">
            <v>37215</v>
          </cell>
          <cell r="B15">
            <v>28.25</v>
          </cell>
          <cell r="C15">
            <v>29.75</v>
          </cell>
          <cell r="D15">
            <v>27</v>
          </cell>
          <cell r="E15">
            <v>30.3</v>
          </cell>
          <cell r="F15">
            <v>30</v>
          </cell>
          <cell r="G15">
            <v>29.25</v>
          </cell>
          <cell r="I15">
            <v>20.174999237060501</v>
          </cell>
          <cell r="R15">
            <v>52.199996948242188</v>
          </cell>
        </row>
        <row r="16">
          <cell r="A16">
            <v>37216</v>
          </cell>
          <cell r="B16">
            <v>28.25</v>
          </cell>
          <cell r="C16">
            <v>29.75</v>
          </cell>
          <cell r="D16">
            <v>27</v>
          </cell>
          <cell r="E16">
            <v>30.3</v>
          </cell>
          <cell r="F16">
            <v>30</v>
          </cell>
          <cell r="G16">
            <v>29.25</v>
          </cell>
          <cell r="I16">
            <v>20.174999237060501</v>
          </cell>
          <cell r="R16">
            <v>52.199996948242188</v>
          </cell>
        </row>
        <row r="17">
          <cell r="A17">
            <v>37218</v>
          </cell>
          <cell r="B17">
            <v>28.25</v>
          </cell>
          <cell r="C17">
            <v>29.75</v>
          </cell>
          <cell r="D17">
            <v>27</v>
          </cell>
          <cell r="E17">
            <v>30.3</v>
          </cell>
          <cell r="F17">
            <v>30</v>
          </cell>
          <cell r="G17">
            <v>29.25</v>
          </cell>
          <cell r="I17">
            <v>20.174999237060501</v>
          </cell>
          <cell r="R17">
            <v>52.199996948242188</v>
          </cell>
        </row>
        <row r="18">
          <cell r="A18">
            <v>37221</v>
          </cell>
          <cell r="B18">
            <v>28.25</v>
          </cell>
          <cell r="C18">
            <v>29.75</v>
          </cell>
          <cell r="D18">
            <v>27</v>
          </cell>
          <cell r="E18">
            <v>30.3</v>
          </cell>
          <cell r="F18">
            <v>30</v>
          </cell>
          <cell r="G18">
            <v>29.25</v>
          </cell>
          <cell r="I18">
            <v>20.174999237060501</v>
          </cell>
          <cell r="R18">
            <v>52.199993133544922</v>
          </cell>
        </row>
        <row r="19">
          <cell r="A19">
            <v>37222</v>
          </cell>
          <cell r="B19">
            <v>28.25</v>
          </cell>
          <cell r="C19">
            <v>29.75</v>
          </cell>
          <cell r="D19">
            <v>27</v>
          </cell>
          <cell r="E19">
            <v>30.3</v>
          </cell>
          <cell r="F19">
            <v>30</v>
          </cell>
          <cell r="G19">
            <v>29.25</v>
          </cell>
          <cell r="I19">
            <v>20.174999237060501</v>
          </cell>
          <cell r="R19">
            <v>52.199996948242188</v>
          </cell>
        </row>
        <row r="20">
          <cell r="A20">
            <v>37223</v>
          </cell>
          <cell r="B20">
            <v>28.25</v>
          </cell>
          <cell r="C20">
            <v>29.75</v>
          </cell>
          <cell r="D20">
            <v>27</v>
          </cell>
          <cell r="E20">
            <v>30.3</v>
          </cell>
          <cell r="F20">
            <v>30</v>
          </cell>
          <cell r="G20">
            <v>29.25</v>
          </cell>
          <cell r="I20">
            <v>20.174999237060501</v>
          </cell>
          <cell r="R20">
            <v>52.199996948242188</v>
          </cell>
        </row>
        <row r="21">
          <cell r="A21">
            <v>37224</v>
          </cell>
          <cell r="B21">
            <v>28.25</v>
          </cell>
          <cell r="C21">
            <v>29.75</v>
          </cell>
          <cell r="D21">
            <v>27</v>
          </cell>
          <cell r="E21">
            <v>30.3</v>
          </cell>
          <cell r="F21">
            <v>30</v>
          </cell>
          <cell r="G21">
            <v>29.25</v>
          </cell>
          <cell r="I21">
            <v>20.174999237060501</v>
          </cell>
          <cell r="R21">
            <v>52.199996948242188</v>
          </cell>
        </row>
        <row r="22">
          <cell r="A22">
            <v>37225</v>
          </cell>
          <cell r="B22">
            <v>28.25</v>
          </cell>
          <cell r="C22">
            <v>29.75</v>
          </cell>
          <cell r="D22">
            <v>27</v>
          </cell>
          <cell r="E22">
            <v>30.3</v>
          </cell>
          <cell r="F22">
            <v>30</v>
          </cell>
          <cell r="G22">
            <v>29.25</v>
          </cell>
          <cell r="I22">
            <v>20.174999237060501</v>
          </cell>
          <cell r="R22">
            <v>52.199996948242188</v>
          </cell>
        </row>
        <row r="23">
          <cell r="A23">
            <v>37228</v>
          </cell>
          <cell r="B23">
            <v>30.25</v>
          </cell>
          <cell r="C23">
            <v>35.25</v>
          </cell>
          <cell r="D23">
            <v>34.75</v>
          </cell>
          <cell r="E23">
            <v>34.5</v>
          </cell>
          <cell r="F23">
            <v>32.5</v>
          </cell>
          <cell r="G23">
            <v>31.25</v>
          </cell>
          <cell r="I23">
            <v>36.65</v>
          </cell>
          <cell r="R23">
            <v>54.74999923706055</v>
          </cell>
        </row>
        <row r="24">
          <cell r="A24">
            <v>37229</v>
          </cell>
          <cell r="B24">
            <v>30.25</v>
          </cell>
          <cell r="C24">
            <v>35.25</v>
          </cell>
          <cell r="D24">
            <v>34.75</v>
          </cell>
          <cell r="E24">
            <v>34.5</v>
          </cell>
          <cell r="F24">
            <v>32.5</v>
          </cell>
          <cell r="G24">
            <v>31.25</v>
          </cell>
          <cell r="I24">
            <v>36.65</v>
          </cell>
          <cell r="R24">
            <v>54.74999923706055</v>
          </cell>
        </row>
        <row r="25">
          <cell r="A25">
            <v>37230</v>
          </cell>
          <cell r="B25">
            <v>30.25</v>
          </cell>
          <cell r="C25">
            <v>35.25</v>
          </cell>
          <cell r="D25">
            <v>34.75</v>
          </cell>
          <cell r="E25">
            <v>34.5</v>
          </cell>
          <cell r="F25">
            <v>32.5</v>
          </cell>
          <cell r="G25">
            <v>31.25</v>
          </cell>
          <cell r="I25">
            <v>36.65</v>
          </cell>
          <cell r="R25">
            <v>54.74999923706055</v>
          </cell>
        </row>
        <row r="26">
          <cell r="A26">
            <v>37231</v>
          </cell>
          <cell r="B26">
            <v>30.25</v>
          </cell>
          <cell r="C26">
            <v>35.25</v>
          </cell>
          <cell r="D26">
            <v>34.75</v>
          </cell>
          <cell r="E26">
            <v>34.5</v>
          </cell>
          <cell r="F26">
            <v>32.5</v>
          </cell>
          <cell r="G26">
            <v>31.25</v>
          </cell>
          <cell r="I26">
            <v>36.65</v>
          </cell>
          <cell r="R26">
            <v>54.74999923706055</v>
          </cell>
        </row>
        <row r="27">
          <cell r="A27">
            <v>37232</v>
          </cell>
          <cell r="B27">
            <v>30.25</v>
          </cell>
          <cell r="C27">
            <v>35.25</v>
          </cell>
          <cell r="D27">
            <v>34.75</v>
          </cell>
          <cell r="E27">
            <v>34.5</v>
          </cell>
          <cell r="F27">
            <v>32.5</v>
          </cell>
          <cell r="G27">
            <v>31.25</v>
          </cell>
          <cell r="I27">
            <v>36.65</v>
          </cell>
          <cell r="R27">
            <v>54.74999923706055</v>
          </cell>
        </row>
        <row r="28">
          <cell r="A28">
            <v>37256</v>
          </cell>
          <cell r="B28">
            <v>30.25</v>
          </cell>
          <cell r="C28">
            <v>35.25</v>
          </cell>
          <cell r="D28">
            <v>34.75</v>
          </cell>
          <cell r="E28">
            <v>34.5</v>
          </cell>
          <cell r="F28">
            <v>32.5</v>
          </cell>
          <cell r="G28">
            <v>31.25</v>
          </cell>
          <cell r="I28">
            <v>32.5</v>
          </cell>
          <cell r="R28">
            <v>54.74999923706055</v>
          </cell>
        </row>
        <row r="29">
          <cell r="A29">
            <v>37257</v>
          </cell>
          <cell r="B29">
            <v>31</v>
          </cell>
          <cell r="C29">
            <v>35.15</v>
          </cell>
          <cell r="D29">
            <v>35.15</v>
          </cell>
          <cell r="E29">
            <v>35.25</v>
          </cell>
          <cell r="F29">
            <v>33.5</v>
          </cell>
          <cell r="G29">
            <v>32.5</v>
          </cell>
          <cell r="I29">
            <v>33.5</v>
          </cell>
          <cell r="R29">
            <v>62.669993896484378</v>
          </cell>
        </row>
        <row r="30">
          <cell r="A30">
            <v>37288</v>
          </cell>
          <cell r="B30">
            <v>30.5</v>
          </cell>
          <cell r="C30">
            <v>34.15</v>
          </cell>
          <cell r="D30">
            <v>34.25</v>
          </cell>
          <cell r="E30">
            <v>34.75</v>
          </cell>
          <cell r="F30">
            <v>33.25</v>
          </cell>
          <cell r="G30">
            <v>31.75</v>
          </cell>
          <cell r="I30">
            <v>33.25</v>
          </cell>
          <cell r="R30">
            <v>62.799996337890626</v>
          </cell>
        </row>
        <row r="31">
          <cell r="A31">
            <v>37316</v>
          </cell>
          <cell r="B31">
            <v>30</v>
          </cell>
          <cell r="C31">
            <v>33.25</v>
          </cell>
          <cell r="D31">
            <v>33.25</v>
          </cell>
          <cell r="E31">
            <v>34</v>
          </cell>
          <cell r="F31">
            <v>32.799999999999997</v>
          </cell>
          <cell r="G31">
            <v>31.25</v>
          </cell>
          <cell r="I31">
            <v>32.799999999999997</v>
          </cell>
          <cell r="R31">
            <v>61.299051666259764</v>
          </cell>
        </row>
        <row r="32">
          <cell r="A32">
            <v>37347</v>
          </cell>
          <cell r="B32">
            <v>31.5</v>
          </cell>
          <cell r="C32">
            <v>31</v>
          </cell>
          <cell r="D32">
            <v>29</v>
          </cell>
          <cell r="E32">
            <v>31.75</v>
          </cell>
          <cell r="F32">
            <v>31.75</v>
          </cell>
          <cell r="G32">
            <v>33.5</v>
          </cell>
          <cell r="I32">
            <v>31.75</v>
          </cell>
          <cell r="R32">
            <v>58.144263305664062</v>
          </cell>
        </row>
        <row r="33">
          <cell r="A33">
            <v>37377</v>
          </cell>
          <cell r="B33">
            <v>33</v>
          </cell>
          <cell r="C33">
            <v>29.5</v>
          </cell>
          <cell r="D33">
            <v>27</v>
          </cell>
          <cell r="E33">
            <v>31.5</v>
          </cell>
          <cell r="F33">
            <v>33.25</v>
          </cell>
          <cell r="G33">
            <v>36</v>
          </cell>
          <cell r="I33">
            <v>31.5</v>
          </cell>
          <cell r="R33">
            <v>58.959294128417966</v>
          </cell>
        </row>
        <row r="34">
          <cell r="A34">
            <v>37408</v>
          </cell>
          <cell r="B34">
            <v>42.25</v>
          </cell>
          <cell r="C34">
            <v>31.5</v>
          </cell>
          <cell r="D34">
            <v>29</v>
          </cell>
          <cell r="E34">
            <v>38</v>
          </cell>
          <cell r="F34">
            <v>39.25</v>
          </cell>
          <cell r="G34">
            <v>47.25</v>
          </cell>
          <cell r="I34">
            <v>38</v>
          </cell>
          <cell r="R34">
            <v>60.034388122558596</v>
          </cell>
        </row>
        <row r="35">
          <cell r="A35">
            <v>37438</v>
          </cell>
          <cell r="B35">
            <v>54</v>
          </cell>
          <cell r="C35">
            <v>46.5</v>
          </cell>
          <cell r="D35">
            <v>43.5</v>
          </cell>
          <cell r="E35">
            <v>49.25</v>
          </cell>
          <cell r="F35">
            <v>48.75</v>
          </cell>
          <cell r="G35">
            <v>61</v>
          </cell>
          <cell r="I35">
            <v>48.75</v>
          </cell>
          <cell r="R35">
            <v>49.226726607100524</v>
          </cell>
        </row>
        <row r="36">
          <cell r="A36">
            <v>37469</v>
          </cell>
          <cell r="B36">
            <v>63</v>
          </cell>
          <cell r="C36">
            <v>53.5</v>
          </cell>
          <cell r="D36">
            <v>51</v>
          </cell>
          <cell r="E36">
            <v>55.5</v>
          </cell>
          <cell r="F36">
            <v>56.75</v>
          </cell>
          <cell r="G36">
            <v>73</v>
          </cell>
          <cell r="I36">
            <v>55.5</v>
          </cell>
          <cell r="R36">
            <v>50.023055065196409</v>
          </cell>
        </row>
        <row r="37">
          <cell r="A37">
            <v>37500</v>
          </cell>
          <cell r="B37">
            <v>48</v>
          </cell>
          <cell r="C37">
            <v>46.5</v>
          </cell>
          <cell r="D37">
            <v>43</v>
          </cell>
          <cell r="E37">
            <v>48.25</v>
          </cell>
          <cell r="F37">
            <v>48.25</v>
          </cell>
          <cell r="G37">
            <v>55</v>
          </cell>
          <cell r="I37">
            <v>48.25</v>
          </cell>
          <cell r="R37">
            <v>50.117007219050599</v>
          </cell>
        </row>
        <row r="38">
          <cell r="A38">
            <v>37530</v>
          </cell>
          <cell r="B38">
            <v>37.5</v>
          </cell>
          <cell r="C38">
            <v>39</v>
          </cell>
          <cell r="D38">
            <v>39</v>
          </cell>
          <cell r="E38">
            <v>40</v>
          </cell>
          <cell r="F38">
            <v>40</v>
          </cell>
          <cell r="G38">
            <v>40</v>
          </cell>
          <cell r="I38">
            <v>40</v>
          </cell>
          <cell r="R38">
            <v>55.046689462739735</v>
          </cell>
        </row>
        <row r="39">
          <cell r="A39">
            <v>37561</v>
          </cell>
          <cell r="B39">
            <v>35.5</v>
          </cell>
          <cell r="C39">
            <v>37</v>
          </cell>
          <cell r="D39">
            <v>37</v>
          </cell>
          <cell r="E39">
            <v>41</v>
          </cell>
          <cell r="F39">
            <v>39</v>
          </cell>
          <cell r="G39">
            <v>37.5</v>
          </cell>
          <cell r="I39">
            <v>39</v>
          </cell>
          <cell r="R39">
            <v>60.365992382429745</v>
          </cell>
        </row>
        <row r="40">
          <cell r="A40">
            <v>37591</v>
          </cell>
          <cell r="B40">
            <v>36</v>
          </cell>
          <cell r="C40">
            <v>38</v>
          </cell>
          <cell r="D40">
            <v>38</v>
          </cell>
          <cell r="E40">
            <v>42</v>
          </cell>
          <cell r="F40">
            <v>41</v>
          </cell>
          <cell r="G40">
            <v>38</v>
          </cell>
          <cell r="I40">
            <v>41</v>
          </cell>
          <cell r="R40">
            <v>64.35392946112843</v>
          </cell>
        </row>
        <row r="41">
          <cell r="A41">
            <v>37622</v>
          </cell>
          <cell r="B41">
            <v>37</v>
          </cell>
          <cell r="C41">
            <v>43.25</v>
          </cell>
          <cell r="D41">
            <v>42.75</v>
          </cell>
          <cell r="E41">
            <v>43</v>
          </cell>
          <cell r="F41">
            <v>41.25</v>
          </cell>
          <cell r="G41">
            <v>39</v>
          </cell>
          <cell r="I41">
            <v>41.25</v>
          </cell>
          <cell r="R41">
            <v>53.362919395275185</v>
          </cell>
        </row>
        <row r="42">
          <cell r="A42">
            <v>37653</v>
          </cell>
          <cell r="B42">
            <v>37</v>
          </cell>
          <cell r="C42">
            <v>41.75</v>
          </cell>
          <cell r="D42">
            <v>41</v>
          </cell>
          <cell r="E42">
            <v>41</v>
          </cell>
          <cell r="F42">
            <v>39.75</v>
          </cell>
          <cell r="G42">
            <v>39</v>
          </cell>
          <cell r="I42">
            <v>39.75</v>
          </cell>
          <cell r="R42">
            <v>52.141696204236673</v>
          </cell>
        </row>
        <row r="43">
          <cell r="A43">
            <v>37681</v>
          </cell>
          <cell r="B43">
            <v>37</v>
          </cell>
          <cell r="C43">
            <v>38.25</v>
          </cell>
          <cell r="D43">
            <v>36.75</v>
          </cell>
          <cell r="E43">
            <v>39</v>
          </cell>
          <cell r="F43">
            <v>39</v>
          </cell>
          <cell r="G43">
            <v>39</v>
          </cell>
          <cell r="I43">
            <v>39</v>
          </cell>
          <cell r="R43">
            <v>50.675654936011341</v>
          </cell>
        </row>
        <row r="44">
          <cell r="A44">
            <v>37712</v>
          </cell>
          <cell r="B44">
            <v>35.5</v>
          </cell>
          <cell r="C44">
            <v>37.25</v>
          </cell>
          <cell r="D44">
            <v>33.75</v>
          </cell>
          <cell r="E44">
            <v>37</v>
          </cell>
          <cell r="F44">
            <v>39</v>
          </cell>
          <cell r="G44">
            <v>37.5</v>
          </cell>
          <cell r="I44">
            <v>37</v>
          </cell>
          <cell r="R44">
            <v>48.881881020162993</v>
          </cell>
        </row>
        <row r="45">
          <cell r="A45">
            <v>37742</v>
          </cell>
          <cell r="B45">
            <v>36.5</v>
          </cell>
          <cell r="C45">
            <v>33.25</v>
          </cell>
          <cell r="D45">
            <v>29.75</v>
          </cell>
          <cell r="E45">
            <v>37.5</v>
          </cell>
          <cell r="F45">
            <v>39.75</v>
          </cell>
          <cell r="G45">
            <v>38.5</v>
          </cell>
          <cell r="I45">
            <v>37.5</v>
          </cell>
          <cell r="R45">
            <v>48.96014301589706</v>
          </cell>
        </row>
        <row r="46">
          <cell r="A46">
            <v>37773</v>
          </cell>
          <cell r="B46">
            <v>43</v>
          </cell>
          <cell r="C46">
            <v>34.5</v>
          </cell>
          <cell r="D46">
            <v>30.75</v>
          </cell>
          <cell r="E46">
            <v>42.5</v>
          </cell>
          <cell r="F46">
            <v>45.75</v>
          </cell>
          <cell r="G46">
            <v>47.5</v>
          </cell>
          <cell r="I46">
            <v>42.5</v>
          </cell>
          <cell r="R46">
            <v>49.363459159254752</v>
          </cell>
        </row>
        <row r="47">
          <cell r="A47">
            <v>37803</v>
          </cell>
          <cell r="B47">
            <v>55</v>
          </cell>
          <cell r="C47">
            <v>54.25</v>
          </cell>
          <cell r="D47">
            <v>49.75</v>
          </cell>
          <cell r="E47">
            <v>54</v>
          </cell>
          <cell r="F47">
            <v>58.75</v>
          </cell>
          <cell r="G47">
            <v>61</v>
          </cell>
          <cell r="I47">
            <v>54</v>
          </cell>
          <cell r="R47">
            <v>49.927870752856244</v>
          </cell>
        </row>
        <row r="48">
          <cell r="A48">
            <v>37834</v>
          </cell>
          <cell r="B48">
            <v>65</v>
          </cell>
          <cell r="C48">
            <v>60.75</v>
          </cell>
          <cell r="D48">
            <v>57.25</v>
          </cell>
          <cell r="E48">
            <v>62.5</v>
          </cell>
          <cell r="F48">
            <v>64.5</v>
          </cell>
          <cell r="G48">
            <v>73</v>
          </cell>
          <cell r="I48">
            <v>62.5</v>
          </cell>
          <cell r="R48">
            <v>50.489287757739433</v>
          </cell>
        </row>
        <row r="49">
          <cell r="A49">
            <v>37865</v>
          </cell>
          <cell r="B49">
            <v>51.5</v>
          </cell>
          <cell r="C49">
            <v>50.75</v>
          </cell>
          <cell r="D49">
            <v>47.25</v>
          </cell>
          <cell r="E49">
            <v>57.5</v>
          </cell>
          <cell r="F49">
            <v>51.5</v>
          </cell>
          <cell r="G49">
            <v>57.5</v>
          </cell>
          <cell r="I49">
            <v>51.5</v>
          </cell>
          <cell r="R49">
            <v>50.642403896471066</v>
          </cell>
        </row>
        <row r="50">
          <cell r="A50">
            <v>37895</v>
          </cell>
          <cell r="B50">
            <v>38.5</v>
          </cell>
          <cell r="C50">
            <v>44</v>
          </cell>
          <cell r="D50">
            <v>42.25</v>
          </cell>
          <cell r="E50">
            <v>39</v>
          </cell>
          <cell r="F50">
            <v>39.75</v>
          </cell>
          <cell r="G50">
            <v>40.75</v>
          </cell>
          <cell r="I50">
            <v>39</v>
          </cell>
          <cell r="R50">
            <v>51.283337107090695</v>
          </cell>
        </row>
        <row r="51">
          <cell r="A51">
            <v>37926</v>
          </cell>
          <cell r="B51">
            <v>37.5</v>
          </cell>
          <cell r="C51">
            <v>38.75</v>
          </cell>
          <cell r="D51">
            <v>38.25</v>
          </cell>
          <cell r="E51">
            <v>41</v>
          </cell>
          <cell r="F51">
            <v>39.5</v>
          </cell>
          <cell r="G51">
            <v>39.25</v>
          </cell>
          <cell r="I51">
            <v>39.5</v>
          </cell>
          <cell r="R51">
            <v>54.820058540554776</v>
          </cell>
        </row>
        <row r="52">
          <cell r="A52">
            <v>37956</v>
          </cell>
          <cell r="B52">
            <v>37</v>
          </cell>
          <cell r="C52">
            <v>39</v>
          </cell>
          <cell r="D52">
            <v>38.75</v>
          </cell>
          <cell r="E52">
            <v>43</v>
          </cell>
          <cell r="F52">
            <v>40.75</v>
          </cell>
          <cell r="G52">
            <v>38.5</v>
          </cell>
          <cell r="I52">
            <v>40.75</v>
          </cell>
          <cell r="R52">
            <v>57.413910311222956</v>
          </cell>
        </row>
        <row r="53">
          <cell r="A53">
            <v>37987</v>
          </cell>
          <cell r="B53">
            <v>37.71</v>
          </cell>
          <cell r="C53">
            <v>43.61</v>
          </cell>
          <cell r="D53">
            <v>42.86</v>
          </cell>
          <cell r="E53">
            <v>43.47</v>
          </cell>
          <cell r="F53">
            <v>41.7</v>
          </cell>
          <cell r="G53">
            <v>39.909999999999997</v>
          </cell>
          <cell r="I53">
            <v>41.72</v>
          </cell>
          <cell r="R53">
            <v>55.586766045463193</v>
          </cell>
        </row>
        <row r="54">
          <cell r="A54">
            <v>38018</v>
          </cell>
          <cell r="B54">
            <v>37.71</v>
          </cell>
          <cell r="C54">
            <v>42.33</v>
          </cell>
          <cell r="D54">
            <v>41.36</v>
          </cell>
          <cell r="E54">
            <v>41.44</v>
          </cell>
          <cell r="F54">
            <v>40.18</v>
          </cell>
          <cell r="G54">
            <v>39.909999999999997</v>
          </cell>
          <cell r="I54">
            <v>40.19</v>
          </cell>
          <cell r="R54">
            <v>54.211172652049164</v>
          </cell>
        </row>
        <row r="55">
          <cell r="A55">
            <v>38047</v>
          </cell>
          <cell r="B55">
            <v>37.71</v>
          </cell>
          <cell r="C55">
            <v>39.32</v>
          </cell>
          <cell r="D55">
            <v>37.71</v>
          </cell>
          <cell r="E55">
            <v>39.42</v>
          </cell>
          <cell r="F55">
            <v>39.409999999999997</v>
          </cell>
          <cell r="G55">
            <v>39.909999999999997</v>
          </cell>
          <cell r="I55">
            <v>39.43</v>
          </cell>
          <cell r="R55">
            <v>52.045231864323632</v>
          </cell>
        </row>
        <row r="56">
          <cell r="A56">
            <v>38078</v>
          </cell>
          <cell r="B56">
            <v>36.32</v>
          </cell>
          <cell r="C56">
            <v>38.47</v>
          </cell>
          <cell r="D56">
            <v>35.130000000000003</v>
          </cell>
          <cell r="E56">
            <v>37.39</v>
          </cell>
          <cell r="F56">
            <v>39.409999999999997</v>
          </cell>
          <cell r="G56">
            <v>38.520000000000003</v>
          </cell>
          <cell r="I56">
            <v>37.4</v>
          </cell>
          <cell r="R56">
            <v>49.184529257200346</v>
          </cell>
        </row>
        <row r="57">
          <cell r="A57">
            <v>38108</v>
          </cell>
          <cell r="B57">
            <v>37.25</v>
          </cell>
          <cell r="C57">
            <v>35.03</v>
          </cell>
          <cell r="D57">
            <v>31.7</v>
          </cell>
          <cell r="E57">
            <v>37.880000000000003</v>
          </cell>
          <cell r="F57">
            <v>40.159999999999997</v>
          </cell>
          <cell r="G57">
            <v>39.450000000000003</v>
          </cell>
          <cell r="I57">
            <v>37.89</v>
          </cell>
          <cell r="R57">
            <v>49.242831651380037</v>
          </cell>
        </row>
        <row r="58">
          <cell r="A58">
            <v>38139</v>
          </cell>
          <cell r="B58">
            <v>43.27</v>
          </cell>
          <cell r="C58">
            <v>36.11</v>
          </cell>
          <cell r="D58">
            <v>32.56</v>
          </cell>
          <cell r="E58">
            <v>42.93</v>
          </cell>
          <cell r="F58">
            <v>46.21</v>
          </cell>
          <cell r="G58">
            <v>47.6</v>
          </cell>
          <cell r="I58">
            <v>42.94</v>
          </cell>
          <cell r="R58">
            <v>49.858994297213314</v>
          </cell>
        </row>
        <row r="59">
          <cell r="A59">
            <v>38169</v>
          </cell>
          <cell r="B59">
            <v>54.39</v>
          </cell>
          <cell r="C59">
            <v>53.05</v>
          </cell>
          <cell r="D59">
            <v>48.87</v>
          </cell>
          <cell r="E59">
            <v>54.53</v>
          </cell>
          <cell r="F59">
            <v>59.33</v>
          </cell>
          <cell r="G59">
            <v>59.99</v>
          </cell>
          <cell r="I59">
            <v>54.55</v>
          </cell>
          <cell r="R59">
            <v>50.554657665134165</v>
          </cell>
        </row>
        <row r="60">
          <cell r="A60">
            <v>38200</v>
          </cell>
          <cell r="B60">
            <v>63.65</v>
          </cell>
          <cell r="C60">
            <v>58.63</v>
          </cell>
          <cell r="D60">
            <v>55.31</v>
          </cell>
          <cell r="E60">
            <v>63.1</v>
          </cell>
          <cell r="F60">
            <v>65.12</v>
          </cell>
          <cell r="G60">
            <v>70.95</v>
          </cell>
          <cell r="I60">
            <v>63.12</v>
          </cell>
          <cell r="R60">
            <v>51.159578070830683</v>
          </cell>
        </row>
        <row r="61">
          <cell r="A61">
            <v>38231</v>
          </cell>
          <cell r="B61">
            <v>51.15</v>
          </cell>
          <cell r="C61">
            <v>50.05</v>
          </cell>
          <cell r="D61">
            <v>46.72</v>
          </cell>
          <cell r="E61">
            <v>58.04</v>
          </cell>
          <cell r="F61">
            <v>51.99</v>
          </cell>
          <cell r="G61">
            <v>56.75</v>
          </cell>
          <cell r="I61">
            <v>52</v>
          </cell>
          <cell r="R61">
            <v>51.067020228996938</v>
          </cell>
        </row>
        <row r="62">
          <cell r="A62">
            <v>38261</v>
          </cell>
          <cell r="B62">
            <v>39.1</v>
          </cell>
          <cell r="C62">
            <v>44.26</v>
          </cell>
          <cell r="D62">
            <v>42.43</v>
          </cell>
          <cell r="E62">
            <v>39.36</v>
          </cell>
          <cell r="F62">
            <v>40.119999999999997</v>
          </cell>
          <cell r="G62">
            <v>41.51</v>
          </cell>
          <cell r="I62">
            <v>39.369999999999997</v>
          </cell>
          <cell r="R62">
            <v>51.380260315393592</v>
          </cell>
        </row>
        <row r="63">
          <cell r="A63">
            <v>38292</v>
          </cell>
          <cell r="B63">
            <v>38.17</v>
          </cell>
          <cell r="C63">
            <v>39.75</v>
          </cell>
          <cell r="D63">
            <v>39</v>
          </cell>
          <cell r="E63">
            <v>41.37</v>
          </cell>
          <cell r="F63">
            <v>39.86</v>
          </cell>
          <cell r="G63">
            <v>40.15</v>
          </cell>
          <cell r="I63">
            <v>39.869999999999997</v>
          </cell>
          <cell r="R63">
            <v>54.332519426867783</v>
          </cell>
        </row>
        <row r="64">
          <cell r="A64">
            <v>38322</v>
          </cell>
          <cell r="B64">
            <v>37.71</v>
          </cell>
          <cell r="C64">
            <v>39.97</v>
          </cell>
          <cell r="D64">
            <v>39.43</v>
          </cell>
          <cell r="E64">
            <v>43.38</v>
          </cell>
          <cell r="F64">
            <v>41.11</v>
          </cell>
          <cell r="G64">
            <v>39.479999999999997</v>
          </cell>
          <cell r="I64">
            <v>41.12</v>
          </cell>
          <cell r="R64">
            <v>56.80219984890406</v>
          </cell>
        </row>
        <row r="65">
          <cell r="A65">
            <v>38353</v>
          </cell>
          <cell r="B65">
            <v>37.97</v>
          </cell>
          <cell r="C65">
            <v>43.9</v>
          </cell>
          <cell r="D65">
            <v>42.95</v>
          </cell>
          <cell r="E65">
            <v>43.83</v>
          </cell>
          <cell r="F65">
            <v>42.05</v>
          </cell>
          <cell r="G65">
            <v>40.29</v>
          </cell>
          <cell r="I65">
            <v>42.07</v>
          </cell>
          <cell r="R65">
            <v>54.259545052604565</v>
          </cell>
        </row>
        <row r="66">
          <cell r="A66">
            <v>38384</v>
          </cell>
          <cell r="B66">
            <v>37.97</v>
          </cell>
          <cell r="C66">
            <v>42.8</v>
          </cell>
          <cell r="D66">
            <v>41.66</v>
          </cell>
          <cell r="E66">
            <v>41.78</v>
          </cell>
          <cell r="F66">
            <v>40.5</v>
          </cell>
          <cell r="G66">
            <v>40.29</v>
          </cell>
          <cell r="I66">
            <v>40.53</v>
          </cell>
          <cell r="R66">
            <v>52.94851805262207</v>
          </cell>
        </row>
        <row r="67">
          <cell r="A67">
            <v>38412</v>
          </cell>
          <cell r="B67">
            <v>37.97</v>
          </cell>
          <cell r="C67">
            <v>40.24</v>
          </cell>
          <cell r="D67">
            <v>38.54</v>
          </cell>
          <cell r="E67">
            <v>39.729999999999997</v>
          </cell>
          <cell r="F67">
            <v>39.729999999999997</v>
          </cell>
          <cell r="G67">
            <v>40.29</v>
          </cell>
          <cell r="I67">
            <v>39.75</v>
          </cell>
          <cell r="R67">
            <v>50.887470744354459</v>
          </cell>
        </row>
        <row r="68">
          <cell r="A68">
            <v>38443</v>
          </cell>
          <cell r="B68">
            <v>36.57</v>
          </cell>
          <cell r="C68">
            <v>39.51</v>
          </cell>
          <cell r="D68">
            <v>36.33</v>
          </cell>
          <cell r="E68">
            <v>37.68</v>
          </cell>
          <cell r="F68">
            <v>39.72</v>
          </cell>
          <cell r="G68">
            <v>38.89</v>
          </cell>
          <cell r="I68">
            <v>37.700000000000003</v>
          </cell>
          <cell r="R68">
            <v>48.020033977730399</v>
          </cell>
        </row>
        <row r="69">
          <cell r="A69">
            <v>38473</v>
          </cell>
          <cell r="B69">
            <v>37.51</v>
          </cell>
          <cell r="C69">
            <v>36.57</v>
          </cell>
          <cell r="D69">
            <v>33.39</v>
          </cell>
          <cell r="E69">
            <v>38.18</v>
          </cell>
          <cell r="F69">
            <v>40.47</v>
          </cell>
          <cell r="G69">
            <v>39.83</v>
          </cell>
          <cell r="I69">
            <v>38.200000000000003</v>
          </cell>
          <cell r="R69">
            <v>48.074220476143502</v>
          </cell>
        </row>
        <row r="70">
          <cell r="A70">
            <v>38504</v>
          </cell>
          <cell r="B70">
            <v>43.57</v>
          </cell>
          <cell r="C70">
            <v>37.5</v>
          </cell>
          <cell r="D70">
            <v>34.130000000000003</v>
          </cell>
          <cell r="E70">
            <v>43.26</v>
          </cell>
          <cell r="F70">
            <v>46.56</v>
          </cell>
          <cell r="G70">
            <v>47.7</v>
          </cell>
          <cell r="I70">
            <v>43.28</v>
          </cell>
          <cell r="R70">
            <v>48.658389530048481</v>
          </cell>
        </row>
        <row r="71">
          <cell r="A71">
            <v>38534</v>
          </cell>
          <cell r="B71">
            <v>54.77</v>
          </cell>
          <cell r="C71">
            <v>52.02</v>
          </cell>
          <cell r="D71">
            <v>48.11</v>
          </cell>
          <cell r="E71">
            <v>54.95</v>
          </cell>
          <cell r="F71">
            <v>59.78</v>
          </cell>
          <cell r="G71">
            <v>59.97</v>
          </cell>
          <cell r="I71">
            <v>54.97</v>
          </cell>
          <cell r="R71">
            <v>49.318818550171613</v>
          </cell>
        </row>
        <row r="72">
          <cell r="A72">
            <v>38565</v>
          </cell>
          <cell r="B72">
            <v>64.099999999999994</v>
          </cell>
          <cell r="C72">
            <v>56.81</v>
          </cell>
          <cell r="D72">
            <v>53.63</v>
          </cell>
          <cell r="E72">
            <v>63.58</v>
          </cell>
          <cell r="F72">
            <v>65.61</v>
          </cell>
          <cell r="G72">
            <v>70.739999999999995</v>
          </cell>
          <cell r="I72">
            <v>63.61</v>
          </cell>
          <cell r="R72">
            <v>49.893424330503109</v>
          </cell>
        </row>
        <row r="73">
          <cell r="A73">
            <v>38596</v>
          </cell>
          <cell r="B73">
            <v>51.5</v>
          </cell>
          <cell r="C73">
            <v>49.47</v>
          </cell>
          <cell r="D73">
            <v>46.27</v>
          </cell>
          <cell r="E73">
            <v>58.48</v>
          </cell>
          <cell r="F73">
            <v>52.37</v>
          </cell>
          <cell r="G73">
            <v>56.7</v>
          </cell>
          <cell r="I73">
            <v>52.4</v>
          </cell>
          <cell r="R73">
            <v>49.80538075296284</v>
          </cell>
        </row>
        <row r="74">
          <cell r="A74">
            <v>38626</v>
          </cell>
          <cell r="B74">
            <v>39.369999999999997</v>
          </cell>
          <cell r="C74">
            <v>44.51</v>
          </cell>
          <cell r="D74">
            <v>42.6</v>
          </cell>
          <cell r="E74">
            <v>39.65</v>
          </cell>
          <cell r="F74">
            <v>40.409999999999997</v>
          </cell>
          <cell r="G74">
            <v>41.87</v>
          </cell>
          <cell r="I74">
            <v>39.67</v>
          </cell>
          <cell r="R74">
            <v>50.102198901548626</v>
          </cell>
        </row>
        <row r="75">
          <cell r="A75">
            <v>38657</v>
          </cell>
          <cell r="B75">
            <v>38.44</v>
          </cell>
          <cell r="C75">
            <v>40.65</v>
          </cell>
          <cell r="D75">
            <v>39.65</v>
          </cell>
          <cell r="E75">
            <v>41.67</v>
          </cell>
          <cell r="F75">
            <v>40.15</v>
          </cell>
          <cell r="G75">
            <v>40.58</v>
          </cell>
          <cell r="I75">
            <v>40.159999999999997</v>
          </cell>
          <cell r="R75">
            <v>53.054864933794882</v>
          </cell>
        </row>
        <row r="76">
          <cell r="A76">
            <v>38687</v>
          </cell>
          <cell r="B76">
            <v>37.979999999999997</v>
          </cell>
          <cell r="C76">
            <v>40.840000000000003</v>
          </cell>
          <cell r="D76">
            <v>40.020000000000003</v>
          </cell>
          <cell r="E76">
            <v>43.69</v>
          </cell>
          <cell r="F76">
            <v>41.4</v>
          </cell>
          <cell r="G76">
            <v>39.94</v>
          </cell>
          <cell r="I76">
            <v>41.42</v>
          </cell>
          <cell r="R76">
            <v>55.419131887720674</v>
          </cell>
        </row>
        <row r="77">
          <cell r="A77">
            <v>38718</v>
          </cell>
          <cell r="B77">
            <v>38.24</v>
          </cell>
          <cell r="C77">
            <v>44.63</v>
          </cell>
          <cell r="D77">
            <v>43.21</v>
          </cell>
          <cell r="E77">
            <v>44.12</v>
          </cell>
          <cell r="F77">
            <v>42.32</v>
          </cell>
          <cell r="G77">
            <v>40.659999999999997</v>
          </cell>
          <cell r="I77">
            <v>42.35</v>
          </cell>
          <cell r="R77">
            <v>49.109189710498228</v>
          </cell>
        </row>
        <row r="78">
          <cell r="A78">
            <v>38749</v>
          </cell>
          <cell r="B78">
            <v>38.24</v>
          </cell>
          <cell r="C78">
            <v>43.63</v>
          </cell>
          <cell r="D78">
            <v>42.04</v>
          </cell>
          <cell r="E78">
            <v>42.06</v>
          </cell>
          <cell r="F78">
            <v>40.770000000000003</v>
          </cell>
          <cell r="G78">
            <v>40.659999999999997</v>
          </cell>
          <cell r="I78">
            <v>40.799999999999997</v>
          </cell>
          <cell r="R78">
            <v>47.987332360015337</v>
          </cell>
        </row>
        <row r="79">
          <cell r="A79">
            <v>38777</v>
          </cell>
          <cell r="B79">
            <v>38.24</v>
          </cell>
          <cell r="C79">
            <v>41.28</v>
          </cell>
          <cell r="D79">
            <v>39.200000000000003</v>
          </cell>
          <cell r="E79">
            <v>39.99</v>
          </cell>
          <cell r="F79">
            <v>39.99</v>
          </cell>
          <cell r="G79">
            <v>40.659999999999997</v>
          </cell>
          <cell r="I79">
            <v>40.020000000000003</v>
          </cell>
          <cell r="R79">
            <v>46.199624659444133</v>
          </cell>
        </row>
        <row r="80">
          <cell r="A80">
            <v>38808</v>
          </cell>
          <cell r="B80">
            <v>36.83</v>
          </cell>
          <cell r="C80">
            <v>40.61</v>
          </cell>
          <cell r="D80">
            <v>37.200000000000003</v>
          </cell>
          <cell r="E80">
            <v>37.93</v>
          </cell>
          <cell r="F80">
            <v>39.979999999999997</v>
          </cell>
          <cell r="G80">
            <v>39.25</v>
          </cell>
          <cell r="I80">
            <v>37.950000000000003</v>
          </cell>
          <cell r="R80">
            <v>43.69733362001503</v>
          </cell>
        </row>
        <row r="81">
          <cell r="A81">
            <v>38838</v>
          </cell>
          <cell r="B81">
            <v>37.770000000000003</v>
          </cell>
          <cell r="C81">
            <v>37.93</v>
          </cell>
          <cell r="D81">
            <v>34.520000000000003</v>
          </cell>
          <cell r="E81">
            <v>38.43</v>
          </cell>
          <cell r="F81">
            <v>40.729999999999997</v>
          </cell>
          <cell r="G81">
            <v>40.19</v>
          </cell>
          <cell r="I81">
            <v>38.46</v>
          </cell>
          <cell r="R81">
            <v>43.771271659333884</v>
          </cell>
        </row>
        <row r="82">
          <cell r="A82">
            <v>38869</v>
          </cell>
          <cell r="B82">
            <v>43.87</v>
          </cell>
          <cell r="C82">
            <v>38.78</v>
          </cell>
          <cell r="D82">
            <v>35.19</v>
          </cell>
          <cell r="E82">
            <v>43.54</v>
          </cell>
          <cell r="F82">
            <v>46.87</v>
          </cell>
          <cell r="G82">
            <v>47.83</v>
          </cell>
          <cell r="I82">
            <v>43.57</v>
          </cell>
          <cell r="R82">
            <v>44.315947536614196</v>
          </cell>
        </row>
        <row r="83">
          <cell r="A83">
            <v>38899</v>
          </cell>
          <cell r="B83">
            <v>55.15</v>
          </cell>
          <cell r="C83">
            <v>52.07</v>
          </cell>
          <cell r="D83">
            <v>47.9</v>
          </cell>
          <cell r="E83">
            <v>55.31</v>
          </cell>
          <cell r="F83">
            <v>60.17</v>
          </cell>
          <cell r="G83">
            <v>60.01</v>
          </cell>
          <cell r="I83">
            <v>55.34</v>
          </cell>
          <cell r="R83">
            <v>44.92645147278045</v>
          </cell>
        </row>
        <row r="84">
          <cell r="A84">
            <v>38930</v>
          </cell>
          <cell r="B84">
            <v>64.540000000000006</v>
          </cell>
          <cell r="C84">
            <v>56.46</v>
          </cell>
          <cell r="D84">
            <v>52.92</v>
          </cell>
          <cell r="E84">
            <v>64</v>
          </cell>
          <cell r="F84">
            <v>66.040000000000006</v>
          </cell>
          <cell r="G84">
            <v>70.62</v>
          </cell>
          <cell r="I84">
            <v>64.040000000000006</v>
          </cell>
          <cell r="R84">
            <v>45.461033181693608</v>
          </cell>
        </row>
        <row r="85">
          <cell r="A85">
            <v>38961</v>
          </cell>
          <cell r="B85">
            <v>51.86</v>
          </cell>
          <cell r="C85">
            <v>49.73</v>
          </cell>
          <cell r="D85">
            <v>46.23</v>
          </cell>
          <cell r="E85">
            <v>58.86</v>
          </cell>
          <cell r="F85">
            <v>52.71</v>
          </cell>
          <cell r="G85">
            <v>56.72</v>
          </cell>
          <cell r="I85">
            <v>52.75</v>
          </cell>
          <cell r="R85">
            <v>45.40976092612474</v>
          </cell>
        </row>
        <row r="86">
          <cell r="A86">
            <v>38991</v>
          </cell>
          <cell r="B86">
            <v>39.65</v>
          </cell>
          <cell r="C86">
            <v>45.2</v>
          </cell>
          <cell r="D86">
            <v>42.89</v>
          </cell>
          <cell r="E86">
            <v>39.909999999999997</v>
          </cell>
          <cell r="F86">
            <v>40.68</v>
          </cell>
          <cell r="G86">
            <v>42.22</v>
          </cell>
          <cell r="I86">
            <v>39.93</v>
          </cell>
          <cell r="R86">
            <v>45.697963106658818</v>
          </cell>
        </row>
        <row r="87">
          <cell r="A87">
            <v>39022</v>
          </cell>
          <cell r="B87">
            <v>38.71</v>
          </cell>
          <cell r="C87">
            <v>41.67</v>
          </cell>
          <cell r="D87">
            <v>40.22</v>
          </cell>
          <cell r="E87">
            <v>41.95</v>
          </cell>
          <cell r="F87">
            <v>40.409999999999997</v>
          </cell>
          <cell r="G87">
            <v>40.97</v>
          </cell>
          <cell r="I87">
            <v>40.43</v>
          </cell>
          <cell r="R87">
            <v>48.340639877733587</v>
          </cell>
        </row>
        <row r="88">
          <cell r="A88">
            <v>39052</v>
          </cell>
          <cell r="B88">
            <v>38.24</v>
          </cell>
          <cell r="C88">
            <v>41.84</v>
          </cell>
          <cell r="D88">
            <v>40.56</v>
          </cell>
          <cell r="E88">
            <v>43.98</v>
          </cell>
          <cell r="F88">
            <v>41.67</v>
          </cell>
          <cell r="G88">
            <v>40.35</v>
          </cell>
          <cell r="I88">
            <v>41.7</v>
          </cell>
          <cell r="R88">
            <v>50.439488193097418</v>
          </cell>
        </row>
        <row r="89">
          <cell r="A89">
            <v>39083</v>
          </cell>
          <cell r="B89">
            <v>38.5</v>
          </cell>
          <cell r="C89">
            <v>45.36</v>
          </cell>
          <cell r="D89">
            <v>43.47</v>
          </cell>
          <cell r="E89">
            <v>44.43</v>
          </cell>
          <cell r="F89">
            <v>42.62</v>
          </cell>
          <cell r="G89">
            <v>40.950000000000003</v>
          </cell>
          <cell r="I89">
            <v>42.66</v>
          </cell>
          <cell r="R89">
            <v>50.691420929601136</v>
          </cell>
        </row>
        <row r="90">
          <cell r="A90">
            <v>39114</v>
          </cell>
          <cell r="B90">
            <v>38.5</v>
          </cell>
          <cell r="C90">
            <v>44.45</v>
          </cell>
          <cell r="D90">
            <v>42.42</v>
          </cell>
          <cell r="E90">
            <v>42.35</v>
          </cell>
          <cell r="F90">
            <v>41.05</v>
          </cell>
          <cell r="G90">
            <v>40.950000000000003</v>
          </cell>
          <cell r="I90">
            <v>41.09</v>
          </cell>
          <cell r="R90">
            <v>49.544653442915383</v>
          </cell>
        </row>
        <row r="91">
          <cell r="A91">
            <v>39142</v>
          </cell>
          <cell r="B91">
            <v>38.5</v>
          </cell>
          <cell r="C91">
            <v>42.3</v>
          </cell>
          <cell r="D91">
            <v>39.840000000000003</v>
          </cell>
          <cell r="E91">
            <v>40.270000000000003</v>
          </cell>
          <cell r="F91">
            <v>40.26</v>
          </cell>
          <cell r="G91">
            <v>40.950000000000003</v>
          </cell>
          <cell r="I91">
            <v>40.299999999999997</v>
          </cell>
          <cell r="R91">
            <v>47.730664942645284</v>
          </cell>
        </row>
        <row r="92">
          <cell r="A92">
            <v>39173</v>
          </cell>
          <cell r="B92">
            <v>37.08</v>
          </cell>
          <cell r="C92">
            <v>41.69</v>
          </cell>
          <cell r="D92">
            <v>38.020000000000003</v>
          </cell>
          <cell r="E92">
            <v>38.19</v>
          </cell>
          <cell r="F92">
            <v>40.25</v>
          </cell>
          <cell r="G92">
            <v>39.54</v>
          </cell>
          <cell r="I92">
            <v>38.22</v>
          </cell>
          <cell r="R92">
            <v>45.066949051176728</v>
          </cell>
        </row>
        <row r="93">
          <cell r="A93">
            <v>39203</v>
          </cell>
          <cell r="B93">
            <v>38.03</v>
          </cell>
          <cell r="C93">
            <v>39.229999999999997</v>
          </cell>
          <cell r="D93">
            <v>35.590000000000003</v>
          </cell>
          <cell r="E93">
            <v>38.69</v>
          </cell>
          <cell r="F93">
            <v>41</v>
          </cell>
          <cell r="G93">
            <v>40.479999999999997</v>
          </cell>
          <cell r="I93">
            <v>38.72</v>
          </cell>
          <cell r="R93">
            <v>45.122400829274369</v>
          </cell>
        </row>
        <row r="94">
          <cell r="A94">
            <v>39234</v>
          </cell>
          <cell r="B94">
            <v>44.18</v>
          </cell>
          <cell r="C94">
            <v>40.01</v>
          </cell>
          <cell r="D94">
            <v>36.200000000000003</v>
          </cell>
          <cell r="E94">
            <v>43.83</v>
          </cell>
          <cell r="F94">
            <v>47.18</v>
          </cell>
          <cell r="G94">
            <v>48.02</v>
          </cell>
          <cell r="I94">
            <v>43.86</v>
          </cell>
          <cell r="R94">
            <v>45.648721654463124</v>
          </cell>
        </row>
        <row r="95">
          <cell r="A95">
            <v>39264</v>
          </cell>
          <cell r="B95">
            <v>55.53</v>
          </cell>
          <cell r="C95">
            <v>52.18</v>
          </cell>
          <cell r="D95">
            <v>47.75</v>
          </cell>
          <cell r="E95">
            <v>55.67</v>
          </cell>
          <cell r="F95">
            <v>60.56</v>
          </cell>
          <cell r="G95">
            <v>60.17</v>
          </cell>
          <cell r="I95">
            <v>55.71</v>
          </cell>
          <cell r="R95">
            <v>46.240411581785217</v>
          </cell>
        </row>
        <row r="96">
          <cell r="A96">
            <v>39295</v>
          </cell>
          <cell r="B96">
            <v>64.989999999999995</v>
          </cell>
          <cell r="C96">
            <v>56.19</v>
          </cell>
          <cell r="D96">
            <v>52.31</v>
          </cell>
          <cell r="E96">
            <v>64.41</v>
          </cell>
          <cell r="F96">
            <v>66.459999999999994</v>
          </cell>
          <cell r="G96">
            <v>70.73</v>
          </cell>
          <cell r="I96">
            <v>64.45</v>
          </cell>
          <cell r="R96">
            <v>46.753843684028681</v>
          </cell>
        </row>
        <row r="97">
          <cell r="A97">
            <v>39326</v>
          </cell>
          <cell r="B97">
            <v>52.22</v>
          </cell>
          <cell r="C97">
            <v>50.04</v>
          </cell>
          <cell r="D97">
            <v>46.24</v>
          </cell>
          <cell r="E97">
            <v>59.23</v>
          </cell>
          <cell r="F97">
            <v>53.04</v>
          </cell>
          <cell r="G97">
            <v>56.86</v>
          </cell>
          <cell r="I97">
            <v>53.09</v>
          </cell>
          <cell r="R97">
            <v>46.678814584392292</v>
          </cell>
        </row>
        <row r="98">
          <cell r="A98">
            <v>39356</v>
          </cell>
          <cell r="B98">
            <v>39.92</v>
          </cell>
          <cell r="C98">
            <v>45.89</v>
          </cell>
          <cell r="D98">
            <v>43.2</v>
          </cell>
          <cell r="E98">
            <v>40.159999999999997</v>
          </cell>
          <cell r="F98">
            <v>40.93</v>
          </cell>
          <cell r="G98">
            <v>42.5</v>
          </cell>
          <cell r="I98">
            <v>40.19</v>
          </cell>
          <cell r="R98">
            <v>46.943756779396999</v>
          </cell>
        </row>
        <row r="99">
          <cell r="A99">
            <v>39387</v>
          </cell>
          <cell r="B99">
            <v>38.979999999999997</v>
          </cell>
          <cell r="C99">
            <v>42.66</v>
          </cell>
          <cell r="D99">
            <v>40.78</v>
          </cell>
          <cell r="E99">
            <v>42.2</v>
          </cell>
          <cell r="F99">
            <v>40.65</v>
          </cell>
          <cell r="G99">
            <v>41.29</v>
          </cell>
          <cell r="I99">
            <v>40.69</v>
          </cell>
          <cell r="R99">
            <v>49.563423085451483</v>
          </cell>
        </row>
        <row r="100">
          <cell r="A100">
            <v>39417</v>
          </cell>
          <cell r="B100">
            <v>38.5</v>
          </cell>
          <cell r="C100">
            <v>42.82</v>
          </cell>
          <cell r="D100">
            <v>41.08</v>
          </cell>
          <cell r="E100">
            <v>44.24</v>
          </cell>
          <cell r="F100">
            <v>41.92</v>
          </cell>
          <cell r="G100">
            <v>40.67</v>
          </cell>
          <cell r="I100">
            <v>41.96</v>
          </cell>
          <cell r="R100">
            <v>51.660098835327538</v>
          </cell>
        </row>
        <row r="101">
          <cell r="A101">
            <v>39448</v>
          </cell>
          <cell r="B101">
            <v>38.76</v>
          </cell>
          <cell r="C101">
            <v>46.09</v>
          </cell>
          <cell r="D101">
            <v>43.89</v>
          </cell>
          <cell r="E101">
            <v>44.69</v>
          </cell>
          <cell r="F101">
            <v>42.87</v>
          </cell>
          <cell r="G101">
            <v>41.22</v>
          </cell>
          <cell r="I101">
            <v>42.91</v>
          </cell>
          <cell r="R101">
            <v>51.945258441901991</v>
          </cell>
        </row>
        <row r="102">
          <cell r="A102">
            <v>39479</v>
          </cell>
          <cell r="B102">
            <v>38.770000000000003</v>
          </cell>
          <cell r="C102">
            <v>45.24</v>
          </cell>
          <cell r="D102">
            <v>42.9</v>
          </cell>
          <cell r="E102">
            <v>42.59</v>
          </cell>
          <cell r="F102">
            <v>41.29</v>
          </cell>
          <cell r="G102">
            <v>41.23</v>
          </cell>
          <cell r="I102">
            <v>41.33</v>
          </cell>
          <cell r="R102">
            <v>50.797804667329828</v>
          </cell>
        </row>
        <row r="103">
          <cell r="A103">
            <v>39508</v>
          </cell>
          <cell r="B103">
            <v>38.770000000000003</v>
          </cell>
          <cell r="C103">
            <v>43.23</v>
          </cell>
          <cell r="D103">
            <v>40.5</v>
          </cell>
          <cell r="E103">
            <v>40.5</v>
          </cell>
          <cell r="F103">
            <v>40.49</v>
          </cell>
          <cell r="G103">
            <v>41.23</v>
          </cell>
          <cell r="I103">
            <v>40.53</v>
          </cell>
          <cell r="R103">
            <v>48.982631447689506</v>
          </cell>
        </row>
        <row r="104">
          <cell r="A104">
            <v>39539</v>
          </cell>
          <cell r="B104">
            <v>37.340000000000003</v>
          </cell>
          <cell r="C104">
            <v>42.66</v>
          </cell>
          <cell r="D104">
            <v>38.81</v>
          </cell>
          <cell r="E104">
            <v>38.4</v>
          </cell>
          <cell r="F104">
            <v>40.47</v>
          </cell>
          <cell r="G104">
            <v>39.81</v>
          </cell>
          <cell r="I104">
            <v>38.44</v>
          </cell>
          <cell r="R104">
            <v>46.251447810438385</v>
          </cell>
        </row>
        <row r="105">
          <cell r="A105">
            <v>39569</v>
          </cell>
          <cell r="B105">
            <v>38.29</v>
          </cell>
          <cell r="C105">
            <v>40.369999999999997</v>
          </cell>
          <cell r="D105">
            <v>36.549999999999997</v>
          </cell>
          <cell r="E105">
            <v>38.9</v>
          </cell>
          <cell r="F105">
            <v>41.23</v>
          </cell>
          <cell r="G105">
            <v>40.76</v>
          </cell>
          <cell r="I105">
            <v>38.94</v>
          </cell>
          <cell r="R105">
            <v>46.307218868509786</v>
          </cell>
        </row>
        <row r="106">
          <cell r="A106">
            <v>39600</v>
          </cell>
          <cell r="B106">
            <v>44.48</v>
          </cell>
          <cell r="C106">
            <v>41.1</v>
          </cell>
          <cell r="D106">
            <v>37.119999999999997</v>
          </cell>
          <cell r="E106">
            <v>44.07</v>
          </cell>
          <cell r="F106">
            <v>47.43</v>
          </cell>
          <cell r="G106">
            <v>48.22</v>
          </cell>
          <cell r="I106">
            <v>44.11</v>
          </cell>
          <cell r="R106">
            <v>46.834285460042238</v>
          </cell>
        </row>
        <row r="107">
          <cell r="A107">
            <v>39630</v>
          </cell>
          <cell r="B107">
            <v>55.91</v>
          </cell>
          <cell r="C107">
            <v>52.48</v>
          </cell>
          <cell r="D107">
            <v>47.87</v>
          </cell>
          <cell r="E107">
            <v>55.96</v>
          </cell>
          <cell r="F107">
            <v>60.88</v>
          </cell>
          <cell r="G107">
            <v>60.38</v>
          </cell>
          <cell r="I107">
            <v>56.01</v>
          </cell>
          <cell r="R107">
            <v>47.426774913261063</v>
          </cell>
        </row>
        <row r="108">
          <cell r="A108">
            <v>39661</v>
          </cell>
          <cell r="B108">
            <v>65.44</v>
          </cell>
          <cell r="C108">
            <v>56.24</v>
          </cell>
          <cell r="D108">
            <v>52.11</v>
          </cell>
          <cell r="E108">
            <v>64.739999999999995</v>
          </cell>
          <cell r="F108">
            <v>66.8</v>
          </cell>
          <cell r="G108">
            <v>70.92</v>
          </cell>
          <cell r="I108">
            <v>64.8</v>
          </cell>
          <cell r="R108">
            <v>47.940951154546241</v>
          </cell>
        </row>
        <row r="109">
          <cell r="A109">
            <v>39692</v>
          </cell>
          <cell r="B109">
            <v>52.58</v>
          </cell>
          <cell r="C109">
            <v>50.48</v>
          </cell>
          <cell r="D109">
            <v>46.46</v>
          </cell>
          <cell r="E109">
            <v>59.53</v>
          </cell>
          <cell r="F109">
            <v>53.31</v>
          </cell>
          <cell r="G109">
            <v>57.05</v>
          </cell>
          <cell r="I109">
            <v>53.37</v>
          </cell>
          <cell r="R109">
            <v>47.866142811048526</v>
          </cell>
        </row>
        <row r="110">
          <cell r="A110">
            <v>39722</v>
          </cell>
          <cell r="B110">
            <v>40.200000000000003</v>
          </cell>
          <cell r="C110">
            <v>46.6</v>
          </cell>
          <cell r="D110">
            <v>43.64</v>
          </cell>
          <cell r="E110">
            <v>40.36</v>
          </cell>
          <cell r="F110">
            <v>41.13</v>
          </cell>
          <cell r="G110">
            <v>42.78</v>
          </cell>
          <cell r="I110">
            <v>40.39</v>
          </cell>
          <cell r="R110">
            <v>48.131602706292803</v>
          </cell>
        </row>
        <row r="111">
          <cell r="A111">
            <v>39753</v>
          </cell>
          <cell r="B111">
            <v>39.24</v>
          </cell>
          <cell r="C111">
            <v>43.59</v>
          </cell>
          <cell r="D111">
            <v>41.38</v>
          </cell>
          <cell r="E111">
            <v>42.41</v>
          </cell>
          <cell r="F111">
            <v>40.85</v>
          </cell>
          <cell r="G111">
            <v>41.57</v>
          </cell>
          <cell r="I111">
            <v>40.89</v>
          </cell>
          <cell r="R111">
            <v>50.557540760312264</v>
          </cell>
        </row>
        <row r="112">
          <cell r="A112">
            <v>39783</v>
          </cell>
          <cell r="B112">
            <v>38.770000000000003</v>
          </cell>
          <cell r="C112">
            <v>43.74</v>
          </cell>
          <cell r="D112">
            <v>41.67</v>
          </cell>
          <cell r="E112">
            <v>44.46</v>
          </cell>
          <cell r="F112">
            <v>42.13</v>
          </cell>
          <cell r="G112">
            <v>40.97</v>
          </cell>
          <cell r="I112">
            <v>42.17</v>
          </cell>
          <cell r="R112">
            <v>52.67527543613253</v>
          </cell>
        </row>
        <row r="113">
          <cell r="A113">
            <v>39814</v>
          </cell>
          <cell r="B113">
            <v>39.03</v>
          </cell>
          <cell r="C113">
            <v>46.93</v>
          </cell>
          <cell r="D113">
            <v>44.3</v>
          </cell>
          <cell r="E113">
            <v>44.89</v>
          </cell>
          <cell r="F113">
            <v>43.05</v>
          </cell>
          <cell r="G113">
            <v>41.5</v>
          </cell>
          <cell r="I113">
            <v>43.1</v>
          </cell>
          <cell r="R113">
            <v>53.022446950580061</v>
          </cell>
        </row>
        <row r="114">
          <cell r="A114">
            <v>39845</v>
          </cell>
          <cell r="B114">
            <v>39.03</v>
          </cell>
          <cell r="C114">
            <v>46.13</v>
          </cell>
          <cell r="D114">
            <v>43.39</v>
          </cell>
          <cell r="E114">
            <v>42.78</v>
          </cell>
          <cell r="F114">
            <v>41.47</v>
          </cell>
          <cell r="G114">
            <v>41.5</v>
          </cell>
          <cell r="I114">
            <v>41.52</v>
          </cell>
          <cell r="R114">
            <v>51.901862625863785</v>
          </cell>
        </row>
        <row r="115">
          <cell r="A115">
            <v>39873</v>
          </cell>
          <cell r="B115">
            <v>39.03</v>
          </cell>
          <cell r="C115">
            <v>44.25</v>
          </cell>
          <cell r="D115">
            <v>41.15</v>
          </cell>
          <cell r="E115">
            <v>40.67</v>
          </cell>
          <cell r="F115">
            <v>40.659999999999997</v>
          </cell>
          <cell r="G115">
            <v>41.5</v>
          </cell>
          <cell r="I115">
            <v>40.71</v>
          </cell>
          <cell r="R115">
            <v>50.10805687999008</v>
          </cell>
        </row>
        <row r="116">
          <cell r="A116">
            <v>39904</v>
          </cell>
          <cell r="B116">
            <v>37.590000000000003</v>
          </cell>
          <cell r="C116">
            <v>43.72</v>
          </cell>
          <cell r="D116">
            <v>39.58</v>
          </cell>
          <cell r="E116">
            <v>38.57</v>
          </cell>
          <cell r="F116">
            <v>40.64</v>
          </cell>
          <cell r="G116">
            <v>40.06</v>
          </cell>
          <cell r="I116">
            <v>38.6</v>
          </cell>
          <cell r="R116">
            <v>46.936992696951798</v>
          </cell>
        </row>
        <row r="117">
          <cell r="A117">
            <v>39934</v>
          </cell>
          <cell r="B117">
            <v>38.549999999999997</v>
          </cell>
          <cell r="C117">
            <v>41.57</v>
          </cell>
          <cell r="D117">
            <v>37.479999999999997</v>
          </cell>
          <cell r="E117">
            <v>39.07</v>
          </cell>
          <cell r="F117">
            <v>41.41</v>
          </cell>
          <cell r="G117">
            <v>41.02</v>
          </cell>
          <cell r="I117">
            <v>39.11</v>
          </cell>
          <cell r="R117">
            <v>47.019969241426949</v>
          </cell>
        </row>
        <row r="118">
          <cell r="A118">
            <v>39965</v>
          </cell>
          <cell r="B118">
            <v>44.78</v>
          </cell>
          <cell r="C118">
            <v>42.25</v>
          </cell>
          <cell r="D118">
            <v>38.01</v>
          </cell>
          <cell r="E118">
            <v>44.26</v>
          </cell>
          <cell r="F118">
            <v>47.63</v>
          </cell>
          <cell r="G118">
            <v>48.43</v>
          </cell>
          <cell r="I118">
            <v>44.3</v>
          </cell>
          <cell r="R118">
            <v>47.577999807002968</v>
          </cell>
        </row>
        <row r="119">
          <cell r="A119">
            <v>39995</v>
          </cell>
          <cell r="B119">
            <v>56.29</v>
          </cell>
          <cell r="C119">
            <v>52.92</v>
          </cell>
          <cell r="D119">
            <v>48.01</v>
          </cell>
          <cell r="E119">
            <v>56.21</v>
          </cell>
          <cell r="F119">
            <v>61.14</v>
          </cell>
          <cell r="G119">
            <v>60.59</v>
          </cell>
          <cell r="I119">
            <v>56.26</v>
          </cell>
          <cell r="R119">
            <v>48.202092414798628</v>
          </cell>
        </row>
        <row r="120">
          <cell r="A120">
            <v>40026</v>
          </cell>
          <cell r="B120">
            <v>65.88</v>
          </cell>
          <cell r="C120">
            <v>56.44</v>
          </cell>
          <cell r="D120">
            <v>51.97</v>
          </cell>
          <cell r="E120">
            <v>65.02</v>
          </cell>
          <cell r="F120">
            <v>67.09</v>
          </cell>
          <cell r="G120">
            <v>71.11</v>
          </cell>
          <cell r="I120">
            <v>65.08</v>
          </cell>
          <cell r="R120">
            <v>48.749720900516522</v>
          </cell>
        </row>
        <row r="121">
          <cell r="A121">
            <v>40057</v>
          </cell>
          <cell r="B121">
            <v>52.94</v>
          </cell>
          <cell r="C121">
            <v>51.05</v>
          </cell>
          <cell r="D121">
            <v>46.71</v>
          </cell>
          <cell r="E121">
            <v>59.79</v>
          </cell>
          <cell r="F121">
            <v>53.54</v>
          </cell>
          <cell r="G121">
            <v>57.25</v>
          </cell>
          <cell r="I121">
            <v>53.6</v>
          </cell>
          <cell r="R121">
            <v>48.705811198287329</v>
          </cell>
        </row>
        <row r="122">
          <cell r="A122">
            <v>40087</v>
          </cell>
          <cell r="B122">
            <v>40.47</v>
          </cell>
          <cell r="C122">
            <v>47.42</v>
          </cell>
          <cell r="D122">
            <v>44.08</v>
          </cell>
          <cell r="E122">
            <v>40.53</v>
          </cell>
          <cell r="F122">
            <v>41.31</v>
          </cell>
          <cell r="G122">
            <v>43.04</v>
          </cell>
          <cell r="I122">
            <v>40.57</v>
          </cell>
          <cell r="R122">
            <v>49.004106666919959</v>
          </cell>
        </row>
        <row r="123">
          <cell r="A123">
            <v>40118</v>
          </cell>
          <cell r="B123">
            <v>39.51</v>
          </cell>
          <cell r="C123">
            <v>44.59</v>
          </cell>
          <cell r="D123">
            <v>41.98</v>
          </cell>
          <cell r="E123">
            <v>42.59</v>
          </cell>
          <cell r="F123">
            <v>41.03</v>
          </cell>
          <cell r="G123">
            <v>41.85</v>
          </cell>
          <cell r="I123">
            <v>41.07</v>
          </cell>
          <cell r="R123">
            <v>51.943675793397077</v>
          </cell>
        </row>
        <row r="124">
          <cell r="A124">
            <v>40148</v>
          </cell>
          <cell r="B124">
            <v>39.03</v>
          </cell>
          <cell r="C124">
            <v>44.73</v>
          </cell>
          <cell r="D124">
            <v>42.24</v>
          </cell>
          <cell r="E124">
            <v>44.65</v>
          </cell>
          <cell r="F124">
            <v>42.31</v>
          </cell>
          <cell r="G124">
            <v>41.25</v>
          </cell>
          <cell r="I124">
            <v>42.35</v>
          </cell>
          <cell r="R124">
            <v>54.094657078494464</v>
          </cell>
        </row>
        <row r="125">
          <cell r="A125">
            <v>40179</v>
          </cell>
          <cell r="B125">
            <v>39.29</v>
          </cell>
          <cell r="C125">
            <v>47.77</v>
          </cell>
          <cell r="D125">
            <v>44.73</v>
          </cell>
          <cell r="E125">
            <v>45.08</v>
          </cell>
          <cell r="F125">
            <v>43.24</v>
          </cell>
          <cell r="G125">
            <v>41.71</v>
          </cell>
          <cell r="I125">
            <v>43.29</v>
          </cell>
          <cell r="R125">
            <v>54.486624918807465</v>
          </cell>
        </row>
        <row r="126">
          <cell r="A126">
            <v>40210</v>
          </cell>
          <cell r="B126">
            <v>39.29</v>
          </cell>
          <cell r="C126">
            <v>47.02</v>
          </cell>
          <cell r="D126">
            <v>43.88</v>
          </cell>
          <cell r="E126">
            <v>42.96</v>
          </cell>
          <cell r="F126">
            <v>41.64</v>
          </cell>
          <cell r="G126">
            <v>41.71</v>
          </cell>
          <cell r="I126">
            <v>41.7</v>
          </cell>
          <cell r="R126">
            <v>53.365538669271601</v>
          </cell>
        </row>
        <row r="127">
          <cell r="A127">
            <v>40238</v>
          </cell>
          <cell r="B127">
            <v>39.29</v>
          </cell>
          <cell r="C127">
            <v>45.26</v>
          </cell>
          <cell r="D127">
            <v>41.8</v>
          </cell>
          <cell r="E127">
            <v>40.85</v>
          </cell>
          <cell r="F127">
            <v>40.840000000000003</v>
          </cell>
          <cell r="G127">
            <v>41.72</v>
          </cell>
          <cell r="I127">
            <v>40.89</v>
          </cell>
          <cell r="R127">
            <v>51.564278907005892</v>
          </cell>
        </row>
        <row r="128">
          <cell r="A128">
            <v>40269</v>
          </cell>
          <cell r="B128">
            <v>37.85</v>
          </cell>
          <cell r="C128">
            <v>44.77</v>
          </cell>
          <cell r="D128">
            <v>40.33</v>
          </cell>
          <cell r="E128">
            <v>38.729999999999997</v>
          </cell>
          <cell r="F128">
            <v>40.82</v>
          </cell>
          <cell r="G128">
            <v>40.28</v>
          </cell>
          <cell r="I128">
            <v>38.770000000000003</v>
          </cell>
          <cell r="R128">
            <v>47.910422536844528</v>
          </cell>
        </row>
        <row r="129">
          <cell r="A129">
            <v>40299</v>
          </cell>
          <cell r="B129">
            <v>38.81</v>
          </cell>
          <cell r="C129">
            <v>42.75</v>
          </cell>
          <cell r="D129">
            <v>38.380000000000003</v>
          </cell>
          <cell r="E129">
            <v>39.24</v>
          </cell>
          <cell r="F129">
            <v>41.58</v>
          </cell>
          <cell r="G129">
            <v>41.24</v>
          </cell>
          <cell r="I129">
            <v>39.28</v>
          </cell>
          <cell r="R129">
            <v>48.001579085397104</v>
          </cell>
        </row>
        <row r="130">
          <cell r="A130">
            <v>40330</v>
          </cell>
          <cell r="B130">
            <v>45.09</v>
          </cell>
          <cell r="C130">
            <v>43.39</v>
          </cell>
          <cell r="D130">
            <v>38.869999999999997</v>
          </cell>
          <cell r="E130">
            <v>44.45</v>
          </cell>
          <cell r="F130">
            <v>47.84</v>
          </cell>
          <cell r="G130">
            <v>48.59</v>
          </cell>
          <cell r="I130">
            <v>44.49</v>
          </cell>
          <cell r="R130">
            <v>48.57236881183016</v>
          </cell>
        </row>
        <row r="131">
          <cell r="A131">
            <v>40360</v>
          </cell>
          <cell r="B131">
            <v>56.67</v>
          </cell>
          <cell r="C131">
            <v>53.39</v>
          </cell>
          <cell r="D131">
            <v>48.18</v>
          </cell>
          <cell r="E131">
            <v>56.45</v>
          </cell>
          <cell r="F131">
            <v>61.4</v>
          </cell>
          <cell r="G131">
            <v>60.76</v>
          </cell>
          <cell r="I131">
            <v>56.51</v>
          </cell>
          <cell r="R131">
            <v>49.209752642227791</v>
          </cell>
        </row>
        <row r="132">
          <cell r="A132">
            <v>40391</v>
          </cell>
          <cell r="B132">
            <v>66.33</v>
          </cell>
          <cell r="C132">
            <v>56.69</v>
          </cell>
          <cell r="D132">
            <v>51.86</v>
          </cell>
          <cell r="E132">
            <v>65.3</v>
          </cell>
          <cell r="F132">
            <v>67.38</v>
          </cell>
          <cell r="G132">
            <v>71.27</v>
          </cell>
          <cell r="I132">
            <v>65.37</v>
          </cell>
          <cell r="R132">
            <v>49.770408317783598</v>
          </cell>
        </row>
        <row r="133">
          <cell r="A133">
            <v>40422</v>
          </cell>
          <cell r="B133">
            <v>53.29</v>
          </cell>
          <cell r="C133">
            <v>51.64</v>
          </cell>
          <cell r="D133">
            <v>46.97</v>
          </cell>
          <cell r="E133">
            <v>60.05</v>
          </cell>
          <cell r="F133">
            <v>53.77</v>
          </cell>
          <cell r="G133">
            <v>57.39</v>
          </cell>
          <cell r="I133">
            <v>53.84</v>
          </cell>
          <cell r="R133">
            <v>49.734079005503055</v>
          </cell>
        </row>
        <row r="134">
          <cell r="A134">
            <v>40452</v>
          </cell>
          <cell r="B134">
            <v>40.74</v>
          </cell>
          <cell r="C134">
            <v>48.23</v>
          </cell>
          <cell r="D134">
            <v>44.52</v>
          </cell>
          <cell r="E134">
            <v>40.71</v>
          </cell>
          <cell r="F134">
            <v>41.48</v>
          </cell>
          <cell r="G134">
            <v>43.26</v>
          </cell>
          <cell r="I134">
            <v>40.75</v>
          </cell>
          <cell r="R134">
            <v>50.042994412721121</v>
          </cell>
        </row>
        <row r="135">
          <cell r="A135">
            <v>40483</v>
          </cell>
          <cell r="B135">
            <v>39.78</v>
          </cell>
          <cell r="C135">
            <v>45.59</v>
          </cell>
          <cell r="D135">
            <v>42.57</v>
          </cell>
          <cell r="E135">
            <v>42.78</v>
          </cell>
          <cell r="F135">
            <v>41.2</v>
          </cell>
          <cell r="G135">
            <v>42.09</v>
          </cell>
          <cell r="I135">
            <v>41.25</v>
          </cell>
          <cell r="R135">
            <v>52.619701704091277</v>
          </cell>
        </row>
        <row r="136">
          <cell r="A136">
            <v>40513</v>
          </cell>
          <cell r="B136">
            <v>39.299999999999997</v>
          </cell>
          <cell r="C136">
            <v>45.72</v>
          </cell>
          <cell r="D136">
            <v>42.82</v>
          </cell>
          <cell r="E136">
            <v>44.84</v>
          </cell>
          <cell r="F136">
            <v>42.49</v>
          </cell>
          <cell r="G136">
            <v>41.5</v>
          </cell>
          <cell r="I136">
            <v>42.54</v>
          </cell>
          <cell r="R136">
            <v>54.799983879332714</v>
          </cell>
        </row>
        <row r="137">
          <cell r="A137">
            <v>40544</v>
          </cell>
          <cell r="B137">
            <v>39.56</v>
          </cell>
          <cell r="C137">
            <v>48.61</v>
          </cell>
          <cell r="D137">
            <v>45.16</v>
          </cell>
          <cell r="E137">
            <v>45.29</v>
          </cell>
          <cell r="F137">
            <v>43.44</v>
          </cell>
          <cell r="G137">
            <v>41.93</v>
          </cell>
          <cell r="I137">
            <v>43.5</v>
          </cell>
          <cell r="R137">
            <v>42.612027487757416</v>
          </cell>
        </row>
        <row r="138">
          <cell r="A138">
            <v>40575</v>
          </cell>
          <cell r="B138">
            <v>39.56</v>
          </cell>
          <cell r="C138">
            <v>47.91</v>
          </cell>
          <cell r="D138">
            <v>44.36</v>
          </cell>
          <cell r="E138">
            <v>43.16</v>
          </cell>
          <cell r="F138">
            <v>41.84</v>
          </cell>
          <cell r="G138">
            <v>41.93</v>
          </cell>
          <cell r="I138">
            <v>41.9</v>
          </cell>
          <cell r="R138">
            <v>41.711458525112867</v>
          </cell>
        </row>
        <row r="139">
          <cell r="A139">
            <v>40603</v>
          </cell>
          <cell r="B139">
            <v>39.56</v>
          </cell>
          <cell r="C139">
            <v>46.27</v>
          </cell>
          <cell r="D139">
            <v>42.43</v>
          </cell>
          <cell r="E139">
            <v>41.03</v>
          </cell>
          <cell r="F139">
            <v>41.02</v>
          </cell>
          <cell r="G139">
            <v>41.94</v>
          </cell>
          <cell r="I139">
            <v>41.08</v>
          </cell>
          <cell r="R139">
            <v>40.26984833646744</v>
          </cell>
        </row>
        <row r="140">
          <cell r="A140">
            <v>40634</v>
          </cell>
          <cell r="B140">
            <v>38.1</v>
          </cell>
          <cell r="C140">
            <v>45.8</v>
          </cell>
          <cell r="D140">
            <v>41.07</v>
          </cell>
          <cell r="E140">
            <v>38.9</v>
          </cell>
          <cell r="F140">
            <v>41</v>
          </cell>
          <cell r="G140">
            <v>40.479999999999997</v>
          </cell>
          <cell r="I140">
            <v>38.950000000000003</v>
          </cell>
          <cell r="R140">
            <v>37.721390430346759</v>
          </cell>
        </row>
        <row r="141">
          <cell r="A141">
            <v>40664</v>
          </cell>
          <cell r="B141">
            <v>39.07</v>
          </cell>
          <cell r="C141">
            <v>43.92</v>
          </cell>
          <cell r="D141">
            <v>39.25</v>
          </cell>
          <cell r="E141">
            <v>39.409999999999997</v>
          </cell>
          <cell r="F141">
            <v>41.76</v>
          </cell>
          <cell r="G141">
            <v>41.45</v>
          </cell>
          <cell r="I141">
            <v>39.450000000000003</v>
          </cell>
          <cell r="R141">
            <v>37.788075372241458</v>
          </cell>
        </row>
        <row r="142">
          <cell r="A142">
            <v>40695</v>
          </cell>
          <cell r="B142">
            <v>45.39</v>
          </cell>
          <cell r="C142">
            <v>44.52</v>
          </cell>
          <cell r="D142">
            <v>39.71</v>
          </cell>
          <cell r="E142">
            <v>44.64</v>
          </cell>
          <cell r="F142">
            <v>48.04</v>
          </cell>
          <cell r="G142">
            <v>48.75</v>
          </cell>
          <cell r="I142">
            <v>44.69</v>
          </cell>
          <cell r="R142">
            <v>38.236542298362338</v>
          </cell>
        </row>
        <row r="143">
          <cell r="A143">
            <v>40725</v>
          </cell>
          <cell r="B143">
            <v>57.05</v>
          </cell>
          <cell r="C143">
            <v>53.88</v>
          </cell>
          <cell r="D143">
            <v>48.37</v>
          </cell>
          <cell r="E143">
            <v>56.68</v>
          </cell>
          <cell r="F143">
            <v>61.66</v>
          </cell>
          <cell r="G143">
            <v>60.94</v>
          </cell>
          <cell r="I143">
            <v>56.75</v>
          </cell>
          <cell r="R143">
            <v>38.738100655016112</v>
          </cell>
        </row>
        <row r="144">
          <cell r="A144">
            <v>40756</v>
          </cell>
          <cell r="B144">
            <v>66.77</v>
          </cell>
          <cell r="C144">
            <v>56.96</v>
          </cell>
          <cell r="D144">
            <v>51.8</v>
          </cell>
          <cell r="E144">
            <v>65.569999999999993</v>
          </cell>
          <cell r="F144">
            <v>67.650000000000006</v>
          </cell>
          <cell r="G144">
            <v>71.44</v>
          </cell>
          <cell r="I144">
            <v>65.64</v>
          </cell>
          <cell r="R144">
            <v>39.178207844113587</v>
          </cell>
        </row>
        <row r="145">
          <cell r="A145">
            <v>40787</v>
          </cell>
          <cell r="B145">
            <v>53.65</v>
          </cell>
          <cell r="C145">
            <v>52.24</v>
          </cell>
          <cell r="D145">
            <v>47.24</v>
          </cell>
          <cell r="E145">
            <v>60.29</v>
          </cell>
          <cell r="F145">
            <v>53.99</v>
          </cell>
          <cell r="G145">
            <v>57.55</v>
          </cell>
          <cell r="I145">
            <v>54.06</v>
          </cell>
          <cell r="R145">
            <v>39.14291936638427</v>
          </cell>
        </row>
        <row r="146">
          <cell r="A146">
            <v>40817</v>
          </cell>
          <cell r="B146">
            <v>41.02</v>
          </cell>
          <cell r="C146">
            <v>49.05</v>
          </cell>
          <cell r="D146">
            <v>44.97</v>
          </cell>
          <cell r="E146">
            <v>40.869999999999997</v>
          </cell>
          <cell r="F146">
            <v>41.65</v>
          </cell>
          <cell r="G146">
            <v>43.48</v>
          </cell>
          <cell r="I146">
            <v>40.909999999999997</v>
          </cell>
          <cell r="R146">
            <v>39.382647546426483</v>
          </cell>
        </row>
        <row r="147">
          <cell r="A147">
            <v>40848</v>
          </cell>
          <cell r="B147">
            <v>40.04</v>
          </cell>
          <cell r="C147">
            <v>46.57</v>
          </cell>
          <cell r="D147">
            <v>43.15</v>
          </cell>
          <cell r="E147">
            <v>42.94</v>
          </cell>
          <cell r="F147">
            <v>41.36</v>
          </cell>
          <cell r="G147">
            <v>42.31</v>
          </cell>
          <cell r="I147">
            <v>41.41</v>
          </cell>
          <cell r="R147">
            <v>41.745062101461187</v>
          </cell>
        </row>
        <row r="148">
          <cell r="A148">
            <v>40878</v>
          </cell>
          <cell r="B148">
            <v>39.56</v>
          </cell>
          <cell r="C148">
            <v>46.7</v>
          </cell>
          <cell r="D148">
            <v>43.38</v>
          </cell>
          <cell r="E148">
            <v>45.01</v>
          </cell>
          <cell r="F148">
            <v>42.64</v>
          </cell>
          <cell r="G148">
            <v>41.72</v>
          </cell>
          <cell r="I148">
            <v>42.7</v>
          </cell>
          <cell r="R148">
            <v>43.47372003631002</v>
          </cell>
        </row>
        <row r="149">
          <cell r="A149">
            <v>40909</v>
          </cell>
          <cell r="B149">
            <v>39.82</v>
          </cell>
          <cell r="C149">
            <v>49.45</v>
          </cell>
          <cell r="D149">
            <v>45.59</v>
          </cell>
          <cell r="E149">
            <v>45.44</v>
          </cell>
          <cell r="F149">
            <v>43.58</v>
          </cell>
          <cell r="G149">
            <v>42.14</v>
          </cell>
          <cell r="I149">
            <v>43.64</v>
          </cell>
          <cell r="R149">
            <v>42.612027487757416</v>
          </cell>
        </row>
        <row r="150">
          <cell r="A150">
            <v>40940</v>
          </cell>
          <cell r="B150">
            <v>39.82</v>
          </cell>
          <cell r="C150">
            <v>48.8</v>
          </cell>
          <cell r="D150">
            <v>44.85</v>
          </cell>
          <cell r="E150">
            <v>43.3</v>
          </cell>
          <cell r="F150">
            <v>41.97</v>
          </cell>
          <cell r="G150">
            <v>42.14</v>
          </cell>
          <cell r="I150">
            <v>42.03</v>
          </cell>
          <cell r="R150">
            <v>41.711458525112867</v>
          </cell>
        </row>
        <row r="151">
          <cell r="A151">
            <v>40969</v>
          </cell>
          <cell r="B151">
            <v>39.82</v>
          </cell>
          <cell r="C151">
            <v>47.26</v>
          </cell>
          <cell r="D151">
            <v>43.06</v>
          </cell>
          <cell r="E151">
            <v>41.16</v>
          </cell>
          <cell r="F151">
            <v>41.15</v>
          </cell>
          <cell r="G151">
            <v>42.14</v>
          </cell>
          <cell r="I151">
            <v>41.22</v>
          </cell>
          <cell r="R151">
            <v>40.26984833646744</v>
          </cell>
        </row>
      </sheetData>
      <sheetData sheetId="17" refreshError="1"/>
      <sheetData sheetId="18" refreshError="1"/>
      <sheetData sheetId="19">
        <row r="38">
          <cell r="B38">
            <v>30.25</v>
          </cell>
          <cell r="C38">
            <v>35.25</v>
          </cell>
          <cell r="D38">
            <v>34.75</v>
          </cell>
          <cell r="E38">
            <v>34.5</v>
          </cell>
          <cell r="F38">
            <v>32.5</v>
          </cell>
          <cell r="G38">
            <v>31.25</v>
          </cell>
          <cell r="I38">
            <v>32.5</v>
          </cell>
          <cell r="R38">
            <v>54.74999923706055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5" zoomScaleNormal="100" workbookViewId="0">
      <selection activeCell="N42" sqref="N4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7" t="s">
        <v>176</v>
      </c>
      <c r="R7" s="237"/>
      <c r="S7" s="237"/>
      <c r="T7" s="237"/>
      <c r="U7" s="237"/>
      <c r="V7" s="237"/>
      <c r="W7" s="237"/>
      <c r="X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2.72</v>
      </c>
      <c r="L28" s="59">
        <f>LOOKUP($K$15+1,CurveFetch!D$8:D$1000,CurveFetch!F$8:F$1000)</f>
        <v>2.58</v>
      </c>
      <c r="M28" s="59">
        <f>L28-$L$49</f>
        <v>-0.14000000000000012</v>
      </c>
      <c r="N28" s="124">
        <f>M28-'[23]Gas Average Basis'!M28</f>
        <v>-0.10499999999999998</v>
      </c>
      <c r="O28" s="59">
        <f>LOOKUP($K$15+2,CurveFetch!$D$8:$D$1000,CurveFetch!$F$8:$F$1000)</f>
        <v>2.5299999999999998</v>
      </c>
      <c r="P28" s="59">
        <f>O28-$O$49</f>
        <v>-5.500000000000016E-2</v>
      </c>
      <c r="Q28" s="124">
        <f>P28-'[23]Gas Average Basis'!P28</f>
        <v>4.4999999999999929E-2</v>
      </c>
      <c r="R28" s="59" t="e">
        <f ca="1">IF(R$22,AveragePrices($F$21,R$23,R$24,$AJ28:$AJ28),AveragePrices($F$15,R$23,R$24,$AL28:$AL28))</f>
        <v>#NAME?</v>
      </c>
      <c r="S28" s="124" t="e">
        <f ca="1">R28-'[23]Gas Average Basis'!R28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t="shared" ref="V28:V43" ca="1" si="0">IF(V$22,AveragePrices($F$21,V$23,V$24,$AJ28:$AJ28),AveragePrices($F$15,V$23,V$24,$AL28:$AL28))</f>
        <v>#NAME?</v>
      </c>
      <c r="W28" s="124" t="e">
        <f ca="1">V28-'[23]Gas Average Basis'!V28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AB28-'[23]Gas Average Basis'!AB28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AH28-'[23]Gas Average Basis'!AH28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2.5950000000000002</v>
      </c>
      <c r="L29" s="59">
        <f>LOOKUP($K$15+1,CurveFetch!D$8:D$1000,CurveFetch!Q$8:Q$1000)</f>
        <v>2.4550000000000001</v>
      </c>
      <c r="M29" s="59">
        <f>L29-$L$49</f>
        <v>-0.26500000000000012</v>
      </c>
      <c r="N29" s="124">
        <f>M29-'[23]Gas Average Basis'!M29</f>
        <v>-0.125</v>
      </c>
      <c r="O29" s="59">
        <f>LOOKUP($K$15+2,CurveFetch!$D$8:$D$1000,CurveFetch!$Q$8:$Q$1000)</f>
        <v>2.5299999999999998</v>
      </c>
      <c r="P29" s="59">
        <f>O29-$O$49</f>
        <v>-5.500000000000016E-2</v>
      </c>
      <c r="Q29" s="124">
        <f>P29-'[23]Gas Average Basis'!P29</f>
        <v>6.4999999999999947E-2</v>
      </c>
      <c r="R29" s="59" t="e">
        <f ca="1">IF(R$22,AveragePrices($F$21,R$23,R$24,$AJ29:$AJ29),AveragePrices($F$15,R$23,R$24,$AL29:$AL29))</f>
        <v>#NAME?</v>
      </c>
      <c r="S29" s="124" t="e">
        <f ca="1">R29-'[23]Gas Average Basis'!R29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T29-'[23]Gas Average Basis'!S29</f>
        <v>#NAME?</v>
      </c>
      <c r="V29" s="59" t="e">
        <f t="shared" ca="1" si="0"/>
        <v>#NAME?</v>
      </c>
      <c r="W29" s="124" t="e">
        <f ca="1">V29-'[23]Gas Average Basis'!V29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X29-'[23]Gas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Z29-'[23]Gas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AB29-'[23]Gas Average Basis'!AB29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AD29-'[23]Gas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AF29-'[23]Gas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AH29-'[23]Gas Average Basis'!AH29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2.63</v>
      </c>
      <c r="L30" s="59">
        <f>LOOKUP($K$15+1,CurveFetch!D$8:D$1000,CurveFetch!G$8:G$1000)</f>
        <v>2.56</v>
      </c>
      <c r="M30" s="59">
        <f>L30-$L$49</f>
        <v>-0.16000000000000014</v>
      </c>
      <c r="N30" s="124">
        <f>M30-'[23]Gas Average Basis'!M30</f>
        <v>-6.4999999999999947E-2</v>
      </c>
      <c r="O30" s="59">
        <f>LOOKUP($K$15+2,CurveFetch!$D$8:$D$1000,CurveFetch!$G$8:$G$1000)</f>
        <v>2.4900000000000002</v>
      </c>
      <c r="P30" s="59">
        <f>O30-$O$49</f>
        <v>-9.4999999999999751E-2</v>
      </c>
      <c r="Q30" s="124">
        <f>P30-'[23]Gas Average Basis'!P30</f>
        <v>2.5000000000000355E-2</v>
      </c>
      <c r="R30" s="59" t="e">
        <f ca="1">IF(R$22,AveragePrices($F$21,R$23,R$24,$AJ30:$AJ30),AveragePrices($F$15,R$23,R$24,$AL30:$AL30))</f>
        <v>#NAME?</v>
      </c>
      <c r="S30" s="124" t="e">
        <f ca="1">R30-'[23]Gas Average Basis'!R30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T30-'[23]Gas Average Basis'!S30</f>
        <v>#NAME?</v>
      </c>
      <c r="V30" s="59" t="e">
        <f t="shared" ca="1" si="0"/>
        <v>#NAME?</v>
      </c>
      <c r="W30" s="124" t="e">
        <f ca="1">V30-'[23]Gas Average Basis'!V30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X30-'[23]Gas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Z30-'[23]Gas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AB30-'[23]Gas Average Basis'!AB30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AD30-'[23]Gas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AF30-'[23]Gas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AH30-'[23]Gas Average Basis'!AH30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2.62</v>
      </c>
      <c r="L31" s="59">
        <f>LOOKUP($K$15+1,CurveFetch!D$8:D$1000,CurveFetch!H$8:H$1000)</f>
        <v>2.59</v>
      </c>
      <c r="M31" s="59">
        <f>L31-$L$49</f>
        <v>-0.13000000000000034</v>
      </c>
      <c r="N31" s="124">
        <f>M31-'[23]Gas Average Basis'!M31</f>
        <v>-1.0000000000000231E-2</v>
      </c>
      <c r="O31" s="59">
        <f>LOOKUP($K$15+2,CurveFetch!$D$8:$D$1000,CurveFetch!$H$8:$H$1000)</f>
        <v>2.5099999999999998</v>
      </c>
      <c r="P31" s="59">
        <f>O31-$O$49</f>
        <v>-7.5000000000000178E-2</v>
      </c>
      <c r="Q31" s="124">
        <f>P31-'[23]Gas Average Basis'!P31</f>
        <v>4.4999999999999929E-2</v>
      </c>
      <c r="R31" s="59" t="e">
        <f ca="1">IF(R$22,AveragePrices($F$21,R$23,R$24,$AJ31:$AJ31),AveragePrices($F$15,R$23,R$24,$AL31:$AL31))</f>
        <v>#NAME?</v>
      </c>
      <c r="S31" s="124" t="e">
        <f ca="1">R31-'[23]Gas Average Basis'!R31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T31-'[23]Gas Average Basis'!S31</f>
        <v>#NAME?</v>
      </c>
      <c r="V31" s="59" t="e">
        <f t="shared" ca="1" si="0"/>
        <v>#NAME?</v>
      </c>
      <c r="W31" s="124" t="e">
        <f ca="1">V31-'[23]Gas Average Basis'!V31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X31-'[23]Gas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Z31-'[23]Gas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AB31-'[23]Gas Average Basis'!AB31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AD31-'[23]Gas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AF31-'[23]Gas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AH31-'[23]Gas Average Basis'!AH31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2.4249999999999998</v>
      </c>
      <c r="L33" s="59">
        <f>LOOKUP($K$15+1,CurveFetch!D$8:D$1000,CurveFetch!K$8:K$1000)</f>
        <v>2.46</v>
      </c>
      <c r="M33" s="59">
        <f>L33-$L$49</f>
        <v>-0.26000000000000023</v>
      </c>
      <c r="N33" s="124">
        <f>M33-'[23]Gas Average Basis'!M33</f>
        <v>2.0000000000000018E-2</v>
      </c>
      <c r="O33" s="59">
        <f>LOOKUP($K$15+2,CurveFetch!$D$8:$D$1000,CurveFetch!$K$8:$K$1000)</f>
        <v>2.36</v>
      </c>
      <c r="P33" s="59">
        <f>O33-$O$49</f>
        <v>-0.22500000000000009</v>
      </c>
      <c r="Q33" s="124">
        <f>P33-'[23]Gas Average Basis'!P33</f>
        <v>2.4999999999999911E-2</v>
      </c>
      <c r="R33" s="59" t="e">
        <f ca="1">IF(R$22,AveragePrices($F$21,R$23,R$24,$AJ33:$AJ33),AveragePrices($F$15,R$23,R$24,$AL33:$AL33))</f>
        <v>#NAME?</v>
      </c>
      <c r="S33" s="124" t="e">
        <f ca="1">R33-'[23]Gas Average Basis'!R33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T33-'[23]Gas Average Basis'!S33</f>
        <v>#NAME?</v>
      </c>
      <c r="V33" s="59" t="e">
        <f t="shared" ca="1" si="0"/>
        <v>#NAME?</v>
      </c>
      <c r="W33" s="124" t="e">
        <f ca="1">V33-'[23]Gas Average Basis'!V33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X33-'[23]Gas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Z33-'[23]Gas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AB33-'[23]Gas Average Basis'!AB33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AD33-'[23]Gas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AF33-'[23]Gas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AH33-'[23]Gas Average Basis'!AH33</f>
        <v>#NAME?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2.4849999999999999</v>
      </c>
      <c r="L34" s="59">
        <f>LOOKUP($K$15+1,CurveFetch!D$8:D$1000,CurveFetch!R$8:R$1000)</f>
        <v>2.3849999999999998</v>
      </c>
      <c r="M34" s="59">
        <f>L34-$L$49</f>
        <v>-0.33500000000000041</v>
      </c>
      <c r="N34" s="124">
        <f>M34-'[23]Gas Average Basis'!M34</f>
        <v>-7.5000000000000178E-2</v>
      </c>
      <c r="O34" s="59">
        <f>LOOKUP($K$15+2,CurveFetch!$D$8:$D$1000,CurveFetch!$R$8:$R$1000)</f>
        <v>2.4300000000000002</v>
      </c>
      <c r="P34" s="59">
        <f>O34-$O$49</f>
        <v>-0.1549999999999998</v>
      </c>
      <c r="Q34" s="124">
        <f>P34-'[23]Gas Average Basis'!P34</f>
        <v>5.500000000000016E-2</v>
      </c>
      <c r="R34" s="59" t="e">
        <f ca="1">IF(R$22,AveragePrices($F$21,R$23,R$24,$AJ34:$AJ34),AveragePrices($F$15,R$23,R$24,$AL34:$AL34))</f>
        <v>#NAME?</v>
      </c>
      <c r="S34" s="124" t="e">
        <f ca="1">R34-'[23]Gas Average Basis'!R34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T34-'[23]Gas Average Basis'!S34</f>
        <v>#NAME?</v>
      </c>
      <c r="V34" s="59" t="e">
        <f t="shared" ca="1" si="0"/>
        <v>#NAME?</v>
      </c>
      <c r="W34" s="124" t="e">
        <f ca="1">V34-'[23]Gas Average Basis'!V34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X34-'[23]Gas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Z34-'[23]Gas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AB34-'[23]Gas Average Basis'!AB34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AD34-'[23]Gas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AF34-'[23]Gas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AH34-'[23]Gas Average Basis'!AH34</f>
        <v>#NAME?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2.5150000000000001</v>
      </c>
      <c r="L35" s="59">
        <f>LOOKUP($K$15+1,CurveFetch!D$8:D$1000,CurveFetch!L$8:L$1000)</f>
        <v>2.5</v>
      </c>
      <c r="M35" s="59">
        <f>L35-$L$49</f>
        <v>-0.2200000000000002</v>
      </c>
      <c r="N35" s="124">
        <f>M35-'[23]Gas Average Basis'!M35</f>
        <v>1.0000000000000231E-2</v>
      </c>
      <c r="O35" s="59">
        <f>LOOKUP($K$15+2,CurveFetch!$D$8:$D$1000,CurveFetch!$L$8:$L$1000)</f>
        <v>2.46</v>
      </c>
      <c r="P35" s="59">
        <f>O35-$O$49</f>
        <v>-0.125</v>
      </c>
      <c r="Q35" s="124">
        <f>P35-'[23]Gas Average Basis'!P35</f>
        <v>6.4999999999999947E-2</v>
      </c>
      <c r="R35" s="59" t="e">
        <f ca="1">IF(R$22,AveragePrices($F$21,R$23,R$24,$AJ35:$AJ35),AveragePrices($F$15,R$23,R$24,$AL35:$AL35))</f>
        <v>#NAME?</v>
      </c>
      <c r="S35" s="124" t="e">
        <f ca="1">R35-'[23]Gas Average Basis'!R35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T35-'[23]Gas Average Basis'!S35</f>
        <v>#NAME?</v>
      </c>
      <c r="V35" s="59" t="e">
        <f t="shared" ca="1" si="0"/>
        <v>#NAME?</v>
      </c>
      <c r="W35" s="124" t="e">
        <f ca="1">V35-'[23]Gas Average Basis'!V35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X35-'[23]Gas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Z35-'[23]Gas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AB35-'[23]Gas Average Basis'!AB35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AD35-'[23]Gas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AF35-'[23]Gas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AH35-'[23]Gas Average Basis'!AH35</f>
        <v>#NAME?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2.5499999999999998</v>
      </c>
      <c r="L36" s="59">
        <f>LOOKUP($K$15+1,CurveFetch!D$8:D$1000,CurveFetch!P$8:P$1000)</f>
        <v>2.54</v>
      </c>
      <c r="M36" s="59">
        <f>L36-$L$49</f>
        <v>-0.18000000000000016</v>
      </c>
      <c r="N36" s="124">
        <f>M36-'[23]Gas Average Basis'!M36</f>
        <v>3.0000000000000249E-2</v>
      </c>
      <c r="O36" s="59">
        <f>LOOKUP($K$15+2,CurveFetch!$D$8:$D$1000,CurveFetch!$P$8:$P$1000)</f>
        <v>2.54</v>
      </c>
      <c r="P36" s="59">
        <f>O36-$O$49</f>
        <v>-4.4999999999999929E-2</v>
      </c>
      <c r="Q36" s="124">
        <f>P36-'[23]Gas Average Basis'!P36</f>
        <v>6.5000000000000391E-2</v>
      </c>
      <c r="R36" s="59" t="e">
        <f ca="1">IF(R$22,AveragePrices($F$21,R$23,R$24,$AJ36:$AJ36),AveragePrices($F$15,R$23,R$24,$AL36:$AL36))</f>
        <v>#NAME?</v>
      </c>
      <c r="S36" s="124" t="e">
        <f ca="1">R36-'[23]Gas Average Basis'!R36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T36-'[23]Gas Average Basis'!S36</f>
        <v>#NAME?</v>
      </c>
      <c r="V36" s="59" t="e">
        <f t="shared" ca="1" si="0"/>
        <v>#NAME?</v>
      </c>
      <c r="W36" s="124" t="e">
        <f ca="1">V36-'[23]Gas Average Basis'!V36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X36-'[23]Gas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Z36-'[23]Gas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AB36-'[23]Gas Average Basis'!AB36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AD36-'[23]Gas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AF36-'[23]Gas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AH36-'[23]Gas Average Basis'!AH36</f>
        <v>#NAME?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2.2200000000000002</v>
      </c>
      <c r="L39" s="59">
        <f>LOOKUP($K$15+1,CurveFetch!D$8:D$1000,CurveFetch!I$8:I$1000)</f>
        <v>1.9</v>
      </c>
      <c r="M39" s="59">
        <f>L39-$L$49</f>
        <v>-0.82000000000000028</v>
      </c>
      <c r="N39" s="124">
        <f>M39-'[23]Gas Average Basis'!M39</f>
        <v>-0.28500000000000014</v>
      </c>
      <c r="O39" s="59">
        <f>LOOKUP($K$15+2,CurveFetch!$D$8:$D$1000,CurveFetch!$I$8:$I$1000)</f>
        <v>2.0699999999999998</v>
      </c>
      <c r="P39" s="59">
        <f>O39-$O$49</f>
        <v>-0.51500000000000012</v>
      </c>
      <c r="Q39" s="124">
        <f>P39-'[23]Gas Average Basis'!P39</f>
        <v>-3.5000000000000142E-2</v>
      </c>
      <c r="R39" s="59" t="e">
        <f ca="1">IF(R$22,AveragePrices($F$21,R$23,R$24,$AJ39:$AJ39),AveragePrices($F$15,R$23,R$24,$AL39:$AL39))</f>
        <v>#NAME?</v>
      </c>
      <c r="S39" s="124" t="e">
        <f ca="1">R39-'[23]Gas Average Basis'!R39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T39-'[23]Gas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V39-'[23]Gas Average Basis'!V39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X39-'[23]Gas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Z39-'[23]Gas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AB39-'[23]Gas Average Basis'!AB39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AD39-'[23]Gas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AF39-'[23]Gas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AH39-'[23]Gas Average Basis'!AH39</f>
        <v>#NAME?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2.5049999999999999</v>
      </c>
      <c r="L40" s="59">
        <f>LOOKUP($K$15+1,CurveFetch!D$8:D$1000,CurveFetch!J$8:J$1000)</f>
        <v>2.48</v>
      </c>
      <c r="M40" s="59">
        <f>L40-$L$49</f>
        <v>-0.24000000000000021</v>
      </c>
      <c r="N40" s="124">
        <f>M40-'[23]Gas Average Basis'!M40</f>
        <v>-4.4999999999999929E-2</v>
      </c>
      <c r="O40" s="59">
        <f>LOOKUP($K$15+2,CurveFetch!$D$8:$D$1000,CurveFetch!$J$8:$J$1000)</f>
        <v>2.31</v>
      </c>
      <c r="P40" s="59">
        <f>O40-$O$49</f>
        <v>-0.27499999999999991</v>
      </c>
      <c r="Q40" s="124">
        <f>P40-'[23]Gas Average Basis'!P40</f>
        <v>-3.4999999999999698E-2</v>
      </c>
      <c r="R40" s="59" t="e">
        <f ca="1">IF(R$22,AveragePrices($F$21,R$23,R$24,$AJ40:$AJ40),AveragePrices($F$15,R$23,R$24,$AL40:$AL40))</f>
        <v>#NAME?</v>
      </c>
      <c r="S40" s="124" t="e">
        <f ca="1">R40-'[23]Gas Average Basis'!R40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T40-'[23]Gas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V40-'[23]Gas Average Basis'!V40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X40-'[23]Gas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Z40-'[23]Gas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AB40-'[23]Gas Average Basis'!AB40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AD40-'[23]Gas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AF40-'[23]Gas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AH40-'[23]Gas Average Basis'!AH40</f>
        <v>#NAME?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2.5049999999999999</v>
      </c>
      <c r="L41" s="59">
        <f>LOOKUP($K$15+1,CurveFetch!D$8:D$1000,CurveFetch!M$8:M$1000)</f>
        <v>2.5</v>
      </c>
      <c r="M41" s="59">
        <f>L41-$L$49</f>
        <v>-0.2200000000000002</v>
      </c>
      <c r="N41" s="124">
        <f>M41-'[23]Gas Average Basis'!M41</f>
        <v>2.0000000000000018E-2</v>
      </c>
      <c r="O41" s="59">
        <f>LOOKUP($K$15+2,CurveFetch!$D$8:$D$1000,CurveFetch!$M$8:$M$1000)</f>
        <v>2.31</v>
      </c>
      <c r="P41" s="59">
        <f>O41-$O$49</f>
        <v>-0.27499999999999991</v>
      </c>
      <c r="Q41" s="124">
        <f>P41-'[23]Gas Average Basis'!P41</f>
        <v>6.5000000000000391E-2</v>
      </c>
      <c r="R41" s="59" t="e">
        <f ca="1">IF(R$22,AveragePrices($F$21,R$23,R$24,$AJ41:$AJ41),AveragePrices($F$15,R$23,R$24,$AL41:$AL41))</f>
        <v>#NAME?</v>
      </c>
      <c r="S41" s="124" t="e">
        <f ca="1">R41-'[23]Gas Average Basis'!R41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T41-'[23]Gas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V41-'[23]Gas Average Basis'!V41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X41-'[23]Gas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Z41-'[23]Gas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AB41-'[23]Gas Average Basis'!AB41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AD41-'[23]Gas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AF41-'[23]Gas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AH41-'[23]Gas Average Basis'!AH41</f>
        <v>#NAME?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2.4692000000000003</v>
      </c>
      <c r="L42" s="59">
        <f>LOOKUP($K$15+1,CurveFetch!D$8:D$1000,CurveFetch!N$8:N$1000)</f>
        <v>2.39</v>
      </c>
      <c r="M42" s="59">
        <f>L42-$L$49</f>
        <v>-0.33000000000000007</v>
      </c>
      <c r="N42" s="124">
        <f>M42-'[23]Gas Average Basis'!M42</f>
        <v>-5.699999999999994E-2</v>
      </c>
      <c r="O42" s="59">
        <f>LOOKUP($K$15+2,CurveFetch!$D$8:$D$1000,CurveFetch!$N$8:$N$1000)</f>
        <v>2.4090000000000003</v>
      </c>
      <c r="P42" s="59">
        <f>O42-$O$49</f>
        <v>-0.17599999999999971</v>
      </c>
      <c r="Q42" s="124">
        <f>P42-'[23]Gas Average Basis'!P42</f>
        <v>0.10000000000000009</v>
      </c>
      <c r="R42" s="59" t="e">
        <f ca="1">IF(R$22,AveragePrices($F$21,R$23,R$24,$AJ42:$AJ42),AveragePrices($F$15,R$23,R$24,$AL42:$AL42))</f>
        <v>#NAME?</v>
      </c>
      <c r="S42" s="124" t="e">
        <f ca="1">R42-'[23]Gas Average Basis'!R42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T42-'[23]Gas Average Basis'!S42</f>
        <v>#NAME?</v>
      </c>
      <c r="V42" s="59" t="e">
        <f t="shared" ca="1" si="0"/>
        <v>#NAME?</v>
      </c>
      <c r="W42" s="124" t="e">
        <f ca="1">V42-'[23]Gas Average Basis'!V42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X42-'[23]Gas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Z42-'[23]Gas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AB42-'[23]Gas Average Basis'!AB42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AD42-'[23]Gas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AF42-'[23]Gas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AH42-'[23]Gas Average Basis'!AH42</f>
        <v>#NAME?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2.13</v>
      </c>
      <c r="L43" s="59">
        <f>LOOKUP($K$15+1,CurveFetch!D$8:D$1000,CurveFetch!O$8:O$1000)</f>
        <v>1.95</v>
      </c>
      <c r="M43" s="59">
        <f>L43-$L$49</f>
        <v>-0.77000000000000024</v>
      </c>
      <c r="N43" s="124">
        <f>M43-'[23]Gas Average Basis'!M43</f>
        <v>-0.19500000000000006</v>
      </c>
      <c r="O43" s="59">
        <f>LOOKUP($K$15+2,CurveFetch!$D$8:$D$1000,CurveFetch!$O$8:$O$1000)</f>
        <v>1.97</v>
      </c>
      <c r="P43" s="59">
        <f>O43-$O$49</f>
        <v>-0.61499999999999999</v>
      </c>
      <c r="Q43" s="124">
        <f>P43-'[23]Gas Average Basis'!P43</f>
        <v>1.5000000000000346E-2</v>
      </c>
      <c r="R43" s="59" t="e">
        <f ca="1">IF(R$22,AveragePrices($F$21,R$23,R$24,$AJ43:$AJ43),AveragePrices($F$15,R$23,R$24,$AL43:$AL43))</f>
        <v>#NAME?</v>
      </c>
      <c r="S43" s="124" t="e">
        <f ca="1">R43-'[23]Gas Average Basis'!R43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T43-'[23]Gas Average Basis'!S43</f>
        <v>#NAME?</v>
      </c>
      <c r="V43" s="59" t="e">
        <f t="shared" ca="1" si="0"/>
        <v>#NAME?</v>
      </c>
      <c r="W43" s="124" t="e">
        <f ca="1">V43-'[23]Gas Average Basis'!V43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X43-'[23]Gas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Z43-'[23]Gas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AB43-'[23]Gas Average Basis'!AB43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AD43-'[23]Gas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AF43-'[23]Gas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AH43-'[23]Gas Average Basis'!AH43</f>
        <v>#NAME?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>
        <f>LOOKUP($K$15,CurveFetch!$D$8:$D$1000,CurveFetch!$E$8:$E$1000)</f>
        <v>2.7349999999999999</v>
      </c>
      <c r="L49" s="59">
        <f>LOOKUP($K$15+1,CurveFetch!D$8:D$1000,CurveFetch!E$8:E$1000)</f>
        <v>2.72</v>
      </c>
      <c r="M49" s="59"/>
      <c r="N49" s="124">
        <f>L49-'[23]Gas Average Basis'!L49</f>
        <v>-2.0000000000000018E-2</v>
      </c>
      <c r="O49" s="59">
        <f>LOOKUP($K$15+2,CurveFetch!$D$8:$D$1000,CurveFetch!$E$8:$E$1000)</f>
        <v>2.585</v>
      </c>
      <c r="P49" s="59"/>
      <c r="Q49" s="124">
        <f>O49-'[23]Gas Average Basis'!O49</f>
        <v>-5.500000000000016E-2</v>
      </c>
      <c r="R49" s="59" t="e">
        <f ca="1">IF(R$22,AveragePrices($F$21,R$23,R$24,$AJ49:$AJ49),AveragePrices($F$15,R$23,R$24,$AL49:$AL49))</f>
        <v>#NAME?</v>
      </c>
      <c r="S49" s="124" t="e">
        <f ca="1">R49-'[23]Gas Average Basis'!R49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V49-'[23]Gas Average Basis'!V49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AB49-'[23]Gas Average Basis'!AB49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 t="e">
        <f ca="1">AH49-'[23]Gas Average Basis'!AH49</f>
        <v>#NAME?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7" t="s">
        <v>156</v>
      </c>
      <c r="S53" s="237"/>
      <c r="T53" s="237"/>
      <c r="U53" s="237"/>
      <c r="V53" s="237"/>
      <c r="W53" s="237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4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4">
        <v>37196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5"/>
      <c r="AF56" s="235"/>
      <c r="AG56" s="235"/>
      <c r="AH56" s="235"/>
      <c r="AI56" s="236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4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6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2.72</v>
      </c>
      <c r="L60" s="59">
        <f>(M60-2)/L30</f>
        <v>9.765625</v>
      </c>
      <c r="M60" s="187">
        <v>27</v>
      </c>
      <c r="N60" s="59">
        <f>(PowerPrices!C9-2)/O30</f>
        <v>9.9978862819699845</v>
      </c>
      <c r="O60" s="187">
        <f>PowerPrices!C9</f>
        <v>26.894736842105264</v>
      </c>
      <c r="P60" s="59" t="e">
        <f ca="1">(PowerPrices!D9-2)/(R$49+R30)</f>
        <v>#NAME?</v>
      </c>
      <c r="Q60" s="187">
        <f ca="1">PowerPrices!D9</f>
        <v>34.75</v>
      </c>
      <c r="R60" s="59" t="e">
        <f ca="1">(AVERAGE(PowerPrices!$D9,PowerPrices!$E9,PowerPrices!$H9,PowerPrices!$I9,PowerPrices!$K9)-2)/($V$49+$V30)</f>
        <v>#NAME?</v>
      </c>
      <c r="S60" s="187">
        <f ca="1">(AVERAGE(PowerPrices!$D9,PowerPrices!$E9,PowerPrices!$H9,PowerPrices!$I9,PowerPrices!$K9))</f>
        <v>32.076754385964911</v>
      </c>
      <c r="T60" s="59"/>
      <c r="U60" s="124"/>
      <c r="V60" s="59" t="e">
        <f ca="1">(AVERAGE(PowerPrices!$H9,PowerPrices!$I9,PowerPrices!$K9)-2)/($X$49+$X30)</f>
        <v>#NAME?</v>
      </c>
      <c r="W60" s="187">
        <f>AVERAGE(PowerPrices!$H9,PowerPrices!$I9,PowerPrices!$K9)</f>
        <v>31.458333333333332</v>
      </c>
      <c r="X60" s="59" t="e">
        <f ca="1">(AVERAGE(PowerPrices!$L9,PowerPrices!$M9,PowerPrices!$N9)-2)/($Z$49+$Z30)</f>
        <v>#NAME?</v>
      </c>
      <c r="Y60" s="124"/>
      <c r="Z60" s="187">
        <f>AVERAGE(PowerPrices!$L9,PowerPrices!$M9,PowerPrices!$N9)</f>
        <v>28.111111111111111</v>
      </c>
      <c r="AA60" s="124"/>
      <c r="AB60" s="59" t="e">
        <f ca="1">(AVERAGE(PowerPrices!$L9,PowerPrices!$M9,PowerPrices!$N9,PowerPrices!$P9,PowerPrices!$Q9,PowerPrices!$R9,PowerPrices!$T9)-2)/($AB$49+$AB30)</f>
        <v>#NAME?</v>
      </c>
      <c r="AC60" s="187">
        <f>AVERAGE(PowerPrices!$L9,PowerPrices!$M9,PowerPrices!$N9,PowerPrices!$P9,PowerPrices!$Q9,PowerPrices!$R9,PowerPrices!$T9)</f>
        <v>37.261904761904759</v>
      </c>
      <c r="AD60" s="59" t="e">
        <f ca="1">(AVERAGE(PowerPrices!$P9,PowerPrices!$Q9,PowerPrices!$R9)-2)/($AD$49+$AD30)</f>
        <v>#NAME?</v>
      </c>
      <c r="AE60" s="124"/>
      <c r="AF60" s="187">
        <f>AVERAGE(PowerPrices!$P9,PowerPrices!$Q9,PowerPrices!$R9)</f>
        <v>45.833333333333336</v>
      </c>
      <c r="AG60" s="124"/>
      <c r="AH60" s="59" t="e">
        <f ca="1">(PowerPrices!$S9-2)/($AF$49+$AF30)</f>
        <v>#NAME?</v>
      </c>
      <c r="AI60" s="187">
        <f>PowerPrices!$S9</f>
        <v>38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2.5950000000000002</v>
      </c>
      <c r="L61" s="59">
        <f>(M61-2)/(L28+0.2)</f>
        <v>10.913669064748202</v>
      </c>
      <c r="M61" s="187">
        <v>32.340000000000003</v>
      </c>
      <c r="N61" s="59">
        <f>(PowerPrices!C11-2)/(O28+0.2)</f>
        <v>10.444958550221708</v>
      </c>
      <c r="O61" s="187">
        <f>PowerPrices!C11</f>
        <v>30.514736842105261</v>
      </c>
      <c r="P61" s="59" t="e">
        <f ca="1">(PowerPrices!D11-2)/(R$49+R28+0.2)</f>
        <v>#NAME?</v>
      </c>
      <c r="Q61" s="187">
        <f ca="1">PowerPrices!D11</f>
        <v>34.5</v>
      </c>
      <c r="R61" s="59" t="e">
        <f ca="1">(AVERAGE(PowerPrices!$D11,PowerPrices!$E11,PowerPrices!$H11,PowerPrices!$I11,PowerPrices!$K11)-2)/($V$49+$V28+0.2)</f>
        <v>#NAME?</v>
      </c>
      <c r="S61" s="187">
        <f ca="1">AVERAGE(PowerPrices!$D11,PowerPrices!$E11,PowerPrices!$H11,PowerPrices!$I11,PowerPrices!$K11)</f>
        <v>33.320754385964918</v>
      </c>
      <c r="T61" s="59"/>
      <c r="U61" s="124"/>
      <c r="V61" s="59" t="e">
        <f ca="1">(AVERAGE(PowerPrices!$H11,PowerPrices!$I11,PowerPrices!$K11)-2)/($X$49+$X28+0.2)</f>
        <v>#NAME?</v>
      </c>
      <c r="W61" s="187">
        <f>AVERAGE(PowerPrices!$H11,PowerPrices!$I11,PowerPrices!$K11)</f>
        <v>33.125</v>
      </c>
      <c r="X61" s="59" t="e">
        <f ca="1">(AVERAGE(PowerPrices!$L11,PowerPrices!$M11,PowerPrices!$N11)-2)/($Z$49+$Z28+0.2)</f>
        <v>#NAME?</v>
      </c>
      <c r="Y61" s="124"/>
      <c r="Z61" s="187">
        <f>AVERAGE(PowerPrices!$L11,PowerPrices!$M11,PowerPrices!$N11)</f>
        <v>34.416666666666664</v>
      </c>
      <c r="AA61" s="124"/>
      <c r="AB61" s="59" t="e">
        <f ca="1">(AVERAGE(PowerPrices!$L11,PowerPrices!$M11,PowerPrices!$N11,PowerPrices!$P11,PowerPrices!$Q11,PowerPrices!$R11,PowerPrices!$T11)-2)/($AB$49+$AB28+0.2)</f>
        <v>#NAME?</v>
      </c>
      <c r="AC61" s="187">
        <f>AVERAGE(PowerPrices!$L11,PowerPrices!$M11,PowerPrices!$N11,PowerPrices!$P11,PowerPrices!$Q11,PowerPrices!$R11,PowerPrices!$T11)</f>
        <v>42.321428571428569</v>
      </c>
      <c r="AD61" s="59" t="e">
        <f ca="1">(AVERAGE(PowerPrices!$P11,PowerPrices!$Q11,PowerPrices!$R11)-2)/($AD$49+$AD28+0.2)</f>
        <v>#NAME?</v>
      </c>
      <c r="AE61" s="124"/>
      <c r="AF61" s="187">
        <f>AVERAGE(PowerPrices!$P11,PowerPrices!$Q11,PowerPrices!$R11)</f>
        <v>51</v>
      </c>
      <c r="AG61" s="124"/>
      <c r="AH61" s="59" t="e">
        <f ca="1">(PowerPrices!$S11-2)/($AF$49+$AF28+0.2)</f>
        <v>#NAME?</v>
      </c>
      <c r="AI61" s="187">
        <f>PowerPrices!$S11</f>
        <v>41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2.63</v>
      </c>
      <c r="L62" s="59">
        <f>(M62-2)/(L31+0.33)</f>
        <v>10.273972602739727</v>
      </c>
      <c r="M62" s="187">
        <v>32</v>
      </c>
      <c r="N62" s="59">
        <f>(PowerPrices!C13-2)/(O31+0.33)</f>
        <v>9.9332839140103779</v>
      </c>
      <c r="O62" s="187">
        <f>PowerPrices!C13</f>
        <v>30.210526315789473</v>
      </c>
      <c r="P62" s="59" t="e">
        <f ca="1">(PowerPrices!D13-2)/(R$49+R31+0.33)</f>
        <v>#NAME?</v>
      </c>
      <c r="Q62" s="187">
        <f ca="1">PowerPrices!D13</f>
        <v>32.5</v>
      </c>
      <c r="R62" s="59" t="e">
        <f ca="1">(AVERAGE(PowerPrices!$D13,PowerPrices!$E13,PowerPrices!$H13,PowerPrices!$I13,PowerPrices!$K13)-2)/($V$49+$V31+0.33)</f>
        <v>#NAME?</v>
      </c>
      <c r="S62" s="187">
        <f ca="1">AVERAGE(PowerPrices!$D13,PowerPrices!$E13,PowerPrices!$H13,PowerPrices!$I13,PowerPrices!$K13)</f>
        <v>32.251491228070179</v>
      </c>
      <c r="T62" s="59"/>
      <c r="U62" s="124"/>
      <c r="V62" s="59" t="e">
        <f ca="1">(AVERAGE(PowerPrices!$H13,PowerPrices!$I13,PowerPrices!$K13)-2)/($X$49+$X31+0.33)</f>
        <v>#NAME?</v>
      </c>
      <c r="W62" s="187">
        <f>AVERAGE(PowerPrices!$H13,PowerPrices!$I13,PowerPrices!$K13)</f>
        <v>32.425000000000004</v>
      </c>
      <c r="X62" s="59" t="e">
        <f ca="1">(AVERAGE(PowerPrices!$L13,PowerPrices!$M13,PowerPrices!$N13)-2)/($Z$49+$Z31+0.33)</f>
        <v>#NAME?</v>
      </c>
      <c r="Y62" s="124"/>
      <c r="Z62" s="187">
        <f>AVERAGE(PowerPrices!$L13,PowerPrices!$M13,PowerPrices!$N13)</f>
        <v>35.75</v>
      </c>
      <c r="AA62" s="124"/>
      <c r="AB62" s="59" t="e">
        <f ca="1">(AVERAGE(PowerPrices!$L13,PowerPrices!$M13,PowerPrices!$N13,PowerPrices!$P13,PowerPrices!$Q13,PowerPrices!$R13,PowerPrices!$T13)-2)/($AB$49+$AB31+0.33)</f>
        <v>#NAME?</v>
      </c>
      <c r="AC62" s="187">
        <f>AVERAGE(PowerPrices!$L13,PowerPrices!$M13,PowerPrices!$N13,PowerPrices!$P13,PowerPrices!$Q13,PowerPrices!$R13,PowerPrices!$T13)</f>
        <v>43</v>
      </c>
      <c r="AD62" s="59" t="e">
        <f ca="1">(AVERAGE(PowerPrices!$P13,PowerPrices!$Q13,PowerPrices!$R13)-2)/($AD$49+$AD31+0.33)</f>
        <v>#NAME?</v>
      </c>
      <c r="AE62" s="124"/>
      <c r="AF62" s="187">
        <f>AVERAGE(PowerPrices!$P13,PowerPrices!$Q13,PowerPrices!$R13)</f>
        <v>51.25</v>
      </c>
      <c r="AG62" s="124"/>
      <c r="AH62" s="59" t="e">
        <f ca="1">(PowerPrices!$S13-2)/($AF$49+$AF31+0.33)</f>
        <v>#NAME?</v>
      </c>
      <c r="AI62" s="187">
        <f>PowerPrices!$S13</f>
        <v>40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2.62</v>
      </c>
      <c r="L63" s="59">
        <f>(M63-2)/(L34+0.12)</f>
        <v>11.776447105788424</v>
      </c>
      <c r="M63" s="187">
        <v>31.5</v>
      </c>
      <c r="N63" s="59">
        <f>(PowerPrices!C14-2)/(O34+0.12)</f>
        <v>10.428276573787409</v>
      </c>
      <c r="O63" s="187">
        <f>PowerPrices!C14</f>
        <v>28.592105263157894</v>
      </c>
      <c r="P63" s="59" t="e">
        <f ca="1">(PowerPrices!D14-2)/(R$49+R34+0.12)</f>
        <v>#NAME?</v>
      </c>
      <c r="Q63" s="187">
        <f ca="1">PowerPrices!D14</f>
        <v>30.25</v>
      </c>
      <c r="R63" s="59" t="e">
        <f ca="1">(AVERAGE(PowerPrices!$D14,PowerPrices!$E14,PowerPrices!$H14,PowerPrices!$I14,PowerPrices!$K14)-2)/($V$49+$V34+0.12)</f>
        <v>#NAME?</v>
      </c>
      <c r="S63" s="187">
        <f ca="1">AVERAGE(PowerPrices!$D14,PowerPrices!$E14,PowerPrices!$H14,PowerPrices!$I14,PowerPrices!$K14)</f>
        <v>30.502631578947366</v>
      </c>
      <c r="T63" s="59"/>
      <c r="U63" s="124"/>
      <c r="V63" s="59" t="e">
        <f ca="1">(AVERAGE(PowerPrices!$H14,PowerPrices!$I14,PowerPrices!$K14)-2)/($X$49+$X34+0.12)</f>
        <v>#NAME?</v>
      </c>
      <c r="W63" s="187">
        <f>AVERAGE(PowerPrices!$H14,PowerPrices!$I14,PowerPrices!$K14)</f>
        <v>30.916666666666668</v>
      </c>
      <c r="X63" s="59" t="e">
        <f ca="1">(AVERAGE(PowerPrices!$L14,PowerPrices!$M14,PowerPrices!$N14)-2)/($Z$49+$Z34+0.12)</f>
        <v>#NAME?</v>
      </c>
      <c r="Y63" s="124"/>
      <c r="Z63" s="187">
        <f>AVERAGE(PowerPrices!$L14,PowerPrices!$M14,PowerPrices!$N14)</f>
        <v>36.94444444444445</v>
      </c>
      <c r="AA63" s="124"/>
      <c r="AB63" s="59" t="e">
        <f ca="1">(AVERAGE(PowerPrices!$L14,PowerPrices!$M14,PowerPrices!$N14,PowerPrices!$P14,PowerPrices!$Q14,PowerPrices!$R14,PowerPrices!$T14)-2)/($AB$49+$AB34+0.12)</f>
        <v>#NAME?</v>
      </c>
      <c r="AC63" s="187">
        <f>AVERAGE(PowerPrices!$L14,PowerPrices!$M14,PowerPrices!$N14,PowerPrices!$P14,PowerPrices!$Q14,PowerPrices!$R14,PowerPrices!$T14)</f>
        <v>44.761904761904766</v>
      </c>
      <c r="AD63" s="59" t="e">
        <f ca="1">(AVERAGE(PowerPrices!$P14,PowerPrices!$Q14,PowerPrices!$R14)-2)/($AD$49+$AD34+0.12)</f>
        <v>#NAME?</v>
      </c>
      <c r="AE63" s="124"/>
      <c r="AF63" s="187">
        <f>AVERAGE(PowerPrices!$P14,PowerPrices!$Q14,PowerPrices!$R14)</f>
        <v>55</v>
      </c>
      <c r="AG63" s="124"/>
      <c r="AH63" s="59" t="e">
        <f ca="1">(PowerPrices!$S14-2)/($AF$49+$AF34+0.12)</f>
        <v>#NAME?</v>
      </c>
      <c r="AI63" s="187">
        <f>PowerPrices!$S14</f>
        <v>36.333333333333336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2" t="s">
        <v>151</v>
      </c>
      <c r="M66" s="232"/>
    </row>
    <row r="67" spans="3:13" x14ac:dyDescent="0.25">
      <c r="C67" s="62"/>
      <c r="L67" s="233" t="s">
        <v>150</v>
      </c>
      <c r="M67" s="233"/>
    </row>
    <row r="68" spans="3:13" x14ac:dyDescent="0.25">
      <c r="C68" s="62"/>
      <c r="L68" s="233" t="s">
        <v>152</v>
      </c>
      <c r="M68" s="233"/>
    </row>
    <row r="69" spans="3:13" x14ac:dyDescent="0.25">
      <c r="C69" s="62"/>
      <c r="L69" s="233" t="s">
        <v>153</v>
      </c>
      <c r="M69" s="233"/>
    </row>
  </sheetData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177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R28-'[23]Gas Average PhyIdx'!R28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V28-'[23]Gas Average PhyIdx'!V28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AB28-'[23]Gas Average PhyIdx'!AB28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89" t="e">
        <f ca="1">AH28-'[23]Gas Average PhyIdx'!AH28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R29-'[23]Gas Average PhyIdx'!R29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T29-'[23]Gas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V29-'[23]Gas Average PhyIdx'!V29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X29-'[23]Gas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Z29-'[23]Gas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AB29-'[23]Gas Average PhyIdx'!AB29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AD29-'[23]Gas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AF29-'[23]Gas Average Basis'!AE29</f>
        <v>#NAME?</v>
      </c>
      <c r="AH29" s="59" t="e">
        <f ca="1">IF(AH$22,AveragePrices($F$21,AH$23,AH$24,$AJ29:$AJ29),AveragePrices($F$15,AH$23,AH$24,$AL29:$AL29))</f>
        <v>#NAME?</v>
      </c>
      <c r="AI29" s="89" t="e">
        <f ca="1">AH29-'[23]Gas Average PhyIdx'!AH29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R30-'[23]Gas Average PhyIdx'!R30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T30-'[23]Gas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V30-'[23]Gas Average PhyIdx'!V30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X30-'[23]Gas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Z30-'[23]Gas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AB30-'[23]Gas Average PhyIdx'!AB30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AD30-'[23]Gas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AF30-'[23]Gas Average Basis'!AE30</f>
        <v>#NAME?</v>
      </c>
      <c r="AH30" s="59" t="e">
        <f ca="1">IF(AH$22,AveragePrices($F$21,AH$23,AH$24,$AJ30:$AJ30),AveragePrices($F$15,AH$23,AH$24,$AL30:$AL30))</f>
        <v>#NAME?</v>
      </c>
      <c r="AI30" s="89" t="e">
        <f ca="1">AH30-'[23]Gas Average PhyIdx'!AH30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R31-'[23]Gas Average PhyIdx'!R31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T31-'[23]Gas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V31-'[23]Gas Average PhyIdx'!V31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X31-'[23]Gas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Z31-'[23]Gas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AB31-'[23]Gas Average PhyIdx'!AB31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AD31-'[23]Gas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AF31-'[23]Gas Average Basis'!AE31</f>
        <v>#NAME?</v>
      </c>
      <c r="AH31" s="59" t="e">
        <f ca="1">IF(AH$22,AveragePrices($F$21,AH$23,AH$24,$AJ31:$AJ31),AveragePrices($F$15,AH$23,AH$24,$AL31:$AL31))</f>
        <v>#NAME?</v>
      </c>
      <c r="AI31" s="89" t="e">
        <f ca="1">AH31-'[23]Gas Average PhyIdx'!AH31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R33-'[23]Gas Average PhyIdx'!R33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T33-'[23]Gas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V33-'[23]Gas Average PhyIdx'!V33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X33-'[23]Gas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Z33-'[23]Gas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AB33-'[23]Gas Average PhyIdx'!AB33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AD33-'[23]Gas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AF33-'[23]Gas Average Basis'!AE33</f>
        <v>#NAME?</v>
      </c>
      <c r="AH33" s="59" t="e">
        <f ca="1">IF(AH$22,AveragePrices($F$21,AH$23,AH$24,$AJ33:$AJ33),AveragePrices($F$15,AH$23,AH$24,$AL33:$AL33))</f>
        <v>#NAME?</v>
      </c>
      <c r="AI33" s="89" t="e">
        <f ca="1">AH33-'[23]Gas Average PhyIdx'!AH33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R34-'[23]Gas Average PhyIdx'!R34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T34-'[23]Gas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V34-'[23]Gas Average PhyIdx'!V34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X34-'[23]Gas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Z34-'[23]Gas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AB34-'[23]Gas Average PhyIdx'!AB34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AD34-'[23]Gas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AF34-'[23]Gas Average Basis'!AE34</f>
        <v>#NAME?</v>
      </c>
      <c r="AH34" s="59" t="e">
        <f ca="1">IF(AH$22,AveragePrices($F$21,AH$23,AH$24,$AJ34:$AJ34),AveragePrices($F$15,AH$23,AH$24,$AL34:$AL34))</f>
        <v>#NAME?</v>
      </c>
      <c r="AI34" s="89" t="e">
        <f ca="1">AH34-'[23]Gas Average PhyIdx'!AH34</f>
        <v>#NAME?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R35-'[23]Gas Average PhyIdx'!R35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T35-'[23]Gas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V35-'[23]Gas Average PhyIdx'!V35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X35-'[23]Gas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Z35-'[23]Gas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AB35-'[23]Gas Average PhyIdx'!AB35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AD35-'[23]Gas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AF35-'[23]Gas Average Basis'!AE35</f>
        <v>#NAME?</v>
      </c>
      <c r="AH35" s="59" t="e">
        <f ca="1">IF(AH$22,AveragePrices($F$21,AH$23,AH$24,$AJ35:$AJ35),AveragePrices($F$15,AH$23,AH$24,$AL35:$AL35))</f>
        <v>#NAME?</v>
      </c>
      <c r="AI35" s="89" t="e">
        <f ca="1">AH35-'[23]Gas Average PhyIdx'!AH35</f>
        <v>#NAME?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R36-'[23]Gas Average PhyIdx'!R36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T36-'[23]Gas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V36-'[23]Gas Average PhyIdx'!V36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X36-'[23]Gas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Z36-'[23]Gas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AB36-'[23]Gas Average PhyIdx'!AB36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AD36-'[23]Gas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AF36-'[23]Gas Average Basis'!AE36</f>
        <v>#NAME?</v>
      </c>
      <c r="AH36" s="59" t="e">
        <f ca="1">IF(AH$22,AveragePrices($F$21,AH$23,AH$24,$AJ36:$AJ36),AveragePrices($F$15,AH$23,AH$24,$AL36:$AL36))</f>
        <v>#NAME?</v>
      </c>
      <c r="AI36" s="89" t="e">
        <f ca="1">AH36-'[23]Gas Average PhyIdx'!AH36</f>
        <v>#NAME?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R39-'[23]Gas Average PhyIdx'!R39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T39-'[23]Gas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V39-'[23]Gas Average PhyIdx'!V39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X39-'[23]Gas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Z39-'[23]Gas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AB39-'[23]Gas Average PhyIdx'!AB39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AD39-'[23]Gas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AF39-'[23]Gas Average Basis'!AE39</f>
        <v>#NAME?</v>
      </c>
      <c r="AH39" s="59" t="e">
        <f ca="1">IF(AH$22,AveragePrices($F$21,AH$23,AH$24,$AJ39:$AJ39),AveragePrices($F$15,AH$23,AH$24,$AL39:$AL39))</f>
        <v>#NAME?</v>
      </c>
      <c r="AI39" s="89" t="e">
        <f ca="1">AH39-'[23]Gas Average PhyIdx'!AH39</f>
        <v>#NAME?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R40-'[23]Gas Average PhyIdx'!R40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T40-'[23]Gas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V40-'[23]Gas Average PhyIdx'!V40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X40-'[23]Gas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Z40-'[23]Gas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AB40-'[23]Gas Average PhyIdx'!AB40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AD40-'[23]Gas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AF40-'[23]Gas Average Basis'!AE40</f>
        <v>#NAME?</v>
      </c>
      <c r="AH40" s="59" t="e">
        <f ca="1">IF(AH$22,AveragePrices($F$21,AH$23,AH$24,$AJ40:$AJ40),AveragePrices($F$15,AH$23,AH$24,$AL40:$AL40))</f>
        <v>#NAME?</v>
      </c>
      <c r="AI40" s="89" t="e">
        <f ca="1">AH40-'[23]Gas Average PhyIdx'!AH40</f>
        <v>#NAME?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R41-'[23]Gas Average PhyIdx'!R41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T41-'[23]Gas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V41-'[23]Gas Average PhyIdx'!V41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X41-'[23]Gas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Z41-'[23]Gas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AB41-'[23]Gas Average PhyIdx'!AB41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AD41-'[23]Gas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AF41-'[23]Gas Average Basis'!AE41</f>
        <v>#NAME?</v>
      </c>
      <c r="AH41" s="59" t="e">
        <f ca="1">IF(AH$22,AveragePrices($F$21,AH$23,AH$24,$AJ41:$AJ41),AveragePrices($F$15,AH$23,AH$24,$AL41:$AL41))</f>
        <v>#NAME?</v>
      </c>
      <c r="AI41" s="89" t="e">
        <f ca="1">AH41-'[23]Gas Average PhyIdx'!AH41</f>
        <v>#NAME?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R42-'[23]Gas Average PhyIdx'!R42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T42-'[23]Gas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V42-'[23]Gas Average PhyIdx'!V42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X42-'[23]Gas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Z42-'[23]Gas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AB42-'[23]Gas Average PhyIdx'!AB42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AD42-'[23]Gas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AF42-'[23]Gas Average Basis'!AE42</f>
        <v>#NAME?</v>
      </c>
      <c r="AH42" s="59" t="e">
        <f ca="1">IF(AH$22,AveragePrices($F$21,AH$23,AH$24,$AJ42:$AJ42),AveragePrices($F$15,AH$23,AH$24,$AL42:$AL42))</f>
        <v>#NAME?</v>
      </c>
      <c r="AI42" s="89" t="e">
        <f ca="1">AH42-'[23]Gas Average PhyIdx'!AH42</f>
        <v>#NAME?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R43-'[23]Gas Average PhyIdx'!R43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T43-'[23]Gas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V43-'[23]Gas Average PhyIdx'!V43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X43-'[23]Gas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Z43-'[23]Gas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AB43-'[23]Gas Average PhyIdx'!AB43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AD43-'[23]Gas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AF43-'[23]Gas Average Basis'!AE43</f>
        <v>#NAME?</v>
      </c>
      <c r="AH43" s="59" t="e">
        <f ca="1">IF(AH$22,AveragePrices($F$21,AH$23,AH$24,$AJ43:$AJ43),AveragePrices($F$15,AH$23,AH$24,$AL43:$AL43))</f>
        <v>#NAME?</v>
      </c>
      <c r="AI43" s="89" t="e">
        <f ca="1">AH43-'[23]Gas Average PhyIdx'!AH43</f>
        <v>#NAME?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>
        <v>0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>
        <v>0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>
        <v>0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7" t="s">
        <v>178</v>
      </c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</row>
    <row r="8" spans="1:38" ht="13.5" thickBot="1" x14ac:dyDescent="0.3"/>
    <row r="9" spans="1:38" ht="13.5" customHeight="1" thickBot="1" x14ac:dyDescent="0.3">
      <c r="C9" s="234" t="s">
        <v>82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5"/>
      <c r="AG9" s="235"/>
      <c r="AH9" s="235"/>
      <c r="AI9" s="236"/>
    </row>
    <row r="10" spans="1:38" ht="14.25" customHeight="1" thickBot="1" x14ac:dyDescent="0.3">
      <c r="C10" s="234">
        <f>CurveFetch!E2</f>
        <v>37203</v>
      </c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36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4" t="s">
        <v>128</v>
      </c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6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37203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 t="e">
        <f ca="1">IF(R$22,AveragePrices($F$21,R$23,R$24,$AJ28:$AJ28),AveragePrices($F$15,R$23,R$24,$AL28:$AL28))</f>
        <v>#NAME?</v>
      </c>
      <c r="S28" s="124" t="e">
        <f ca="1">R28-'[23]Gas Average FinIdx'!R28</f>
        <v>#NAME?</v>
      </c>
      <c r="T28" s="59" t="e">
        <f ca="1">IF(T$22,AveragePrices($F$21,T$23,T$24,$AJ28:$AJ28),AveragePrices($F$15,T$23,T$24,$AL28:$AL28))</f>
        <v>#NAME?</v>
      </c>
      <c r="U28" s="124">
        <v>-4.2999999999999997E-2</v>
      </c>
      <c r="V28" s="59" t="e">
        <f ca="1">IF(V$22,AveragePrices($F$21,V$23,V$24,$AJ28:$AJ28),AveragePrices($F$15,V$23,V$24,$AL28:$AL28))</f>
        <v>#NAME?</v>
      </c>
      <c r="W28" s="124" t="e">
        <f ca="1">V28-'[23]Gas Average FinIdx'!V28</f>
        <v>#NAME?</v>
      </c>
      <c r="X28" s="59" t="e">
        <f ca="1">IF(X$22,AveragePrices($F$21,X$23,X$24,$AJ28:$AJ28),AveragePrices($F$15,X$23,X$24,$AL28:$AL28))</f>
        <v>#NAME?</v>
      </c>
      <c r="Y28" s="124">
        <v>-4.8300000000000003E-2</v>
      </c>
      <c r="Z28" s="59" t="e">
        <f ca="1">IF(Z$22,AveragePrices($F$21,Z$23,Z$24,$AJ28:$AJ28),AveragePrices($F$15,Z$23,Z$24,$AL28:$AL28))</f>
        <v>#NAME?</v>
      </c>
      <c r="AA28" s="124">
        <v>-0.01</v>
      </c>
      <c r="AB28" s="59" t="e">
        <f ca="1">IF(AB$22,AveragePrices($F$21,AB$23,AB$24,$AJ28:$AJ28),AveragePrices($F$15,AB$23,AB$24,$AL28:$AL28))</f>
        <v>#NAME?</v>
      </c>
      <c r="AC28" s="124" t="e">
        <f ca="1">AB28-'[23]Gas Average FinIdx'!AB28</f>
        <v>#NAME?</v>
      </c>
      <c r="AD28" s="59" t="e">
        <f ca="1">IF(AD$22,AveragePrices($F$21,AD$23,AD$24,$AJ28:$AJ28),AveragePrices($F$15,AD$23,AD$24,$AL28:$AL28))</f>
        <v>#NAME?</v>
      </c>
      <c r="AE28" s="124">
        <v>-4.4999999999999998E-2</v>
      </c>
      <c r="AF28" s="59" t="e">
        <f ca="1">IF(AF$22,AveragePrices($F$21,AF$23,AF$24,$AJ28:$AJ28),AveragePrices($F$15,AF$23,AF$24,$AL28:$AL28))</f>
        <v>#NAME?</v>
      </c>
      <c r="AG28" s="124">
        <v>-0.03</v>
      </c>
      <c r="AH28" s="59" t="e">
        <f ca="1">IF(AH$22,AveragePrices($F$21,AH$23,AH$24,$AJ28:$AJ28),AveragePrices($F$15,AH$23,AH$24,$AL28:$AL28))</f>
        <v>#NAME?</v>
      </c>
      <c r="AI28" s="124" t="e">
        <f ca="1">AH28-'[23]Gas Average FinIdx'!AH28</f>
        <v>#NAME?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 t="e">
        <f ca="1">IF(R$22,AveragePrices($F$21,R$23,R$24,$AJ29:$AJ29),AveragePrices($F$15,R$23,R$24,$AL29:$AL29))</f>
        <v>#NAME?</v>
      </c>
      <c r="S29" s="124" t="e">
        <f ca="1">R29-'[23]Gas Average FinIdx'!R29</f>
        <v>#NAME?</v>
      </c>
      <c r="T29" s="59" t="e">
        <f ca="1">IF(T$22,AveragePrices($F$21,T$23,T$24,$AJ29:$AJ29),AveragePrices($F$15,T$23,T$24,$AL29:$AL29))</f>
        <v>#NAME?</v>
      </c>
      <c r="U29" s="124" t="e">
        <f ca="1">T29-'[23]Gas Average Basis'!S29</f>
        <v>#NAME?</v>
      </c>
      <c r="V29" s="59" t="e">
        <f ca="1">IF(V$22,AveragePrices($F$21,V$23,V$24,$AJ29:$AJ29),AveragePrices($F$15,V$23,V$24,$AL29:$AL29))</f>
        <v>#NAME?</v>
      </c>
      <c r="W29" s="124" t="e">
        <f ca="1">V29-'[23]Gas Average FinIdx'!V29</f>
        <v>#NAME?</v>
      </c>
      <c r="X29" s="59" t="e">
        <f ca="1">IF(X$22,AveragePrices($F$21,X$23,X$24,$AJ29:$AJ29),AveragePrices($F$15,X$23,X$24,$AL29:$AL29))</f>
        <v>#NAME?</v>
      </c>
      <c r="Y29" s="124" t="e">
        <f ca="1">X29-'[23]Gas Average Basis'!W29</f>
        <v>#NAME?</v>
      </c>
      <c r="Z29" s="59" t="e">
        <f ca="1">IF(Z$22,AveragePrices($F$21,Z$23,Z$24,$AJ29:$AJ29),AveragePrices($F$15,Z$23,Z$24,$AL29:$AL29))</f>
        <v>#NAME?</v>
      </c>
      <c r="AA29" s="124" t="e">
        <f ca="1">Z29-'[23]Gas Average Basis'!Y29</f>
        <v>#NAME?</v>
      </c>
      <c r="AB29" s="59" t="e">
        <f ca="1">IF(AB$22,AveragePrices($F$21,AB$23,AB$24,$AJ29:$AJ29),AveragePrices($F$15,AB$23,AB$24,$AL29:$AL29))</f>
        <v>#NAME?</v>
      </c>
      <c r="AC29" s="124" t="e">
        <f ca="1">AB29-'[23]Gas Average FinIdx'!AB29</f>
        <v>#NAME?</v>
      </c>
      <c r="AD29" s="59" t="e">
        <f ca="1">IF(AD$22,AveragePrices($F$21,AD$23,AD$24,$AJ29:$AJ29),AveragePrices($F$15,AD$23,AD$24,$AL29:$AL29))</f>
        <v>#NAME?</v>
      </c>
      <c r="AE29" s="124" t="e">
        <f ca="1">AD29-'[23]Gas Average Basis'!AC29</f>
        <v>#NAME?</v>
      </c>
      <c r="AF29" s="59" t="e">
        <f ca="1">IF(AF$22,AveragePrices($F$21,AF$23,AF$24,$AJ29:$AJ29),AveragePrices($F$15,AF$23,AF$24,$AL29:$AL29))</f>
        <v>#NAME?</v>
      </c>
      <c r="AG29" s="124" t="e">
        <f ca="1">AF29-'[23]Gas Average Basis'!AE29</f>
        <v>#NAME?</v>
      </c>
      <c r="AH29" s="59" t="e">
        <f ca="1">IF(AH$22,AveragePrices($F$21,AH$23,AH$24,$AJ29:$AJ29),AveragePrices($F$15,AH$23,AH$24,$AL29:$AL29))</f>
        <v>#NAME?</v>
      </c>
      <c r="AI29" s="124" t="e">
        <f ca="1">AH29-'[23]Gas Average FinIdx'!AH29</f>
        <v>#NAME?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 t="e">
        <f ca="1">IF(R$22,AveragePrices($F$21,R$23,R$24,$AJ30:$AJ30),AveragePrices($F$15,R$23,R$24,$AL30:$AL30))</f>
        <v>#NAME?</v>
      </c>
      <c r="S30" s="124" t="e">
        <f ca="1">R30-'[23]Gas Average FinIdx'!R30</f>
        <v>#NAME?</v>
      </c>
      <c r="T30" s="59" t="e">
        <f ca="1">IF(T$22,AveragePrices($F$21,T$23,T$24,$AJ30:$AJ30),AveragePrices($F$15,T$23,T$24,$AL30:$AL30))</f>
        <v>#NAME?</v>
      </c>
      <c r="U30" s="124" t="e">
        <f ca="1">T30-'[23]Gas Average Basis'!S30</f>
        <v>#NAME?</v>
      </c>
      <c r="V30" s="59" t="e">
        <f ca="1">IF(V$22,AveragePrices($F$21,V$23,V$24,$AJ30:$AJ30),AveragePrices($F$15,V$23,V$24,$AL30:$AL30))</f>
        <v>#NAME?</v>
      </c>
      <c r="W30" s="124" t="e">
        <f ca="1">V30-'[23]Gas Average FinIdx'!V30</f>
        <v>#NAME?</v>
      </c>
      <c r="X30" s="59" t="e">
        <f ca="1">IF(X$22,AveragePrices($F$21,X$23,X$24,$AJ30:$AJ30),AveragePrices($F$15,X$23,X$24,$AL30:$AL30))</f>
        <v>#NAME?</v>
      </c>
      <c r="Y30" s="124" t="e">
        <f ca="1">X30-'[23]Gas Average Basis'!W30</f>
        <v>#NAME?</v>
      </c>
      <c r="Z30" s="59" t="e">
        <f ca="1">IF(Z$22,AveragePrices($F$21,Z$23,Z$24,$AJ30:$AJ30),AveragePrices($F$15,Z$23,Z$24,$AL30:$AL30))</f>
        <v>#NAME?</v>
      </c>
      <c r="AA30" s="124" t="e">
        <f ca="1">Z30-'[23]Gas Average Basis'!Y30</f>
        <v>#NAME?</v>
      </c>
      <c r="AB30" s="59" t="e">
        <f ca="1">IF(AB$22,AveragePrices($F$21,AB$23,AB$24,$AJ30:$AJ30),AveragePrices($F$15,AB$23,AB$24,$AL30:$AL30))</f>
        <v>#NAME?</v>
      </c>
      <c r="AC30" s="124" t="e">
        <f ca="1">AB30-'[23]Gas Average FinIdx'!AB30</f>
        <v>#NAME?</v>
      </c>
      <c r="AD30" s="59" t="e">
        <f ca="1">IF(AD$22,AveragePrices($F$21,AD$23,AD$24,$AJ30:$AJ30),AveragePrices($F$15,AD$23,AD$24,$AL30:$AL30))</f>
        <v>#NAME?</v>
      </c>
      <c r="AE30" s="124" t="e">
        <f ca="1">AD30-'[23]Gas Average Basis'!AC30</f>
        <v>#NAME?</v>
      </c>
      <c r="AF30" s="59" t="e">
        <f ca="1">IF(AF$22,AveragePrices($F$21,AF$23,AF$24,$AJ30:$AJ30),AveragePrices($F$15,AF$23,AF$24,$AL30:$AL30))</f>
        <v>#NAME?</v>
      </c>
      <c r="AG30" s="124" t="e">
        <f ca="1">AF30-'[23]Gas Average Basis'!AE30</f>
        <v>#NAME?</v>
      </c>
      <c r="AH30" s="59" t="e">
        <f ca="1">IF(AH$22,AveragePrices($F$21,AH$23,AH$24,$AJ30:$AJ30),AveragePrices($F$15,AH$23,AH$24,$AL30:$AL30))</f>
        <v>#NAME?</v>
      </c>
      <c r="AI30" s="124" t="e">
        <f ca="1">AH30-'[23]Gas Average FinIdx'!AH30</f>
        <v>#NAME?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 t="e">
        <f ca="1">IF(R$22,AveragePrices($F$21,R$23,R$24,$AJ31:$AJ31),AveragePrices($F$15,R$23,R$24,$AL31:$AL31))</f>
        <v>#NAME?</v>
      </c>
      <c r="S31" s="124" t="e">
        <f ca="1">R31-'[23]Gas Average FinIdx'!R31</f>
        <v>#NAME?</v>
      </c>
      <c r="T31" s="59" t="e">
        <f ca="1">IF(T$22,AveragePrices($F$21,T$23,T$24,$AJ31:$AJ31),AveragePrices($F$15,T$23,T$24,$AL31:$AL31))</f>
        <v>#NAME?</v>
      </c>
      <c r="U31" s="124" t="e">
        <f ca="1">T31-'[23]Gas Average Basis'!S31</f>
        <v>#NAME?</v>
      </c>
      <c r="V31" s="59" t="e">
        <f ca="1">IF(V$22,AveragePrices($F$21,V$23,V$24,$AJ31:$AJ31),AveragePrices($F$15,V$23,V$24,$AL31:$AL31))</f>
        <v>#NAME?</v>
      </c>
      <c r="W31" s="124" t="e">
        <f ca="1">V31-'[23]Gas Average FinIdx'!V31</f>
        <v>#NAME?</v>
      </c>
      <c r="X31" s="59" t="e">
        <f ca="1">IF(X$22,AveragePrices($F$21,X$23,X$24,$AJ31:$AJ31),AveragePrices($F$15,X$23,X$24,$AL31:$AL31))</f>
        <v>#NAME?</v>
      </c>
      <c r="Y31" s="124" t="e">
        <f ca="1">X31-'[23]Gas Average Basis'!W31</f>
        <v>#NAME?</v>
      </c>
      <c r="Z31" s="59" t="e">
        <f ca="1">IF(Z$22,AveragePrices($F$21,Z$23,Z$24,$AJ31:$AJ31),AveragePrices($F$15,Z$23,Z$24,$AL31:$AL31))</f>
        <v>#NAME?</v>
      </c>
      <c r="AA31" s="124" t="e">
        <f ca="1">Z31-'[23]Gas Average Basis'!Y31</f>
        <v>#NAME?</v>
      </c>
      <c r="AB31" s="59" t="e">
        <f ca="1">IF(AB$22,AveragePrices($F$21,AB$23,AB$24,$AJ31:$AJ31),AveragePrices($F$15,AB$23,AB$24,$AL31:$AL31))</f>
        <v>#NAME?</v>
      </c>
      <c r="AC31" s="124" t="e">
        <f ca="1">AB31-'[23]Gas Average FinIdx'!AB31</f>
        <v>#NAME?</v>
      </c>
      <c r="AD31" s="59" t="e">
        <f ca="1">IF(AD$22,AveragePrices($F$21,AD$23,AD$24,$AJ31:$AJ31),AveragePrices($F$15,AD$23,AD$24,$AL31:$AL31))</f>
        <v>#NAME?</v>
      </c>
      <c r="AE31" s="124" t="e">
        <f ca="1">AD31-'[23]Gas Average Basis'!AC31</f>
        <v>#NAME?</v>
      </c>
      <c r="AF31" s="59" t="e">
        <f ca="1">IF(AF$22,AveragePrices($F$21,AF$23,AF$24,$AJ31:$AJ31),AveragePrices($F$15,AF$23,AF$24,$AL31:$AL31))</f>
        <v>#NAME?</v>
      </c>
      <c r="AG31" s="124" t="e">
        <f ca="1">AF31-'[23]Gas Average Basis'!AE31</f>
        <v>#NAME?</v>
      </c>
      <c r="AH31" s="59" t="e">
        <f ca="1">IF(AH$22,AveragePrices($F$21,AH$23,AH$24,$AJ31:$AJ31),AveragePrices($F$15,AH$23,AH$24,$AL31:$AL31))</f>
        <v>#NAME?</v>
      </c>
      <c r="AI31" s="124" t="e">
        <f ca="1">AH31-'[23]Gas Average FinIdx'!AH31</f>
        <v>#NAME?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4" t="s">
        <v>110</v>
      </c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 t="e">
        <f ca="1">IF(R$22,AveragePrices($F$21,R$23,R$24,$AJ33:$AJ33),AveragePrices($F$15,R$23,R$24,$AL33:$AL33))</f>
        <v>#NAME?</v>
      </c>
      <c r="S33" s="124" t="e">
        <f ca="1">R33-'[23]Gas Average FinIdx'!R33</f>
        <v>#NAME?</v>
      </c>
      <c r="T33" s="59" t="e">
        <f ca="1">IF(T$22,AveragePrices($F$21,T$23,T$24,$AJ33:$AJ33),AveragePrices($F$15,T$23,T$24,$AL33:$AL33))</f>
        <v>#NAME?</v>
      </c>
      <c r="U33" s="124" t="e">
        <f ca="1">T33-'[23]Gas Average Basis'!S33</f>
        <v>#NAME?</v>
      </c>
      <c r="V33" s="59" t="e">
        <f ca="1">IF(V$22,AveragePrices($F$21,V$23,V$24,$AJ33:$AJ33),AveragePrices($F$15,V$23,V$24,$AL33:$AL33))</f>
        <v>#NAME?</v>
      </c>
      <c r="W33" s="124" t="e">
        <f ca="1">V33-'[23]Gas Average FinIdx'!V33</f>
        <v>#NAME?</v>
      </c>
      <c r="X33" s="59" t="e">
        <f ca="1">IF(X$22,AveragePrices($F$21,X$23,X$24,$AJ33:$AJ33),AveragePrices($F$15,X$23,X$24,$AL33:$AL33))</f>
        <v>#NAME?</v>
      </c>
      <c r="Y33" s="124" t="e">
        <f ca="1">X33-'[23]Gas Average Basis'!W33</f>
        <v>#NAME?</v>
      </c>
      <c r="Z33" s="59" t="e">
        <f ca="1">IF(Z$22,AveragePrices($F$21,Z$23,Z$24,$AJ33:$AJ33),AveragePrices($F$15,Z$23,Z$24,$AL33:$AL33))</f>
        <v>#NAME?</v>
      </c>
      <c r="AA33" s="124" t="e">
        <f ca="1">Z33-'[23]Gas Average Basis'!Y33</f>
        <v>#NAME?</v>
      </c>
      <c r="AB33" s="59" t="e">
        <f ca="1">IF(AB$22,AveragePrices($F$21,AB$23,AB$24,$AJ33:$AJ33),AveragePrices($F$15,AB$23,AB$24,$AL33:$AL33))</f>
        <v>#NAME?</v>
      </c>
      <c r="AC33" s="124" t="e">
        <f ca="1">AB33-'[23]Gas Average FinIdx'!AB33</f>
        <v>#NAME?</v>
      </c>
      <c r="AD33" s="59" t="e">
        <f ca="1">IF(AD$22,AveragePrices($F$21,AD$23,AD$24,$AJ33:$AJ33),AveragePrices($F$15,AD$23,AD$24,$AL33:$AL33))</f>
        <v>#NAME?</v>
      </c>
      <c r="AE33" s="124" t="e">
        <f ca="1">AD33-'[23]Gas Average Basis'!AC33</f>
        <v>#NAME?</v>
      </c>
      <c r="AF33" s="59" t="e">
        <f ca="1">IF(AF$22,AveragePrices($F$21,AF$23,AF$24,$AJ33:$AJ33),AveragePrices($F$15,AF$23,AF$24,$AL33:$AL33))</f>
        <v>#NAME?</v>
      </c>
      <c r="AG33" s="124" t="e">
        <f ca="1">AF33-'[23]Gas Average Basis'!AE33</f>
        <v>#NAME?</v>
      </c>
      <c r="AH33" s="59" t="e">
        <f ca="1">IF(AH$22,AveragePrices($F$21,AH$23,AH$24,$AJ33:$AJ33),AveragePrices($F$15,AH$23,AH$24,$AL33:$AL33))</f>
        <v>#NAME?</v>
      </c>
      <c r="AI33" s="124" t="e">
        <f ca="1">AH33-'[23]Gas Average FinIdx'!AH33</f>
        <v>#NAME?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 t="e">
        <f ca="1">IF(R$22,AveragePrices($F$21,R$23,R$24,$AJ34:$AJ34),AveragePrices($F$15,R$23,R$24,$AL34:$AL34))</f>
        <v>#NAME?</v>
      </c>
      <c r="S34" s="124" t="e">
        <f ca="1">R34-'[23]Gas Average FinIdx'!R34</f>
        <v>#NAME?</v>
      </c>
      <c r="T34" s="59" t="e">
        <f ca="1">IF(T$22,AveragePrices($F$21,T$23,T$24,$AJ34:$AJ34),AveragePrices($F$15,T$23,T$24,$AL34:$AL34))</f>
        <v>#NAME?</v>
      </c>
      <c r="U34" s="124" t="e">
        <f ca="1">T34-'[23]Gas Average Basis'!S34</f>
        <v>#NAME?</v>
      </c>
      <c r="V34" s="59" t="e">
        <f ca="1">IF(V$22,AveragePrices($F$21,V$23,V$24,$AJ34:$AJ34),AveragePrices($F$15,V$23,V$24,$AL34:$AL34))</f>
        <v>#NAME?</v>
      </c>
      <c r="W34" s="124" t="e">
        <f ca="1">V34-'[23]Gas Average FinIdx'!V34</f>
        <v>#NAME?</v>
      </c>
      <c r="X34" s="59" t="e">
        <f ca="1">IF(X$22,AveragePrices($F$21,X$23,X$24,$AJ34:$AJ34),AveragePrices($F$15,X$23,X$24,$AL34:$AL34))</f>
        <v>#NAME?</v>
      </c>
      <c r="Y34" s="124" t="e">
        <f ca="1">X34-'[23]Gas Average Basis'!W34</f>
        <v>#NAME?</v>
      </c>
      <c r="Z34" s="59" t="e">
        <f ca="1">IF(Z$22,AveragePrices($F$21,Z$23,Z$24,$AJ34:$AJ34),AveragePrices($F$15,Z$23,Z$24,$AL34:$AL34))</f>
        <v>#NAME?</v>
      </c>
      <c r="AA34" s="124" t="e">
        <f ca="1">Z34-'[23]Gas Average Basis'!Y34</f>
        <v>#NAME?</v>
      </c>
      <c r="AB34" s="59" t="e">
        <f ca="1">IF(AB$22,AveragePrices($F$21,AB$23,AB$24,$AJ34:$AJ34),AveragePrices($F$15,AB$23,AB$24,$AL34:$AL34))</f>
        <v>#NAME?</v>
      </c>
      <c r="AC34" s="124" t="e">
        <f ca="1">AB34-'[23]Gas Average FinIdx'!AB34</f>
        <v>#NAME?</v>
      </c>
      <c r="AD34" s="59" t="e">
        <f ca="1">IF(AD$22,AveragePrices($F$21,AD$23,AD$24,$AJ34:$AJ34),AveragePrices($F$15,AD$23,AD$24,$AL34:$AL34))</f>
        <v>#NAME?</v>
      </c>
      <c r="AE34" s="124" t="e">
        <f ca="1">AD34-'[23]Gas Average Basis'!AC34</f>
        <v>#NAME?</v>
      </c>
      <c r="AF34" s="59" t="e">
        <f ca="1">IF(AF$22,AveragePrices($F$21,AF$23,AF$24,$AJ34:$AJ34),AveragePrices($F$15,AF$23,AF$24,$AL34:$AL34))</f>
        <v>#NAME?</v>
      </c>
      <c r="AG34" s="124" t="e">
        <f ca="1">AF34-'[23]Gas Average Basis'!AE34</f>
        <v>#NAME?</v>
      </c>
      <c r="AH34" s="59" t="e">
        <f ca="1">IF(AH$22,AveragePrices($F$21,AH$23,AH$24,$AJ34:$AJ34),AveragePrices($F$15,AH$23,AH$24,$AL34:$AL34))</f>
        <v>#NAME?</v>
      </c>
      <c r="AI34" s="124" t="e">
        <f ca="1">AH34-'[23]Gas Average FinIdx'!AH34</f>
        <v>#NAME?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 t="e">
        <f ca="1">IF(R$22,AveragePrices($F$21,R$23,R$24,$AJ35:$AJ35),AveragePrices($F$15,R$23,R$24,$AL35:$AL35))</f>
        <v>#NAME?</v>
      </c>
      <c r="S35" s="124" t="e">
        <f ca="1">R35-'[23]Gas Average FinIdx'!R35</f>
        <v>#NAME?</v>
      </c>
      <c r="T35" s="59" t="e">
        <f ca="1">IF(T$22,AveragePrices($F$21,T$23,T$24,$AJ35:$AJ35),AveragePrices($F$15,T$23,T$24,$AL35:$AL35))</f>
        <v>#NAME?</v>
      </c>
      <c r="U35" s="124" t="e">
        <f ca="1">T35-'[23]Gas Average Basis'!S35</f>
        <v>#NAME?</v>
      </c>
      <c r="V35" s="59" t="e">
        <f ca="1">IF(V$22,AveragePrices($F$21,V$23,V$24,$AJ35:$AJ35),AveragePrices($F$15,V$23,V$24,$AL35:$AL35))</f>
        <v>#NAME?</v>
      </c>
      <c r="W35" s="124" t="e">
        <f ca="1">V35-'[23]Gas Average FinIdx'!V35</f>
        <v>#NAME?</v>
      </c>
      <c r="X35" s="59" t="e">
        <f ca="1">IF(X$22,AveragePrices($F$21,X$23,X$24,$AJ35:$AJ35),AveragePrices($F$15,X$23,X$24,$AL35:$AL35))</f>
        <v>#NAME?</v>
      </c>
      <c r="Y35" s="124" t="e">
        <f ca="1">X35-'[23]Gas Average Basis'!W35</f>
        <v>#NAME?</v>
      </c>
      <c r="Z35" s="59" t="e">
        <f ca="1">IF(Z$22,AveragePrices($F$21,Z$23,Z$24,$AJ35:$AJ35),AveragePrices($F$15,Z$23,Z$24,$AL35:$AL35))</f>
        <v>#NAME?</v>
      </c>
      <c r="AA35" s="124" t="e">
        <f ca="1">Z35-'[23]Gas Average Basis'!Y35</f>
        <v>#NAME?</v>
      </c>
      <c r="AB35" s="59" t="e">
        <f ca="1">IF(AB$22,AveragePrices($F$21,AB$23,AB$24,$AJ35:$AJ35),AveragePrices($F$15,AB$23,AB$24,$AL35:$AL35))</f>
        <v>#NAME?</v>
      </c>
      <c r="AC35" s="124" t="e">
        <f ca="1">AB35-'[23]Gas Average FinIdx'!AB35</f>
        <v>#NAME?</v>
      </c>
      <c r="AD35" s="59" t="e">
        <f ca="1">IF(AD$22,AveragePrices($F$21,AD$23,AD$24,$AJ35:$AJ35),AveragePrices($F$15,AD$23,AD$24,$AL35:$AL35))</f>
        <v>#NAME?</v>
      </c>
      <c r="AE35" s="124" t="e">
        <f ca="1">AD35-'[23]Gas Average Basis'!AC35</f>
        <v>#NAME?</v>
      </c>
      <c r="AF35" s="59" t="e">
        <f ca="1">IF(AF$22,AveragePrices($F$21,AF$23,AF$24,$AJ35:$AJ35),AveragePrices($F$15,AF$23,AF$24,$AL35:$AL35))</f>
        <v>#NAME?</v>
      </c>
      <c r="AG35" s="124" t="e">
        <f ca="1">AF35-'[23]Gas Average Basis'!AE35</f>
        <v>#NAME?</v>
      </c>
      <c r="AH35" s="59" t="e">
        <f ca="1">IF(AH$22,AveragePrices($F$21,AH$23,AH$24,$AJ35:$AJ35),AveragePrices($F$15,AH$23,AH$24,$AL35:$AL35))</f>
        <v>#NAME?</v>
      </c>
      <c r="AI35" s="124" t="e">
        <f ca="1">AH35-'[23]Gas Average FinIdx'!AH35</f>
        <v>#NAME?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 t="e">
        <f ca="1">IF(R$22,AveragePrices($F$21,R$23,R$24,$AJ36:$AJ36),AveragePrices($F$15,R$23,R$24,$AL36:$AL36))</f>
        <v>#NAME?</v>
      </c>
      <c r="S36" s="124" t="e">
        <f ca="1">R36-'[23]Gas Average FinIdx'!R36</f>
        <v>#NAME?</v>
      </c>
      <c r="T36" s="59" t="e">
        <f ca="1">IF(T$22,AveragePrices($F$21,T$23,T$24,$AJ36:$AJ36),AveragePrices($F$15,T$23,T$24,$AL36:$AL36))</f>
        <v>#NAME?</v>
      </c>
      <c r="U36" s="124" t="e">
        <f ca="1">T36-'[23]Gas Average Basis'!S36</f>
        <v>#NAME?</v>
      </c>
      <c r="V36" s="59" t="e">
        <f ca="1">IF(V$22,AveragePrices($F$21,V$23,V$24,$AJ36:$AJ36),AveragePrices($F$15,V$23,V$24,$AL36:$AL36))</f>
        <v>#NAME?</v>
      </c>
      <c r="W36" s="124" t="e">
        <f ca="1">V36-'[23]Gas Average FinIdx'!V36</f>
        <v>#NAME?</v>
      </c>
      <c r="X36" s="59" t="e">
        <f ca="1">IF(X$22,AveragePrices($F$21,X$23,X$24,$AJ36:$AJ36),AveragePrices($F$15,X$23,X$24,$AL36:$AL36))</f>
        <v>#NAME?</v>
      </c>
      <c r="Y36" s="124" t="e">
        <f ca="1">X36-'[23]Gas Average Basis'!W36</f>
        <v>#NAME?</v>
      </c>
      <c r="Z36" s="59" t="e">
        <f ca="1">IF(Z$22,AveragePrices($F$21,Z$23,Z$24,$AJ36:$AJ36),AveragePrices($F$15,Z$23,Z$24,$AL36:$AL36))</f>
        <v>#NAME?</v>
      </c>
      <c r="AA36" s="124" t="e">
        <f ca="1">Z36-'[23]Gas Average Basis'!Y36</f>
        <v>#NAME?</v>
      </c>
      <c r="AB36" s="59" t="e">
        <f ca="1">IF(AB$22,AveragePrices($F$21,AB$23,AB$24,$AJ36:$AJ36),AveragePrices($F$15,AB$23,AB$24,$AL36:$AL36))</f>
        <v>#NAME?</v>
      </c>
      <c r="AC36" s="124" t="e">
        <f ca="1">AB36-'[23]Gas Average FinIdx'!AB36</f>
        <v>#NAME?</v>
      </c>
      <c r="AD36" s="59" t="e">
        <f ca="1">IF(AD$22,AveragePrices($F$21,AD$23,AD$24,$AJ36:$AJ36),AveragePrices($F$15,AD$23,AD$24,$AL36:$AL36))</f>
        <v>#NAME?</v>
      </c>
      <c r="AE36" s="124" t="e">
        <f ca="1">AD36-'[23]Gas Average Basis'!AC36</f>
        <v>#NAME?</v>
      </c>
      <c r="AF36" s="59" t="e">
        <f ca="1">IF(AF$22,AveragePrices($F$21,AF$23,AF$24,$AJ36:$AJ36),AveragePrices($F$15,AF$23,AF$24,$AL36:$AL36))</f>
        <v>#NAME?</v>
      </c>
      <c r="AG36" s="124" t="e">
        <f ca="1">AF36-'[23]Gas Average Basis'!AE36</f>
        <v>#NAME?</v>
      </c>
      <c r="AH36" s="59" t="e">
        <f ca="1">IF(AH$22,AveragePrices($F$21,AH$23,AH$24,$AJ36:$AJ36),AveragePrices($F$15,AH$23,AH$24,$AL36:$AL36))</f>
        <v>#NAME?</v>
      </c>
      <c r="AI36" s="124" t="e">
        <f ca="1">AH36-'[23]Gas Average FinIdx'!AH36</f>
        <v>#NAME?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4" t="s">
        <v>109</v>
      </c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 t="e">
        <f ca="1">IF(R$22,AveragePrices($F$21,R$23,R$24,$AJ39:$AJ39),AveragePrices($F$15,R$23,R$24,$AL39:$AL39))</f>
        <v>#NAME?</v>
      </c>
      <c r="S39" s="124" t="e">
        <f ca="1">R39-'[23]Gas Average FinIdx'!R39</f>
        <v>#NAME?</v>
      </c>
      <c r="T39" s="59" t="e">
        <f ca="1">IF(T$22,AveragePrices($F$21,T$23,T$24,$AJ39:$AJ39),AveragePrices($F$15,T$23,T$24,$AL39:$AL39))</f>
        <v>#NAME?</v>
      </c>
      <c r="U39" s="124" t="e">
        <f ca="1">T39-'[23]Gas Average Basis'!S39</f>
        <v>#NAME?</v>
      </c>
      <c r="V39" s="59" t="e">
        <f ca="1">IF(V$22,AveragePrices($F$21,V$23,V$24,$AJ39:$AJ39),AveragePrices($F$15,V$23,V$24,$AL39:$AL39))</f>
        <v>#NAME?</v>
      </c>
      <c r="W39" s="124" t="e">
        <f ca="1">V39-'[23]Gas Average FinIdx'!V39</f>
        <v>#NAME?</v>
      </c>
      <c r="X39" s="59" t="e">
        <f ca="1">IF(X$22,AveragePrices($F$21,X$23,X$24,$AJ39:$AJ39),AveragePrices($F$15,X$23,X$24,$AL39:$AL39))</f>
        <v>#NAME?</v>
      </c>
      <c r="Y39" s="124" t="e">
        <f ca="1">X39-'[23]Gas Average Basis'!W39</f>
        <v>#NAME?</v>
      </c>
      <c r="Z39" s="59" t="e">
        <f ca="1">IF(Z$22,AveragePrices($F$21,Z$23,Z$24,$AJ39:$AJ39),AveragePrices($F$15,Z$23,Z$24,$AL39:$AL39))</f>
        <v>#NAME?</v>
      </c>
      <c r="AA39" s="124" t="e">
        <f ca="1">Z39-'[23]Gas Average Basis'!Y39</f>
        <v>#NAME?</v>
      </c>
      <c r="AB39" s="59" t="e">
        <f ca="1">IF(AB$22,AveragePrices($F$21,AB$23,AB$24,$AJ39:$AJ39),AveragePrices($F$15,AB$23,AB$24,$AL39:$AL39))</f>
        <v>#NAME?</v>
      </c>
      <c r="AC39" s="124" t="e">
        <f ca="1">AB39-'[23]Gas Average FinIdx'!AB39</f>
        <v>#NAME?</v>
      </c>
      <c r="AD39" s="59" t="e">
        <f ca="1">IF(AD$22,AveragePrices($F$21,AD$23,AD$24,$AJ39:$AJ39),AveragePrices($F$15,AD$23,AD$24,$AL39:$AL39))</f>
        <v>#NAME?</v>
      </c>
      <c r="AE39" s="124" t="e">
        <f ca="1">AD39-'[23]Gas Average Basis'!AC39</f>
        <v>#NAME?</v>
      </c>
      <c r="AF39" s="59" t="e">
        <f ca="1">IF(AF$22,AveragePrices($F$21,AF$23,AF$24,$AJ39:$AJ39),AveragePrices($F$15,AF$23,AF$24,$AL39:$AL39))</f>
        <v>#NAME?</v>
      </c>
      <c r="AG39" s="124" t="e">
        <f ca="1">AF39-'[23]Gas Average Basis'!AE39</f>
        <v>#NAME?</v>
      </c>
      <c r="AH39" s="59" t="e">
        <f ca="1">IF(AH$22,AveragePrices($F$21,AH$23,AH$24,$AJ39:$AJ39),AveragePrices($F$15,AH$23,AH$24,$AL39:$AL39))</f>
        <v>#NAME?</v>
      </c>
      <c r="AI39" s="124" t="e">
        <f ca="1">AH39-'[23]Gas Average FinIdx'!AH39</f>
        <v>#NAME?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 t="e">
        <f ca="1">IF(R$22,AveragePrices($F$21,R$23,R$24,$AJ40:$AJ40),AveragePrices($F$15,R$23,R$24,$AL40:$AL40))</f>
        <v>#NAME?</v>
      </c>
      <c r="S40" s="124" t="e">
        <f ca="1">R40-'[23]Gas Average FinIdx'!R40</f>
        <v>#NAME?</v>
      </c>
      <c r="T40" s="59" t="e">
        <f ca="1">IF(T$22,AveragePrices($F$21,T$23,T$24,$AJ40:$AJ40),AveragePrices($F$15,T$23,T$24,$AL40:$AL40))</f>
        <v>#NAME?</v>
      </c>
      <c r="U40" s="124" t="e">
        <f ca="1">T40-'[23]Gas Average Basis'!S40</f>
        <v>#NAME?</v>
      </c>
      <c r="V40" s="59" t="e">
        <f ca="1">IF(V$22,AveragePrices($F$21,V$23,V$24,$AJ40:$AJ40),AveragePrices($F$15,V$23,V$24,$AL40:$AL40))</f>
        <v>#NAME?</v>
      </c>
      <c r="W40" s="124" t="e">
        <f ca="1">V40-'[23]Gas Average FinIdx'!V40</f>
        <v>#NAME?</v>
      </c>
      <c r="X40" s="59" t="e">
        <f ca="1">IF(X$22,AveragePrices($F$21,X$23,X$24,$AJ40:$AJ40),AveragePrices($F$15,X$23,X$24,$AL40:$AL40))</f>
        <v>#NAME?</v>
      </c>
      <c r="Y40" s="124" t="e">
        <f ca="1">X40-'[23]Gas Average Basis'!W40</f>
        <v>#NAME?</v>
      </c>
      <c r="Z40" s="59" t="e">
        <f ca="1">IF(Z$22,AveragePrices($F$21,Z$23,Z$24,$AJ40:$AJ40),AveragePrices($F$15,Z$23,Z$24,$AL40:$AL40))</f>
        <v>#NAME?</v>
      </c>
      <c r="AA40" s="124" t="e">
        <f ca="1">Z40-'[23]Gas Average Basis'!Y40</f>
        <v>#NAME?</v>
      </c>
      <c r="AB40" s="59" t="e">
        <f ca="1">IF(AB$22,AveragePrices($F$21,AB$23,AB$24,$AJ40:$AJ40),AveragePrices($F$15,AB$23,AB$24,$AL40:$AL40))</f>
        <v>#NAME?</v>
      </c>
      <c r="AC40" s="124" t="e">
        <f ca="1">AB40-'[23]Gas Average FinIdx'!AB40</f>
        <v>#NAME?</v>
      </c>
      <c r="AD40" s="59" t="e">
        <f ca="1">IF(AD$22,AveragePrices($F$21,AD$23,AD$24,$AJ40:$AJ40),AveragePrices($F$15,AD$23,AD$24,$AL40:$AL40))</f>
        <v>#NAME?</v>
      </c>
      <c r="AE40" s="124" t="e">
        <f ca="1">AD40-'[23]Gas Average Basis'!AC40</f>
        <v>#NAME?</v>
      </c>
      <c r="AF40" s="59" t="e">
        <f ca="1">IF(AF$22,AveragePrices($F$21,AF$23,AF$24,$AJ40:$AJ40),AveragePrices($F$15,AF$23,AF$24,$AL40:$AL40))</f>
        <v>#NAME?</v>
      </c>
      <c r="AG40" s="124" t="e">
        <f ca="1">AF40-'[23]Gas Average Basis'!AE40</f>
        <v>#NAME?</v>
      </c>
      <c r="AH40" s="59" t="e">
        <f ca="1">IF(AH$22,AveragePrices($F$21,AH$23,AH$24,$AJ40:$AJ40),AveragePrices($F$15,AH$23,AH$24,$AL40:$AL40))</f>
        <v>#NAME?</v>
      </c>
      <c r="AI40" s="124" t="e">
        <f ca="1">AH40-'[23]Gas Average FinIdx'!AH40</f>
        <v>#NAME?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 t="e">
        <f ca="1">IF(R$22,AveragePrices($F$21,R$23,R$24,$AJ41:$AJ41),AveragePrices($F$15,R$23,R$24,$AL41:$AL41))</f>
        <v>#NAME?</v>
      </c>
      <c r="S41" s="124" t="e">
        <f ca="1">R41-'[23]Gas Average FinIdx'!R41</f>
        <v>#NAME?</v>
      </c>
      <c r="T41" s="59" t="e">
        <f ca="1">IF(T$22,AveragePrices($F$21,T$23,T$24,$AJ41:$AJ41),AveragePrices($F$15,T$23,T$24,$AL41:$AL41))</f>
        <v>#NAME?</v>
      </c>
      <c r="U41" s="124" t="e">
        <f ca="1">T41-'[23]Gas Average Basis'!S41</f>
        <v>#NAME?</v>
      </c>
      <c r="V41" s="59" t="e">
        <f ca="1">IF(V$22,AveragePrices($F$21,V$23,V$24,$AJ41:$AJ41),AveragePrices($F$15,V$23,V$24,$AL41:$AL41))</f>
        <v>#NAME?</v>
      </c>
      <c r="W41" s="124" t="e">
        <f ca="1">V41-'[23]Gas Average FinIdx'!V41</f>
        <v>#NAME?</v>
      </c>
      <c r="X41" s="59" t="e">
        <f ca="1">IF(X$22,AveragePrices($F$21,X$23,X$24,$AJ41:$AJ41),AveragePrices($F$15,X$23,X$24,$AL41:$AL41))</f>
        <v>#NAME?</v>
      </c>
      <c r="Y41" s="124" t="e">
        <f ca="1">X41-'[23]Gas Average Basis'!W41</f>
        <v>#NAME?</v>
      </c>
      <c r="Z41" s="59" t="e">
        <f ca="1">IF(Z$22,AveragePrices($F$21,Z$23,Z$24,$AJ41:$AJ41),AveragePrices($F$15,Z$23,Z$24,$AL41:$AL41))</f>
        <v>#NAME?</v>
      </c>
      <c r="AA41" s="124" t="e">
        <f ca="1">Z41-'[23]Gas Average Basis'!Y41</f>
        <v>#NAME?</v>
      </c>
      <c r="AB41" s="59" t="e">
        <f ca="1">IF(AB$22,AveragePrices($F$21,AB$23,AB$24,$AJ41:$AJ41),AveragePrices($F$15,AB$23,AB$24,$AL41:$AL41))</f>
        <v>#NAME?</v>
      </c>
      <c r="AC41" s="124" t="e">
        <f ca="1">AB41-'[23]Gas Average FinIdx'!AB41</f>
        <v>#NAME?</v>
      </c>
      <c r="AD41" s="59" t="e">
        <f ca="1">IF(AD$22,AveragePrices($F$21,AD$23,AD$24,$AJ41:$AJ41),AveragePrices($F$15,AD$23,AD$24,$AL41:$AL41))</f>
        <v>#NAME?</v>
      </c>
      <c r="AE41" s="124" t="e">
        <f ca="1">AD41-'[23]Gas Average Basis'!AC41</f>
        <v>#NAME?</v>
      </c>
      <c r="AF41" s="59" t="e">
        <f ca="1">IF(AF$22,AveragePrices($F$21,AF$23,AF$24,$AJ41:$AJ41),AveragePrices($F$15,AF$23,AF$24,$AL41:$AL41))</f>
        <v>#NAME?</v>
      </c>
      <c r="AG41" s="124" t="e">
        <f ca="1">AF41-'[23]Gas Average Basis'!AE41</f>
        <v>#NAME?</v>
      </c>
      <c r="AH41" s="59" t="e">
        <f ca="1">IF(AH$22,AveragePrices($F$21,AH$23,AH$24,$AJ41:$AJ41),AveragePrices($F$15,AH$23,AH$24,$AL41:$AL41))</f>
        <v>#NAME?</v>
      </c>
      <c r="AI41" s="124" t="e">
        <f ca="1">AH41-'[23]Gas Average FinIdx'!AH41</f>
        <v>#NAME?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 t="e">
        <f ca="1">IF(R$22,AveragePrices($F$21,R$23,R$24,$AJ42:$AJ42),AveragePrices($F$15,R$23,R$24,$AL42:$AL42))</f>
        <v>#NAME?</v>
      </c>
      <c r="S42" s="124" t="e">
        <f ca="1">R42-'[23]Gas Average FinIdx'!R42</f>
        <v>#NAME?</v>
      </c>
      <c r="T42" s="59" t="e">
        <f ca="1">IF(T$22,AveragePrices($F$21,T$23,T$24,$AJ42:$AJ42),AveragePrices($F$15,T$23,T$24,$AL42:$AL42))</f>
        <v>#NAME?</v>
      </c>
      <c r="U42" s="124" t="e">
        <f ca="1">T42-'[23]Gas Average Basis'!S42</f>
        <v>#NAME?</v>
      </c>
      <c r="V42" s="59" t="e">
        <f ca="1">IF(V$22,AveragePrices($F$21,V$23,V$24,$AJ42:$AJ42),AveragePrices($F$15,V$23,V$24,$AL42:$AL42))</f>
        <v>#NAME?</v>
      </c>
      <c r="W42" s="124" t="e">
        <f ca="1">V42-'[23]Gas Average FinIdx'!V42</f>
        <v>#NAME?</v>
      </c>
      <c r="X42" s="59" t="e">
        <f ca="1">IF(X$22,AveragePrices($F$21,X$23,X$24,$AJ42:$AJ42),AveragePrices($F$15,X$23,X$24,$AL42:$AL42))</f>
        <v>#NAME?</v>
      </c>
      <c r="Y42" s="124" t="e">
        <f ca="1">X42-'[23]Gas Average Basis'!W42</f>
        <v>#NAME?</v>
      </c>
      <c r="Z42" s="59" t="e">
        <f ca="1">IF(Z$22,AveragePrices($F$21,Z$23,Z$24,$AJ42:$AJ42),AveragePrices($F$15,Z$23,Z$24,$AL42:$AL42))</f>
        <v>#NAME?</v>
      </c>
      <c r="AA42" s="124" t="e">
        <f ca="1">Z42-'[23]Gas Average Basis'!Y42</f>
        <v>#NAME?</v>
      </c>
      <c r="AB42" s="59" t="e">
        <f ca="1">IF(AB$22,AveragePrices($F$21,AB$23,AB$24,$AJ42:$AJ42),AveragePrices($F$15,AB$23,AB$24,$AL42:$AL42))</f>
        <v>#NAME?</v>
      </c>
      <c r="AC42" s="124" t="e">
        <f ca="1">AB42-'[23]Gas Average FinIdx'!AB42</f>
        <v>#NAME?</v>
      </c>
      <c r="AD42" s="59" t="e">
        <f ca="1">IF(AD$22,AveragePrices($F$21,AD$23,AD$24,$AJ42:$AJ42),AveragePrices($F$15,AD$23,AD$24,$AL42:$AL42))</f>
        <v>#NAME?</v>
      </c>
      <c r="AE42" s="124" t="e">
        <f ca="1">AD42-'[23]Gas Average Basis'!AC42</f>
        <v>#NAME?</v>
      </c>
      <c r="AF42" s="59" t="e">
        <f ca="1">IF(AF$22,AveragePrices($F$21,AF$23,AF$24,$AJ42:$AJ42),AveragePrices($F$15,AF$23,AF$24,$AL42:$AL42))</f>
        <v>#NAME?</v>
      </c>
      <c r="AG42" s="124" t="e">
        <f ca="1">AF42-'[23]Gas Average Basis'!AE42</f>
        <v>#NAME?</v>
      </c>
      <c r="AH42" s="59" t="e">
        <f ca="1">IF(AH$22,AveragePrices($F$21,AH$23,AH$24,$AJ42:$AJ42),AveragePrices($F$15,AH$23,AH$24,$AL42:$AL42))</f>
        <v>#NAME?</v>
      </c>
      <c r="AI42" s="124" t="e">
        <f ca="1">AH42-'[23]Gas Average FinIdx'!AH42</f>
        <v>#NAME?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 t="e">
        <f ca="1">IF(R$22,AveragePrices($F$21,R$23,R$24,$AJ43:$AJ43),AveragePrices($F$15,R$23,R$24,$AL43:$AL43))</f>
        <v>#NAME?</v>
      </c>
      <c r="S43" s="124" t="e">
        <f ca="1">R43-'[23]Gas Average FinIdx'!R43</f>
        <v>#NAME?</v>
      </c>
      <c r="T43" s="59" t="e">
        <f ca="1">IF(T$22,AveragePrices($F$21,T$23,T$24,$AJ43:$AJ43),AveragePrices($F$15,T$23,T$24,$AL43:$AL43))</f>
        <v>#NAME?</v>
      </c>
      <c r="U43" s="124" t="e">
        <f ca="1">T43-'[23]Gas Average Basis'!S43</f>
        <v>#NAME?</v>
      </c>
      <c r="V43" s="59" t="e">
        <f ca="1">IF(V$22,AveragePrices($F$21,V$23,V$24,$AJ43:$AJ43),AveragePrices($F$15,V$23,V$24,$AL43:$AL43))</f>
        <v>#NAME?</v>
      </c>
      <c r="W43" s="124" t="e">
        <f ca="1">V43-'[23]Gas Average FinIdx'!V43</f>
        <v>#NAME?</v>
      </c>
      <c r="X43" s="59" t="e">
        <f ca="1">IF(X$22,AveragePrices($F$21,X$23,X$24,$AJ43:$AJ43),AveragePrices($F$15,X$23,X$24,$AL43:$AL43))</f>
        <v>#NAME?</v>
      </c>
      <c r="Y43" s="124" t="e">
        <f ca="1">X43-'[23]Gas Average Basis'!W43</f>
        <v>#NAME?</v>
      </c>
      <c r="Z43" s="59" t="e">
        <f ca="1">IF(Z$22,AveragePrices($F$21,Z$23,Z$24,$AJ43:$AJ43),AveragePrices($F$15,Z$23,Z$24,$AL43:$AL43))</f>
        <v>#NAME?</v>
      </c>
      <c r="AA43" s="124" t="e">
        <f ca="1">Z43-'[23]Gas Average Basis'!Y43</f>
        <v>#NAME?</v>
      </c>
      <c r="AB43" s="59" t="e">
        <f ca="1">IF(AB$22,AveragePrices($F$21,AB$23,AB$24,$AJ43:$AJ43),AveragePrices($F$15,AB$23,AB$24,$AL43:$AL43))</f>
        <v>#NAME?</v>
      </c>
      <c r="AC43" s="124" t="e">
        <f ca="1">AB43-'[23]Gas Average FinIdx'!AB43</f>
        <v>#NAME?</v>
      </c>
      <c r="AD43" s="59" t="e">
        <f ca="1">IF(AD$22,AveragePrices($F$21,AD$23,AD$24,$AJ43:$AJ43),AveragePrices($F$15,AD$23,AD$24,$AL43:$AL43))</f>
        <v>#NAME?</v>
      </c>
      <c r="AE43" s="124" t="e">
        <f ca="1">AD43-'[23]Gas Average Basis'!AC43</f>
        <v>#NAME?</v>
      </c>
      <c r="AF43" s="59" t="e">
        <f ca="1">IF(AF$22,AveragePrices($F$21,AF$23,AF$24,$AJ43:$AJ43),AveragePrices($F$15,AF$23,AF$24,$AL43:$AL43))</f>
        <v>#NAME?</v>
      </c>
      <c r="AG43" s="124" t="e">
        <f ca="1">AF43-'[23]Gas Average Basis'!AE43</f>
        <v>#NAME?</v>
      </c>
      <c r="AH43" s="59" t="e">
        <f ca="1">IF(AH$22,AveragePrices($F$21,AH$23,AH$24,$AJ43:$AJ43),AveragePrices($F$15,AH$23,AH$24,$AL43:$AL43))</f>
        <v>#NAME?</v>
      </c>
      <c r="AI43" s="124" t="e">
        <f ca="1">AH43-'[23]Gas Average FinIdx'!AH43</f>
        <v>#NAME?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4" t="s">
        <v>81</v>
      </c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2.77</v>
      </c>
      <c r="K49" s="77"/>
      <c r="L49" s="59"/>
      <c r="M49" s="59"/>
      <c r="N49" s="124"/>
      <c r="O49" s="59"/>
      <c r="P49" s="59"/>
      <c r="Q49" s="124"/>
      <c r="R49" s="59" t="e">
        <f ca="1">IF(R$22,AveragePrices($F$21,R$23,R$24,$AJ49:$AJ49),AveragePrices($F$15,R$23,R$24,$AL49:$AL49))</f>
        <v>#NAME?</v>
      </c>
      <c r="S49" s="124" t="e">
        <f ca="1">R49-'[23]Gas Average FinIdx'!R49</f>
        <v>#NAME?</v>
      </c>
      <c r="T49" s="59" t="e">
        <f ca="1">IF(T$22,AveragePrices($F$21,T$23,T$24,$AJ49:$AJ49),AveragePrices($F$15,T$23,T$24,$AL49:$AL49))</f>
        <v>#NAME?</v>
      </c>
      <c r="U49" s="125"/>
      <c r="V49" s="59" t="e">
        <f ca="1">IF(V$22,AveragePrices($F$21,V$23,V$24,$AJ49:$AJ49),AveragePrices($F$15,V$23,V$24,$AL49:$AL49))</f>
        <v>#NAME?</v>
      </c>
      <c r="W49" s="124" t="e">
        <f ca="1">V49-'[23]Gas Average FinIdx'!V49</f>
        <v>#NAME?</v>
      </c>
      <c r="X49" s="59" t="e">
        <f ca="1">IF(X$22,AveragePrices($F$21,X$23,X$24,$AJ49:$AJ49),AveragePrices($F$15,X$23,X$24,$AL49:$AL49))</f>
        <v>#NAME?</v>
      </c>
      <c r="Y49" s="124"/>
      <c r="Z49" s="59" t="e">
        <f ca="1">IF(Z$22,AveragePrices($F$21,Z$23,Z$24,$AJ49:$AJ49),AveragePrices($F$15,Z$23,Z$24,$AL49:$AL49))</f>
        <v>#NAME?</v>
      </c>
      <c r="AA49" s="124"/>
      <c r="AB49" s="59" t="e">
        <f ca="1">IF(AB$22,AveragePrices($F$21,AB$23,AB$24,$AJ49:$AJ49),AveragePrices($F$15,AB$23,AB$24,$AL49:$AL49))</f>
        <v>#NAME?</v>
      </c>
      <c r="AC49" s="124" t="e">
        <f ca="1">AB49-'[23]Gas Average FinIdx'!AB49</f>
        <v>#NAME?</v>
      </c>
      <c r="AD49" s="59" t="e">
        <f ca="1">IF(AD$22,AveragePrices($F$21,AD$23,AD$24,$AJ49:$AJ49),AveragePrices($F$15,AD$23,AD$24,$AL49:$AL49))</f>
        <v>#NAME?</v>
      </c>
      <c r="AE49" s="124"/>
      <c r="AF49" s="59" t="e">
        <f ca="1">IF(AF$22,AveragePrices($F$21,AF$23,AF$24,$AJ49:$AJ49),AveragePrices($F$15,AF$23,AF$24,$AL49:$AL49))</f>
        <v>#NAME?</v>
      </c>
      <c r="AG49" s="124"/>
      <c r="AH49" s="59" t="e">
        <f ca="1">IF(AH$22,AveragePrices($F$21,AH$23,AH$24,$AJ49:$AJ49),AveragePrices($F$15,AH$23,AH$24,$AL49:$AL49))</f>
        <v>#NAME?</v>
      </c>
      <c r="AI49" s="124" t="e">
        <f ca="1">AH49-'[23]Gas Average FinIdx'!AH49</f>
        <v>#NAME?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37203</v>
      </c>
      <c r="F2" s="6">
        <f t="shared" ref="F2:AE2" si="1">E2</f>
        <v>37203</v>
      </c>
      <c r="G2" s="6">
        <f t="shared" si="1"/>
        <v>37203</v>
      </c>
      <c r="H2" s="6">
        <f t="shared" si="1"/>
        <v>37203</v>
      </c>
      <c r="I2" s="6">
        <f t="shared" si="1"/>
        <v>37203</v>
      </c>
      <c r="J2" s="6">
        <f t="shared" si="1"/>
        <v>37203</v>
      </c>
      <c r="K2" s="6">
        <f t="shared" si="1"/>
        <v>37203</v>
      </c>
      <c r="L2" s="6">
        <f t="shared" si="1"/>
        <v>37203</v>
      </c>
      <c r="M2" s="6">
        <f t="shared" si="1"/>
        <v>37203</v>
      </c>
      <c r="N2" s="6">
        <f t="shared" si="1"/>
        <v>37203</v>
      </c>
      <c r="O2" s="6">
        <f t="shared" si="1"/>
        <v>37203</v>
      </c>
      <c r="P2" s="6">
        <f t="shared" si="1"/>
        <v>37203</v>
      </c>
      <c r="Q2" s="6">
        <f t="shared" si="1"/>
        <v>37203</v>
      </c>
      <c r="R2" s="6">
        <f t="shared" si="1"/>
        <v>37203</v>
      </c>
      <c r="S2" s="6">
        <f t="shared" si="1"/>
        <v>37203</v>
      </c>
      <c r="T2" s="6">
        <f t="shared" si="1"/>
        <v>37203</v>
      </c>
      <c r="U2" s="6">
        <f t="shared" si="1"/>
        <v>37203</v>
      </c>
      <c r="V2" s="6">
        <f t="shared" si="1"/>
        <v>37203</v>
      </c>
      <c r="W2" s="6">
        <f t="shared" si="1"/>
        <v>37203</v>
      </c>
      <c r="X2" s="6">
        <f t="shared" si="1"/>
        <v>37203</v>
      </c>
      <c r="Y2" s="6">
        <f t="shared" si="1"/>
        <v>37203</v>
      </c>
      <c r="Z2" s="6">
        <f t="shared" si="1"/>
        <v>37203</v>
      </c>
      <c r="AA2" s="6">
        <f t="shared" si="1"/>
        <v>37203</v>
      </c>
      <c r="AB2" s="23">
        <f t="shared" si="1"/>
        <v>37203</v>
      </c>
      <c r="AC2" s="23">
        <f t="shared" si="1"/>
        <v>37203</v>
      </c>
      <c r="AD2" s="23">
        <f t="shared" si="1"/>
        <v>37203</v>
      </c>
      <c r="AE2" s="23">
        <f t="shared" si="1"/>
        <v>37203</v>
      </c>
      <c r="AF2" s="23">
        <f>AE2</f>
        <v>37203</v>
      </c>
      <c r="AG2" s="23">
        <f>AE2</f>
        <v>37203</v>
      </c>
      <c r="AH2" s="23">
        <f>AF2</f>
        <v>37203</v>
      </c>
      <c r="AI2" s="23">
        <f>AH2</f>
        <v>37203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</v>
      </c>
      <c r="F16" s="10">
        <v>2.58</v>
      </c>
      <c r="G16" s="10">
        <v>2.56</v>
      </c>
      <c r="H16" s="10">
        <v>2.59</v>
      </c>
      <c r="I16" s="10">
        <v>1.9</v>
      </c>
      <c r="J16" s="10">
        <v>2.48</v>
      </c>
      <c r="K16" s="10">
        <v>2.46</v>
      </c>
      <c r="L16" s="10">
        <v>2.5</v>
      </c>
      <c r="M16" s="10">
        <v>2.5</v>
      </c>
      <c r="N16" s="10">
        <v>2.39</v>
      </c>
      <c r="O16" s="10">
        <v>1.95</v>
      </c>
      <c r="P16" s="10">
        <v>2.54</v>
      </c>
      <c r="Q16" s="10">
        <v>2.4550000000000001</v>
      </c>
      <c r="R16" s="10">
        <v>2.3849999999999998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2.585</v>
      </c>
      <c r="F17" s="10">
        <v>2.5299999999999998</v>
      </c>
      <c r="G17" s="10">
        <v>2.4900000000000002</v>
      </c>
      <c r="H17" s="10">
        <v>2.5099999999999998</v>
      </c>
      <c r="I17" s="10">
        <v>2.0699999999999998</v>
      </c>
      <c r="J17" s="10">
        <v>2.31</v>
      </c>
      <c r="K17" s="10">
        <v>2.36</v>
      </c>
      <c r="L17" s="10">
        <v>2.46</v>
      </c>
      <c r="M17" s="10">
        <v>2.31</v>
      </c>
      <c r="N17" s="10">
        <v>2.4090000000000003</v>
      </c>
      <c r="O17" s="10">
        <v>1.97</v>
      </c>
      <c r="P17" s="10">
        <v>2.54</v>
      </c>
      <c r="Q17" s="10">
        <v>2.5299999999999998</v>
      </c>
      <c r="R17" s="10">
        <v>2.4300000000000002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2.61</v>
      </c>
      <c r="F18" s="10">
        <v>2.5299999999999998</v>
      </c>
      <c r="G18" s="10">
        <v>2.4900000000000002</v>
      </c>
      <c r="H18" s="10">
        <v>2.5099999999999998</v>
      </c>
      <c r="I18" s="10">
        <v>2.0699999999999998</v>
      </c>
      <c r="J18" s="10">
        <v>2.31</v>
      </c>
      <c r="K18" s="10">
        <v>2.36</v>
      </c>
      <c r="L18" s="10">
        <v>2.46</v>
      </c>
      <c r="M18" s="10">
        <v>2.31</v>
      </c>
      <c r="N18" s="10">
        <v>2.4090000000000003</v>
      </c>
      <c r="O18" s="10">
        <v>1.97</v>
      </c>
      <c r="P18" s="10">
        <v>2.54</v>
      </c>
      <c r="Q18" s="10">
        <v>2.5299999999999998</v>
      </c>
      <c r="R18" s="10">
        <v>2.4300000000000002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2.6349999999999998</v>
      </c>
      <c r="F19" s="10">
        <v>2.5299999999999998</v>
      </c>
      <c r="G19" s="10">
        <v>2.4900000000000002</v>
      </c>
      <c r="H19" s="10">
        <v>2.5099999999999998</v>
      </c>
      <c r="I19" s="10">
        <v>2.0699999999999998</v>
      </c>
      <c r="J19" s="10">
        <v>2.31</v>
      </c>
      <c r="K19" s="10">
        <v>2.36</v>
      </c>
      <c r="L19" s="10">
        <v>2.46</v>
      </c>
      <c r="M19" s="10">
        <v>2.31</v>
      </c>
      <c r="N19" s="10">
        <v>2.4090000000000003</v>
      </c>
      <c r="O19" s="10">
        <v>1.97</v>
      </c>
      <c r="P19" s="10">
        <v>2.54</v>
      </c>
      <c r="Q19" s="10">
        <v>2.5299999999999998</v>
      </c>
      <c r="R19" s="10">
        <v>2.4300000000000002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2.66</v>
      </c>
      <c r="F20" s="10">
        <v>2.5299999999999998</v>
      </c>
      <c r="G20" s="10">
        <v>2.4900000000000002</v>
      </c>
      <c r="H20" s="10">
        <v>2.5099999999999998</v>
      </c>
      <c r="I20" s="10">
        <v>2.0699999999999998</v>
      </c>
      <c r="J20" s="10">
        <v>2.31</v>
      </c>
      <c r="K20" s="10">
        <v>2.36</v>
      </c>
      <c r="L20" s="10">
        <v>2.46</v>
      </c>
      <c r="M20" s="10">
        <v>2.31</v>
      </c>
      <c r="N20" s="10">
        <v>2.4090000000000003</v>
      </c>
      <c r="O20" s="10">
        <v>1.97</v>
      </c>
      <c r="P20" s="10">
        <v>2.54</v>
      </c>
      <c r="Q20" s="10">
        <v>2.5299999999999998</v>
      </c>
      <c r="R20" s="10">
        <v>2.4300000000000002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2.6850000000000001</v>
      </c>
      <c r="F21" s="10">
        <v>2.5299999999999998</v>
      </c>
      <c r="G21" s="10">
        <v>2.4900000000000002</v>
      </c>
      <c r="H21" s="10">
        <v>2.5099999999999998</v>
      </c>
      <c r="I21" s="10">
        <v>2.0699999999999998</v>
      </c>
      <c r="J21" s="10">
        <v>2.31</v>
      </c>
      <c r="K21" s="10">
        <v>2.36</v>
      </c>
      <c r="L21" s="10">
        <v>2.46</v>
      </c>
      <c r="M21" s="10">
        <v>2.31</v>
      </c>
      <c r="N21" s="10">
        <v>2.4090000000000003</v>
      </c>
      <c r="O21" s="10">
        <v>1.97</v>
      </c>
      <c r="P21" s="10">
        <v>2.54</v>
      </c>
      <c r="Q21" s="10">
        <v>2.5299999999999998</v>
      </c>
      <c r="R21" s="10">
        <v>2.4300000000000002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2.71</v>
      </c>
      <c r="F22" s="10">
        <v>2.5299999999999998</v>
      </c>
      <c r="G22" s="10">
        <v>2.4900000000000002</v>
      </c>
      <c r="H22" s="10">
        <v>2.5099999999999998</v>
      </c>
      <c r="I22" s="10">
        <v>2.0699999999999998</v>
      </c>
      <c r="J22" s="10">
        <v>2.31</v>
      </c>
      <c r="K22" s="10">
        <v>2.36</v>
      </c>
      <c r="L22" s="10">
        <v>2.46</v>
      </c>
      <c r="M22" s="10">
        <v>2.31</v>
      </c>
      <c r="N22" s="10">
        <v>2.4090000000000003</v>
      </c>
      <c r="O22" s="10">
        <v>1.97</v>
      </c>
      <c r="P22" s="10">
        <v>2.54</v>
      </c>
      <c r="Q22" s="10">
        <v>2.5299999999999998</v>
      </c>
      <c r="R22" s="10">
        <v>2.4300000000000002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2.714</v>
      </c>
      <c r="F23" s="10">
        <v>2.5299999999999998</v>
      </c>
      <c r="G23" s="10">
        <v>2.4900000000000002</v>
      </c>
      <c r="H23" s="10">
        <v>2.5099999999999998</v>
      </c>
      <c r="I23" s="10">
        <v>2.0699999999999998</v>
      </c>
      <c r="J23" s="10">
        <v>2.31</v>
      </c>
      <c r="K23" s="10">
        <v>2.36</v>
      </c>
      <c r="L23" s="10">
        <v>2.46</v>
      </c>
      <c r="M23" s="10">
        <v>2.31</v>
      </c>
      <c r="N23" s="10">
        <v>2.4090000000000003</v>
      </c>
      <c r="O23" s="10">
        <v>1.97</v>
      </c>
      <c r="P23" s="10">
        <v>2.54</v>
      </c>
      <c r="Q23" s="10">
        <v>2.5299999999999998</v>
      </c>
      <c r="R23" s="10">
        <v>2.4300000000000002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2.718</v>
      </c>
      <c r="F24" s="10">
        <v>2.5299999999999998</v>
      </c>
      <c r="G24" s="10">
        <v>2.4900000000000002</v>
      </c>
      <c r="H24" s="10">
        <v>2.5099999999999998</v>
      </c>
      <c r="I24" s="10">
        <v>2.0699999999999998</v>
      </c>
      <c r="J24" s="10">
        <v>2.31</v>
      </c>
      <c r="K24" s="10">
        <v>2.36</v>
      </c>
      <c r="L24" s="10">
        <v>2.46</v>
      </c>
      <c r="M24" s="10">
        <v>2.31</v>
      </c>
      <c r="N24" s="10">
        <v>2.4090000000000003</v>
      </c>
      <c r="O24" s="10">
        <v>1.97</v>
      </c>
      <c r="P24" s="10">
        <v>2.54</v>
      </c>
      <c r="Q24" s="10">
        <v>2.5299999999999998</v>
      </c>
      <c r="R24" s="10">
        <v>2.4300000000000002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2.722</v>
      </c>
      <c r="F25" s="10">
        <v>2.5299999999999998</v>
      </c>
      <c r="G25" s="10">
        <v>2.4900000000000002</v>
      </c>
      <c r="H25" s="10">
        <v>2.5099999999999998</v>
      </c>
      <c r="I25" s="10">
        <v>2.0699999999999998</v>
      </c>
      <c r="J25" s="10">
        <v>2.31</v>
      </c>
      <c r="K25" s="10">
        <v>2.36</v>
      </c>
      <c r="L25" s="10">
        <v>2.46</v>
      </c>
      <c r="M25" s="10">
        <v>2.31</v>
      </c>
      <c r="N25" s="10">
        <v>2.4090000000000003</v>
      </c>
      <c r="O25" s="10">
        <v>1.97</v>
      </c>
      <c r="P25" s="10">
        <v>2.54</v>
      </c>
      <c r="Q25" s="10">
        <v>2.5299999999999998</v>
      </c>
      <c r="R25" s="10">
        <v>2.4300000000000002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2.726</v>
      </c>
      <c r="F26" s="10">
        <v>2.5299999999999998</v>
      </c>
      <c r="G26" s="10">
        <v>2.4900000000000002</v>
      </c>
      <c r="H26" s="10">
        <v>2.5099999999999998</v>
      </c>
      <c r="I26" s="10">
        <v>2.0699999999999998</v>
      </c>
      <c r="J26" s="10">
        <v>2.31</v>
      </c>
      <c r="K26" s="10">
        <v>2.36</v>
      </c>
      <c r="L26" s="10">
        <v>2.46</v>
      </c>
      <c r="M26" s="10">
        <v>2.31</v>
      </c>
      <c r="N26" s="10">
        <v>2.4090000000000003</v>
      </c>
      <c r="O26" s="10">
        <v>1.97</v>
      </c>
      <c r="P26" s="10">
        <v>2.54</v>
      </c>
      <c r="Q26" s="10">
        <v>2.5299999999999998</v>
      </c>
      <c r="R26" s="10">
        <v>2.4300000000000002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2.73</v>
      </c>
      <c r="F27" s="10">
        <v>2.5299999999999998</v>
      </c>
      <c r="G27" s="10">
        <v>2.4900000000000002</v>
      </c>
      <c r="H27" s="10">
        <v>2.5099999999999998</v>
      </c>
      <c r="I27" s="10">
        <v>2.0699999999999998</v>
      </c>
      <c r="J27" s="10">
        <v>2.31</v>
      </c>
      <c r="K27" s="10">
        <v>2.36</v>
      </c>
      <c r="L27" s="10">
        <v>2.46</v>
      </c>
      <c r="M27" s="10">
        <v>2.31</v>
      </c>
      <c r="N27" s="10">
        <v>2.4090000000000003</v>
      </c>
      <c r="O27" s="10">
        <v>1.97</v>
      </c>
      <c r="P27" s="10">
        <v>2.54</v>
      </c>
      <c r="Q27" s="10">
        <v>2.5299999999999998</v>
      </c>
      <c r="R27" s="10">
        <v>2.4300000000000002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2.734</v>
      </c>
      <c r="F28" s="10">
        <v>2.5299999999999998</v>
      </c>
      <c r="G28" s="10">
        <v>2.4900000000000002</v>
      </c>
      <c r="H28" s="10">
        <v>2.5099999999999998</v>
      </c>
      <c r="I28" s="10">
        <v>2.0699999999999998</v>
      </c>
      <c r="J28" s="10">
        <v>2.31</v>
      </c>
      <c r="K28" s="10">
        <v>2.36</v>
      </c>
      <c r="L28" s="10">
        <v>2.46</v>
      </c>
      <c r="M28" s="10">
        <v>2.31</v>
      </c>
      <c r="N28" s="10">
        <v>2.4090000000000003</v>
      </c>
      <c r="O28" s="10">
        <v>1.97</v>
      </c>
      <c r="P28" s="10">
        <v>2.54</v>
      </c>
      <c r="Q28" s="10">
        <v>2.5299999999999998</v>
      </c>
      <c r="R28" s="10">
        <v>2.4300000000000002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2.738</v>
      </c>
      <c r="F29" s="10">
        <v>2.5299999999999998</v>
      </c>
      <c r="G29" s="10">
        <v>2.4900000000000002</v>
      </c>
      <c r="H29" s="10">
        <v>2.5099999999999998</v>
      </c>
      <c r="I29" s="10">
        <v>2.0699999999999998</v>
      </c>
      <c r="J29" s="10">
        <v>2.31</v>
      </c>
      <c r="K29" s="10">
        <v>2.36</v>
      </c>
      <c r="L29" s="10">
        <v>2.46</v>
      </c>
      <c r="M29" s="10">
        <v>2.31</v>
      </c>
      <c r="N29" s="10">
        <v>2.4090000000000003</v>
      </c>
      <c r="O29" s="10">
        <v>1.97</v>
      </c>
      <c r="P29" s="10">
        <v>2.54</v>
      </c>
      <c r="Q29" s="10">
        <v>2.5299999999999998</v>
      </c>
      <c r="R29" s="10">
        <v>2.4300000000000002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2.742</v>
      </c>
      <c r="F30" s="10">
        <v>2.5299999999999998</v>
      </c>
      <c r="G30" s="10">
        <v>2.4900000000000002</v>
      </c>
      <c r="H30" s="10">
        <v>2.5099999999999998</v>
      </c>
      <c r="I30" s="10">
        <v>2.0699999999999998</v>
      </c>
      <c r="J30" s="10">
        <v>2.31</v>
      </c>
      <c r="K30" s="10">
        <v>2.36</v>
      </c>
      <c r="L30" s="10">
        <v>2.46</v>
      </c>
      <c r="M30" s="10">
        <v>2.31</v>
      </c>
      <c r="N30" s="10">
        <v>2.4090000000000003</v>
      </c>
      <c r="O30" s="10">
        <v>1.97</v>
      </c>
      <c r="P30" s="10">
        <v>2.54</v>
      </c>
      <c r="Q30" s="10">
        <v>2.5299999999999998</v>
      </c>
      <c r="R30" s="10">
        <v>2.4300000000000002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2.746</v>
      </c>
      <c r="F31" s="10">
        <v>2.5299999999999998</v>
      </c>
      <c r="G31" s="10">
        <v>2.4900000000000002</v>
      </c>
      <c r="H31" s="10">
        <v>2.5099999999999998</v>
      </c>
      <c r="I31" s="10">
        <v>2.0699999999999998</v>
      </c>
      <c r="J31" s="10">
        <v>2.31</v>
      </c>
      <c r="K31" s="10">
        <v>2.36</v>
      </c>
      <c r="L31" s="10">
        <v>2.46</v>
      </c>
      <c r="M31" s="10">
        <v>2.31</v>
      </c>
      <c r="N31" s="10">
        <v>2.4090000000000003</v>
      </c>
      <c r="O31" s="10">
        <v>1.97</v>
      </c>
      <c r="P31" s="10">
        <v>2.54</v>
      </c>
      <c r="Q31" s="10">
        <v>2.5299999999999998</v>
      </c>
      <c r="R31" s="10">
        <v>2.4300000000000002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2.75</v>
      </c>
      <c r="F32" s="10">
        <v>2.5299999999999998</v>
      </c>
      <c r="G32" s="10">
        <v>2.4900000000000002</v>
      </c>
      <c r="H32" s="10">
        <v>2.5099999999999998</v>
      </c>
      <c r="I32" s="10">
        <v>2.0699999999999998</v>
      </c>
      <c r="J32" s="10">
        <v>2.31</v>
      </c>
      <c r="K32" s="10">
        <v>2.36</v>
      </c>
      <c r="L32" s="10">
        <v>2.46</v>
      </c>
      <c r="M32" s="10">
        <v>2.31</v>
      </c>
      <c r="N32" s="10">
        <v>2.4090000000000003</v>
      </c>
      <c r="O32" s="10">
        <v>1.97</v>
      </c>
      <c r="P32" s="10">
        <v>2.54</v>
      </c>
      <c r="Q32" s="10">
        <v>2.5299999999999998</v>
      </c>
      <c r="R32" s="10">
        <v>2.4300000000000002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2.754</v>
      </c>
      <c r="F33" s="10">
        <v>2.5299999999999998</v>
      </c>
      <c r="G33" s="10">
        <v>2.4900000000000002</v>
      </c>
      <c r="H33" s="10">
        <v>2.5099999999999998</v>
      </c>
      <c r="I33" s="10">
        <v>2.0699999999999998</v>
      </c>
      <c r="J33" s="10">
        <v>2.31</v>
      </c>
      <c r="K33" s="10">
        <v>2.36</v>
      </c>
      <c r="L33" s="10">
        <v>2.46</v>
      </c>
      <c r="M33" s="10">
        <v>2.31</v>
      </c>
      <c r="N33" s="10">
        <v>2.4090000000000003</v>
      </c>
      <c r="O33" s="10">
        <v>1.97</v>
      </c>
      <c r="P33" s="10">
        <v>2.54</v>
      </c>
      <c r="Q33" s="10">
        <v>2.5299999999999998</v>
      </c>
      <c r="R33" s="10">
        <v>2.4300000000000002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2.758</v>
      </c>
      <c r="F34" s="10">
        <v>2.5299999999999998</v>
      </c>
      <c r="G34" s="10">
        <v>2.4900000000000002</v>
      </c>
      <c r="H34" s="10">
        <v>2.5099999999999998</v>
      </c>
      <c r="I34" s="10">
        <v>2.0699999999999998</v>
      </c>
      <c r="J34" s="10">
        <v>2.31</v>
      </c>
      <c r="K34" s="10">
        <v>2.36</v>
      </c>
      <c r="L34" s="10">
        <v>2.46</v>
      </c>
      <c r="M34" s="10">
        <v>2.31</v>
      </c>
      <c r="N34" s="10">
        <v>2.4090000000000003</v>
      </c>
      <c r="O34" s="10">
        <v>1.97</v>
      </c>
      <c r="P34" s="10">
        <v>2.54</v>
      </c>
      <c r="Q34" s="10">
        <v>2.5299999999999998</v>
      </c>
      <c r="R34" s="10">
        <v>2.4300000000000002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2.762</v>
      </c>
      <c r="F35" s="10">
        <v>2.5299999999999998</v>
      </c>
      <c r="G35" s="10">
        <v>2.4900000000000002</v>
      </c>
      <c r="H35" s="10">
        <v>2.5099999999999998</v>
      </c>
      <c r="I35" s="10">
        <v>2.0699999999999998</v>
      </c>
      <c r="J35" s="10">
        <v>2.31</v>
      </c>
      <c r="K35" s="10">
        <v>2.36</v>
      </c>
      <c r="L35" s="10">
        <v>2.46</v>
      </c>
      <c r="M35" s="10">
        <v>2.31</v>
      </c>
      <c r="N35" s="10">
        <v>2.4090000000000003</v>
      </c>
      <c r="O35" s="10">
        <v>1.97</v>
      </c>
      <c r="P35" s="10">
        <v>2.54</v>
      </c>
      <c r="Q35" s="10">
        <v>2.5299999999999998</v>
      </c>
      <c r="R35" s="10">
        <v>2.4300000000000002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2.766</v>
      </c>
      <c r="F36" s="10">
        <v>2.5299999999999998</v>
      </c>
      <c r="G36" s="10">
        <v>2.4900000000000002</v>
      </c>
      <c r="H36" s="10">
        <v>2.5099999999999998</v>
      </c>
      <c r="I36" s="10">
        <v>2.0699999999999998</v>
      </c>
      <c r="J36" s="10">
        <v>2.31</v>
      </c>
      <c r="K36" s="10">
        <v>2.36</v>
      </c>
      <c r="L36" s="10">
        <v>2.46</v>
      </c>
      <c r="M36" s="10">
        <v>2.31</v>
      </c>
      <c r="N36" s="10">
        <v>2.4090000000000003</v>
      </c>
      <c r="O36" s="10">
        <v>1.97</v>
      </c>
      <c r="P36" s="10">
        <v>2.54</v>
      </c>
      <c r="Q36" s="10">
        <v>2.5299999999999998</v>
      </c>
      <c r="R36" s="10">
        <v>2.4300000000000002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2.77</v>
      </c>
      <c r="F37" s="10">
        <v>2.5299999999999998</v>
      </c>
      <c r="G37" s="10">
        <v>2.4900000000000002</v>
      </c>
      <c r="H37" s="10">
        <v>2.5099999999999998</v>
      </c>
      <c r="I37" s="10">
        <v>2.0699999999999998</v>
      </c>
      <c r="J37" s="10">
        <v>2.31</v>
      </c>
      <c r="K37" s="10">
        <v>2.36</v>
      </c>
      <c r="L37" s="10">
        <v>2.46</v>
      </c>
      <c r="M37" s="10">
        <v>2.31</v>
      </c>
      <c r="N37" s="10">
        <v>2.4090000000000003</v>
      </c>
      <c r="O37" s="10">
        <v>1.97</v>
      </c>
      <c r="P37" s="10">
        <v>2.54</v>
      </c>
      <c r="Q37" s="10">
        <v>2.5299999999999998</v>
      </c>
      <c r="R37" s="10">
        <v>2.4300000000000002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2.96</v>
      </c>
      <c r="F38" s="10">
        <v>3.07</v>
      </c>
      <c r="G38" s="10">
        <v>2.91</v>
      </c>
      <c r="H38" s="10">
        <v>2.95</v>
      </c>
      <c r="I38" s="10">
        <v>2.59</v>
      </c>
      <c r="J38" s="10">
        <v>2.8520000000000003</v>
      </c>
      <c r="K38" s="10">
        <v>2.69</v>
      </c>
      <c r="L38" s="10"/>
      <c r="M38" s="10">
        <v>2.802</v>
      </c>
      <c r="N38" s="10">
        <v>2.4090000000000003</v>
      </c>
      <c r="O38" s="10">
        <v>2.54</v>
      </c>
      <c r="P38" s="10">
        <v>2.54</v>
      </c>
      <c r="Q38" s="10">
        <v>2.93</v>
      </c>
      <c r="R38" s="10">
        <v>2.79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2.96</v>
      </c>
      <c r="F39" s="10">
        <v>3.07</v>
      </c>
      <c r="G39" s="10">
        <v>2.91</v>
      </c>
      <c r="H39" s="10">
        <v>2.95</v>
      </c>
      <c r="I39" s="10">
        <v>2.59</v>
      </c>
      <c r="J39" s="10">
        <v>2.8520000000000003</v>
      </c>
      <c r="K39" s="10">
        <v>2.69</v>
      </c>
      <c r="L39" s="10"/>
      <c r="M39" s="10">
        <v>2.802</v>
      </c>
      <c r="N39" s="10">
        <v>2.4090000000000003</v>
      </c>
      <c r="O39" s="10">
        <v>2.54</v>
      </c>
      <c r="P39" s="10">
        <v>2.54</v>
      </c>
      <c r="Q39" s="10">
        <v>2.93</v>
      </c>
      <c r="R39" s="10">
        <v>2.79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2.96</v>
      </c>
      <c r="F40" s="10">
        <v>3.07</v>
      </c>
      <c r="G40" s="10">
        <v>2.91</v>
      </c>
      <c r="H40" s="10">
        <v>2.95</v>
      </c>
      <c r="I40" s="10">
        <v>2.59</v>
      </c>
      <c r="J40" s="10">
        <v>2.8520000000000003</v>
      </c>
      <c r="K40" s="10">
        <v>2.69</v>
      </c>
      <c r="L40" s="10"/>
      <c r="M40" s="10">
        <v>2.802</v>
      </c>
      <c r="N40" s="10">
        <v>2.4090000000000003</v>
      </c>
      <c r="O40" s="10">
        <v>2.54</v>
      </c>
      <c r="P40" s="10">
        <v>2.54</v>
      </c>
      <c r="Q40" s="10">
        <v>2.93</v>
      </c>
      <c r="R40" s="10">
        <v>2.79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2.96</v>
      </c>
      <c r="F41" s="10">
        <v>3.07</v>
      </c>
      <c r="G41" s="10">
        <v>2.91</v>
      </c>
      <c r="H41" s="10">
        <v>2.95</v>
      </c>
      <c r="I41" s="10">
        <v>2.59</v>
      </c>
      <c r="J41" s="10">
        <v>2.8520000000000003</v>
      </c>
      <c r="K41" s="10">
        <v>2.69</v>
      </c>
      <c r="L41" s="10"/>
      <c r="M41" s="10">
        <v>2.802</v>
      </c>
      <c r="N41" s="10">
        <v>2.4090000000000003</v>
      </c>
      <c r="O41" s="10">
        <v>2.54</v>
      </c>
      <c r="P41" s="10">
        <v>2.54</v>
      </c>
      <c r="Q41" s="10">
        <v>2.93</v>
      </c>
      <c r="R41" s="10">
        <v>2.79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2.96</v>
      </c>
      <c r="F42" s="10">
        <v>3.07</v>
      </c>
      <c r="G42" s="10">
        <v>2.91</v>
      </c>
      <c r="H42" s="10">
        <v>2.95</v>
      </c>
      <c r="I42" s="10">
        <v>2.59</v>
      </c>
      <c r="J42" s="10">
        <v>2.8520000000000003</v>
      </c>
      <c r="K42" s="10">
        <v>2.69</v>
      </c>
      <c r="L42" s="10"/>
      <c r="M42" s="10">
        <v>2.802</v>
      </c>
      <c r="N42" s="10">
        <v>2.4090000000000003</v>
      </c>
      <c r="O42" s="10">
        <v>2.54</v>
      </c>
      <c r="P42" s="10">
        <v>2.54</v>
      </c>
      <c r="Q42" s="10">
        <v>2.93</v>
      </c>
      <c r="R42" s="10">
        <v>2.79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2.96</v>
      </c>
      <c r="F43" s="10">
        <v>3.07</v>
      </c>
      <c r="G43" s="10">
        <v>2.91</v>
      </c>
      <c r="H43" s="10">
        <v>2.95</v>
      </c>
      <c r="I43" s="10">
        <v>2.59</v>
      </c>
      <c r="J43" s="10">
        <v>2.8520000000000003</v>
      </c>
      <c r="K43" s="10">
        <v>2.69</v>
      </c>
      <c r="L43" s="10"/>
      <c r="M43" s="10">
        <v>2.802</v>
      </c>
      <c r="N43" s="10">
        <v>2.4090000000000003</v>
      </c>
      <c r="O43" s="10">
        <v>2.54</v>
      </c>
      <c r="P43" s="10">
        <v>2.54</v>
      </c>
      <c r="Q43" s="10">
        <v>2.93</v>
      </c>
      <c r="R43" s="10">
        <v>2.79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2.96</v>
      </c>
      <c r="F44" s="10">
        <v>3.07</v>
      </c>
      <c r="G44" s="10">
        <v>2.91</v>
      </c>
      <c r="H44" s="10">
        <v>2.95</v>
      </c>
      <c r="I44" s="10">
        <v>2.59</v>
      </c>
      <c r="J44" s="10">
        <v>2.8520000000000003</v>
      </c>
      <c r="K44" s="10">
        <v>2.69</v>
      </c>
      <c r="L44" s="10"/>
      <c r="M44" s="10">
        <v>2.802</v>
      </c>
      <c r="N44" s="10">
        <v>2.4090000000000003</v>
      </c>
      <c r="O44" s="10">
        <v>2.54</v>
      </c>
      <c r="P44" s="10">
        <v>2.54</v>
      </c>
      <c r="Q44" s="10">
        <v>2.93</v>
      </c>
      <c r="R44" s="10">
        <v>2.79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2.96</v>
      </c>
      <c r="F45" s="10">
        <v>3.07</v>
      </c>
      <c r="G45" s="10">
        <v>2.91</v>
      </c>
      <c r="H45" s="10">
        <v>2.95</v>
      </c>
      <c r="I45" s="10">
        <v>2.59</v>
      </c>
      <c r="J45" s="10">
        <v>2.8520000000000003</v>
      </c>
      <c r="K45" s="10">
        <v>2.69</v>
      </c>
      <c r="L45" s="10"/>
      <c r="M45" s="10">
        <v>2.802</v>
      </c>
      <c r="N45" s="10">
        <v>2.4090000000000003</v>
      </c>
      <c r="O45" s="10">
        <v>2.54</v>
      </c>
      <c r="P45" s="10">
        <v>2.54</v>
      </c>
      <c r="Q45" s="10">
        <v>2.93</v>
      </c>
      <c r="R45" s="10">
        <v>2.79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2.96</v>
      </c>
      <c r="F46" s="10">
        <v>3.07</v>
      </c>
      <c r="G46" s="10">
        <v>2.91</v>
      </c>
      <c r="H46" s="10">
        <v>2.95</v>
      </c>
      <c r="I46" s="10">
        <v>2.59</v>
      </c>
      <c r="J46" s="10">
        <v>2.8520000000000003</v>
      </c>
      <c r="K46" s="10">
        <v>2.69</v>
      </c>
      <c r="L46" s="10"/>
      <c r="M46" s="10">
        <v>2.802</v>
      </c>
      <c r="N46" s="10">
        <v>2.4090000000000003</v>
      </c>
      <c r="O46" s="10">
        <v>2.54</v>
      </c>
      <c r="P46" s="10">
        <v>2.54</v>
      </c>
      <c r="Q46" s="10">
        <v>2.93</v>
      </c>
      <c r="R46" s="10">
        <v>2.79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2.96</v>
      </c>
      <c r="F47" s="10">
        <v>3.07</v>
      </c>
      <c r="G47" s="10">
        <v>2.91</v>
      </c>
      <c r="H47" s="10">
        <v>2.95</v>
      </c>
      <c r="I47" s="10">
        <v>2.59</v>
      </c>
      <c r="J47" s="10">
        <v>2.8520000000000003</v>
      </c>
      <c r="K47" s="10">
        <v>2.69</v>
      </c>
      <c r="L47" s="10"/>
      <c r="M47" s="10">
        <v>2.802</v>
      </c>
      <c r="N47" s="10">
        <v>2.4090000000000003</v>
      </c>
      <c r="O47" s="10">
        <v>2.54</v>
      </c>
      <c r="P47" s="10">
        <v>2.54</v>
      </c>
      <c r="Q47" s="10">
        <v>2.93</v>
      </c>
      <c r="R47" s="10">
        <v>2.79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2.96</v>
      </c>
      <c r="F48" s="10">
        <v>3.07</v>
      </c>
      <c r="G48" s="10">
        <v>2.91</v>
      </c>
      <c r="H48" s="10">
        <v>2.95</v>
      </c>
      <c r="I48" s="10">
        <v>2.59</v>
      </c>
      <c r="J48" s="10">
        <v>2.8520000000000003</v>
      </c>
      <c r="K48" s="10">
        <v>2.69</v>
      </c>
      <c r="L48" s="10"/>
      <c r="M48" s="10">
        <v>2.802</v>
      </c>
      <c r="N48" s="10">
        <v>2.4090000000000003</v>
      </c>
      <c r="O48" s="10">
        <v>2.54</v>
      </c>
      <c r="P48" s="10">
        <v>2.54</v>
      </c>
      <c r="Q48" s="10">
        <v>2.93</v>
      </c>
      <c r="R48" s="10">
        <v>2.79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2.96</v>
      </c>
      <c r="F49" s="10">
        <v>3.07</v>
      </c>
      <c r="G49" s="10">
        <v>2.91</v>
      </c>
      <c r="H49" s="10">
        <v>2.95</v>
      </c>
      <c r="I49" s="10">
        <v>2.59</v>
      </c>
      <c r="J49" s="10">
        <v>2.8520000000000003</v>
      </c>
      <c r="K49" s="10">
        <v>2.69</v>
      </c>
      <c r="L49" s="10"/>
      <c r="M49" s="10">
        <v>2.802</v>
      </c>
      <c r="N49" s="10">
        <v>2.4090000000000003</v>
      </c>
      <c r="O49" s="10">
        <v>2.54</v>
      </c>
      <c r="P49" s="10">
        <v>2.54</v>
      </c>
      <c r="Q49" s="10">
        <v>2.93</v>
      </c>
      <c r="R49" s="10">
        <v>2.79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2.96</v>
      </c>
      <c r="F50" s="10">
        <v>3.07</v>
      </c>
      <c r="G50" s="10">
        <v>2.91</v>
      </c>
      <c r="H50" s="10">
        <v>2.95</v>
      </c>
      <c r="I50" s="10">
        <v>2.59</v>
      </c>
      <c r="J50" s="10">
        <v>2.8520000000000003</v>
      </c>
      <c r="K50" s="10">
        <v>2.69</v>
      </c>
      <c r="L50" s="10"/>
      <c r="M50" s="10">
        <v>2.802</v>
      </c>
      <c r="N50" s="10">
        <v>2.4090000000000003</v>
      </c>
      <c r="O50" s="10">
        <v>2.54</v>
      </c>
      <c r="P50" s="10">
        <v>2.54</v>
      </c>
      <c r="Q50" s="10">
        <v>2.93</v>
      </c>
      <c r="R50" s="10">
        <v>2.79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2.96</v>
      </c>
      <c r="F51" s="10">
        <v>3.07</v>
      </c>
      <c r="G51" s="10">
        <v>2.91</v>
      </c>
      <c r="H51" s="10">
        <v>2.95</v>
      </c>
      <c r="I51" s="10">
        <v>2.59</v>
      </c>
      <c r="J51" s="10">
        <v>2.8520000000000003</v>
      </c>
      <c r="K51" s="10">
        <v>2.69</v>
      </c>
      <c r="L51" s="10"/>
      <c r="M51" s="10">
        <v>2.802</v>
      </c>
      <c r="N51" s="10">
        <v>2.4090000000000003</v>
      </c>
      <c r="O51" s="10">
        <v>2.54</v>
      </c>
      <c r="P51" s="10">
        <v>2.54</v>
      </c>
      <c r="Q51" s="10">
        <v>2.93</v>
      </c>
      <c r="R51" s="10">
        <v>2.79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2.96</v>
      </c>
      <c r="F52" s="10">
        <v>3.07</v>
      </c>
      <c r="G52" s="10">
        <v>2.91</v>
      </c>
      <c r="H52" s="10">
        <v>2.95</v>
      </c>
      <c r="I52" s="10">
        <v>2.59</v>
      </c>
      <c r="J52" s="10">
        <v>2.8520000000000003</v>
      </c>
      <c r="K52" s="10">
        <v>2.69</v>
      </c>
      <c r="L52" s="10"/>
      <c r="M52" s="10">
        <v>2.802</v>
      </c>
      <c r="N52" s="10">
        <v>2.4090000000000003</v>
      </c>
      <c r="O52" s="10">
        <v>2.54</v>
      </c>
      <c r="P52" s="10">
        <v>2.54</v>
      </c>
      <c r="Q52" s="10">
        <v>2.93</v>
      </c>
      <c r="R52" s="10">
        <v>2.79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2.96</v>
      </c>
      <c r="F53" s="10">
        <v>3.07</v>
      </c>
      <c r="G53" s="10">
        <v>2.91</v>
      </c>
      <c r="H53" s="10">
        <v>2.95</v>
      </c>
      <c r="I53" s="10">
        <v>2.59</v>
      </c>
      <c r="J53" s="10">
        <v>2.8520000000000003</v>
      </c>
      <c r="K53" s="10">
        <v>2.69</v>
      </c>
      <c r="L53" s="10"/>
      <c r="M53" s="10">
        <v>2.802</v>
      </c>
      <c r="N53" s="10">
        <v>2.4090000000000003</v>
      </c>
      <c r="O53" s="10">
        <v>2.54</v>
      </c>
      <c r="P53" s="10">
        <v>2.54</v>
      </c>
      <c r="Q53" s="10">
        <v>2.93</v>
      </c>
      <c r="R53" s="10">
        <v>2.79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2.96</v>
      </c>
      <c r="F54" s="10">
        <v>3.07</v>
      </c>
      <c r="G54" s="10">
        <v>2.91</v>
      </c>
      <c r="H54" s="10">
        <v>2.95</v>
      </c>
      <c r="I54" s="10">
        <v>2.59</v>
      </c>
      <c r="J54" s="10">
        <v>2.8520000000000003</v>
      </c>
      <c r="K54" s="10">
        <v>2.69</v>
      </c>
      <c r="L54" s="10"/>
      <c r="M54" s="10">
        <v>2.802</v>
      </c>
      <c r="N54" s="10">
        <v>2.4090000000000003</v>
      </c>
      <c r="O54" s="10">
        <v>2.54</v>
      </c>
      <c r="P54" s="10">
        <v>2.54</v>
      </c>
      <c r="Q54" s="10">
        <v>2.93</v>
      </c>
      <c r="R54" s="10">
        <v>2.79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2.96</v>
      </c>
      <c r="F55" s="10">
        <v>3.07</v>
      </c>
      <c r="G55" s="10">
        <v>2.91</v>
      </c>
      <c r="H55" s="10">
        <v>2.95</v>
      </c>
      <c r="I55" s="10">
        <v>2.59</v>
      </c>
      <c r="J55" s="10">
        <v>2.8520000000000003</v>
      </c>
      <c r="K55" s="10">
        <v>2.69</v>
      </c>
      <c r="L55" s="10"/>
      <c r="M55" s="10">
        <v>2.802</v>
      </c>
      <c r="N55" s="10">
        <v>2.4090000000000003</v>
      </c>
      <c r="O55" s="10">
        <v>2.54</v>
      </c>
      <c r="P55" s="10">
        <v>2.54</v>
      </c>
      <c r="Q55" s="10">
        <v>2.93</v>
      </c>
      <c r="R55" s="10">
        <v>2.79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2.96</v>
      </c>
      <c r="F56" s="10">
        <v>3.07</v>
      </c>
      <c r="G56" s="10">
        <v>2.91</v>
      </c>
      <c r="H56" s="10">
        <v>2.95</v>
      </c>
      <c r="I56" s="10">
        <v>2.59</v>
      </c>
      <c r="J56" s="10">
        <v>2.8520000000000003</v>
      </c>
      <c r="K56" s="10">
        <v>2.69</v>
      </c>
      <c r="L56" s="10"/>
      <c r="M56" s="10">
        <v>2.802</v>
      </c>
      <c r="N56" s="10">
        <v>2.4090000000000003</v>
      </c>
      <c r="O56" s="10">
        <v>2.54</v>
      </c>
      <c r="P56" s="10">
        <v>2.54</v>
      </c>
      <c r="Q56" s="10">
        <v>2.93</v>
      </c>
      <c r="R56" s="10">
        <v>2.79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2.96</v>
      </c>
      <c r="F57" s="10">
        <v>3.07</v>
      </c>
      <c r="G57" s="10">
        <v>2.91</v>
      </c>
      <c r="H57" s="10">
        <v>2.95</v>
      </c>
      <c r="I57" s="10">
        <v>2.59</v>
      </c>
      <c r="J57" s="10">
        <v>2.8520000000000003</v>
      </c>
      <c r="K57" s="10">
        <v>2.69</v>
      </c>
      <c r="L57" s="10"/>
      <c r="M57" s="10">
        <v>2.802</v>
      </c>
      <c r="N57" s="10">
        <v>2.4090000000000003</v>
      </c>
      <c r="O57" s="10">
        <v>2.54</v>
      </c>
      <c r="P57" s="10">
        <v>2.54</v>
      </c>
      <c r="Q57" s="10">
        <v>2.93</v>
      </c>
      <c r="R57" s="10">
        <v>2.79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2.96</v>
      </c>
      <c r="F58" s="10">
        <v>3.07</v>
      </c>
      <c r="G58" s="10">
        <v>2.91</v>
      </c>
      <c r="H58" s="10">
        <v>2.95</v>
      </c>
      <c r="I58" s="10">
        <v>2.59</v>
      </c>
      <c r="J58" s="10">
        <v>2.8520000000000003</v>
      </c>
      <c r="K58" s="10">
        <v>2.69</v>
      </c>
      <c r="L58" s="10"/>
      <c r="M58" s="10">
        <v>2.802</v>
      </c>
      <c r="N58" s="10">
        <v>2.4090000000000003</v>
      </c>
      <c r="O58" s="10">
        <v>2.54</v>
      </c>
      <c r="P58" s="10">
        <v>2.54</v>
      </c>
      <c r="Q58" s="10">
        <v>2.93</v>
      </c>
      <c r="R58" s="10">
        <v>2.79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2.96</v>
      </c>
      <c r="F59" s="10">
        <v>3.07</v>
      </c>
      <c r="G59" s="10">
        <v>2.91</v>
      </c>
      <c r="H59" s="10">
        <v>2.95</v>
      </c>
      <c r="I59" s="10">
        <v>2.59</v>
      </c>
      <c r="J59" s="10">
        <v>2.8520000000000003</v>
      </c>
      <c r="K59" s="10">
        <v>2.69</v>
      </c>
      <c r="L59" s="10"/>
      <c r="M59" s="10">
        <v>2.802</v>
      </c>
      <c r="N59" s="10">
        <v>2.4090000000000003</v>
      </c>
      <c r="O59" s="10">
        <v>2.54</v>
      </c>
      <c r="P59" s="10">
        <v>2.54</v>
      </c>
      <c r="Q59" s="10">
        <v>2.93</v>
      </c>
      <c r="R59" s="10">
        <v>2.79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2.96</v>
      </c>
      <c r="F60" s="10">
        <v>3.07</v>
      </c>
      <c r="G60" s="10">
        <v>2.91</v>
      </c>
      <c r="H60" s="10">
        <v>2.95</v>
      </c>
      <c r="I60" s="10">
        <v>2.59</v>
      </c>
      <c r="J60" s="10">
        <v>2.8520000000000003</v>
      </c>
      <c r="K60" s="10">
        <v>2.69</v>
      </c>
      <c r="L60" s="10"/>
      <c r="M60" s="10">
        <v>2.802</v>
      </c>
      <c r="N60" s="10">
        <v>2.4090000000000003</v>
      </c>
      <c r="O60" s="10">
        <v>2.54</v>
      </c>
      <c r="P60" s="10">
        <v>2.54</v>
      </c>
      <c r="Q60" s="10">
        <v>2.93</v>
      </c>
      <c r="R60" s="10">
        <v>2.79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2.96</v>
      </c>
      <c r="F61" s="10">
        <v>3.07</v>
      </c>
      <c r="G61" s="10">
        <v>2.91</v>
      </c>
      <c r="H61" s="10">
        <v>2.95</v>
      </c>
      <c r="I61" s="10">
        <v>2.59</v>
      </c>
      <c r="J61" s="10">
        <v>2.8520000000000003</v>
      </c>
      <c r="K61" s="10">
        <v>2.69</v>
      </c>
      <c r="L61" s="10"/>
      <c r="M61" s="10">
        <v>2.802</v>
      </c>
      <c r="N61" s="10">
        <v>2.4090000000000003</v>
      </c>
      <c r="O61" s="10">
        <v>2.54</v>
      </c>
      <c r="P61" s="10">
        <v>2.54</v>
      </c>
      <c r="Q61" s="10">
        <v>2.93</v>
      </c>
      <c r="R61" s="10">
        <v>2.79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2.96</v>
      </c>
      <c r="F62" s="10">
        <v>3.07</v>
      </c>
      <c r="G62" s="10">
        <v>2.91</v>
      </c>
      <c r="H62" s="10">
        <v>2.95</v>
      </c>
      <c r="I62" s="10">
        <v>2.59</v>
      </c>
      <c r="J62" s="10">
        <v>2.8520000000000003</v>
      </c>
      <c r="K62" s="10">
        <v>2.69</v>
      </c>
      <c r="L62" s="10"/>
      <c r="M62" s="10">
        <v>2.802</v>
      </c>
      <c r="N62" s="10">
        <v>2.4090000000000003</v>
      </c>
      <c r="O62" s="10">
        <v>2.54</v>
      </c>
      <c r="P62" s="10">
        <v>2.54</v>
      </c>
      <c r="Q62" s="10">
        <v>2.93</v>
      </c>
      <c r="R62" s="10">
        <v>2.79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2.96</v>
      </c>
      <c r="F63" s="10">
        <v>3.07</v>
      </c>
      <c r="G63" s="10">
        <v>2.91</v>
      </c>
      <c r="H63" s="10">
        <v>2.95</v>
      </c>
      <c r="I63" s="10">
        <v>2.59</v>
      </c>
      <c r="J63" s="10">
        <v>2.8520000000000003</v>
      </c>
      <c r="K63" s="10">
        <v>2.69</v>
      </c>
      <c r="L63" s="10"/>
      <c r="M63" s="10">
        <v>2.802</v>
      </c>
      <c r="N63" s="10">
        <v>2.4090000000000003</v>
      </c>
      <c r="O63" s="10">
        <v>2.54</v>
      </c>
      <c r="P63" s="10">
        <v>2.54</v>
      </c>
      <c r="Q63" s="10">
        <v>2.93</v>
      </c>
      <c r="R63" s="10">
        <v>2.79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2.96</v>
      </c>
      <c r="F64" s="10">
        <v>3.07</v>
      </c>
      <c r="G64" s="10">
        <v>2.91</v>
      </c>
      <c r="H64" s="10">
        <v>2.95</v>
      </c>
      <c r="I64" s="10">
        <v>2.59</v>
      </c>
      <c r="J64" s="10">
        <v>2.8520000000000003</v>
      </c>
      <c r="K64" s="10">
        <v>2.69</v>
      </c>
      <c r="L64" s="10"/>
      <c r="M64" s="10">
        <v>2.802</v>
      </c>
      <c r="N64" s="10">
        <v>2.4090000000000003</v>
      </c>
      <c r="O64" s="10">
        <v>2.54</v>
      </c>
      <c r="P64" s="10">
        <v>2.54</v>
      </c>
      <c r="Q64" s="10">
        <v>2.93</v>
      </c>
      <c r="R64" s="10">
        <v>2.79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2.96</v>
      </c>
      <c r="F65" s="10">
        <v>3.07</v>
      </c>
      <c r="G65" s="10">
        <v>2.91</v>
      </c>
      <c r="H65" s="10">
        <v>2.95</v>
      </c>
      <c r="I65" s="10">
        <v>2.59</v>
      </c>
      <c r="J65" s="10">
        <v>2.8520000000000003</v>
      </c>
      <c r="K65" s="10">
        <v>2.69</v>
      </c>
      <c r="L65" s="10"/>
      <c r="M65" s="10">
        <v>2.802</v>
      </c>
      <c r="N65" s="10">
        <v>2.4090000000000003</v>
      </c>
      <c r="O65" s="10">
        <v>2.54</v>
      </c>
      <c r="P65" s="10">
        <v>2.54</v>
      </c>
      <c r="Q65" s="10">
        <v>2.93</v>
      </c>
      <c r="R65" s="10">
        <v>2.79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2.96</v>
      </c>
      <c r="F66" s="10">
        <v>3.07</v>
      </c>
      <c r="G66" s="10">
        <v>2.91</v>
      </c>
      <c r="H66" s="10">
        <v>2.95</v>
      </c>
      <c r="I66" s="10">
        <v>2.59</v>
      </c>
      <c r="J66" s="10">
        <v>2.8520000000000003</v>
      </c>
      <c r="K66" s="10">
        <v>2.69</v>
      </c>
      <c r="L66" s="10"/>
      <c r="M66" s="10">
        <v>2.802</v>
      </c>
      <c r="N66" s="10">
        <v>2.4090000000000003</v>
      </c>
      <c r="O66" s="10">
        <v>2.54</v>
      </c>
      <c r="P66" s="10">
        <v>2.54</v>
      </c>
      <c r="Q66" s="10">
        <v>2.93</v>
      </c>
      <c r="R66" s="10">
        <v>2.79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2.96</v>
      </c>
      <c r="F67" s="10">
        <v>3.07</v>
      </c>
      <c r="G67" s="10">
        <v>2.91</v>
      </c>
      <c r="H67" s="10">
        <v>2.95</v>
      </c>
      <c r="I67" s="10">
        <v>2.59</v>
      </c>
      <c r="J67" s="10">
        <v>2.8520000000000003</v>
      </c>
      <c r="K67" s="10">
        <v>2.69</v>
      </c>
      <c r="L67" s="10"/>
      <c r="M67" s="10">
        <v>2.802</v>
      </c>
      <c r="N67" s="10">
        <v>2.4090000000000003</v>
      </c>
      <c r="O67" s="10">
        <v>2.54</v>
      </c>
      <c r="P67" s="10">
        <v>2.54</v>
      </c>
      <c r="Q67" s="10">
        <v>2.93</v>
      </c>
      <c r="R67" s="10">
        <v>2.79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2.96</v>
      </c>
      <c r="F68" s="10">
        <v>3.07</v>
      </c>
      <c r="G68" s="10">
        <v>2.91</v>
      </c>
      <c r="H68" s="10">
        <v>2.95</v>
      </c>
      <c r="I68" s="10">
        <v>2.59</v>
      </c>
      <c r="J68" s="10">
        <v>2.8520000000000003</v>
      </c>
      <c r="K68" s="10">
        <v>2.69</v>
      </c>
      <c r="L68" s="10"/>
      <c r="M68" s="10">
        <v>2.802</v>
      </c>
      <c r="N68" s="10">
        <v>2.4090000000000003</v>
      </c>
      <c r="O68" s="10">
        <v>2.54</v>
      </c>
      <c r="P68" s="10">
        <v>2.54</v>
      </c>
      <c r="Q68" s="10">
        <v>2.93</v>
      </c>
      <c r="R68" s="10">
        <v>2.79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37203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37203</v>
      </c>
      <c r="D11" s="15">
        <f t="shared" si="0"/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15">
        <f t="shared" si="0"/>
        <v>37203</v>
      </c>
      <c r="K11" s="21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si="0"/>
        <v>37203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2.96</v>
      </c>
      <c r="D16" s="12">
        <v>0</v>
      </c>
      <c r="E16" s="12">
        <v>-7.0000000000000007E-2</v>
      </c>
      <c r="F16" s="12">
        <v>-0.16500000000000001</v>
      </c>
      <c r="G16" s="12">
        <v>-0.16</v>
      </c>
      <c r="H16" s="12">
        <v>-0.55500000000000005</v>
      </c>
      <c r="I16" s="12">
        <v>-0.1</v>
      </c>
      <c r="J16" s="12">
        <v>-0.39</v>
      </c>
      <c r="K16" s="20">
        <v>-0.2</v>
      </c>
      <c r="L16" s="12">
        <v>-0.15</v>
      </c>
      <c r="M16" s="12">
        <v>-0.39454786961379001</v>
      </c>
      <c r="N16" s="12">
        <v>-0.60499999999999998</v>
      </c>
      <c r="O16" s="12">
        <v>-0.1525</v>
      </c>
      <c r="P16" s="12">
        <v>0.01</v>
      </c>
      <c r="Q16" s="12">
        <v>-0.25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3.1320000000000001</v>
      </c>
      <c r="D17" s="12">
        <v>0</v>
      </c>
      <c r="E17" s="12">
        <v>-4.4999999999999998E-2</v>
      </c>
      <c r="F17" s="12">
        <v>-0.13</v>
      </c>
      <c r="G17" s="12">
        <v>-0.105</v>
      </c>
      <c r="H17" s="12">
        <v>-0.44500000000000001</v>
      </c>
      <c r="I17" s="12">
        <v>5.0000000000000001E-3</v>
      </c>
      <c r="J17" s="12">
        <v>-0.315</v>
      </c>
      <c r="K17" s="20">
        <v>-0.17499999999999999</v>
      </c>
      <c r="L17" s="12">
        <v>-4.4999999999999998E-2</v>
      </c>
      <c r="M17" s="12">
        <v>-0.46500000000000002</v>
      </c>
      <c r="N17" s="12">
        <v>-0.49</v>
      </c>
      <c r="O17" s="12">
        <v>-0.155</v>
      </c>
      <c r="P17" s="12">
        <v>0.14499999999999999</v>
      </c>
      <c r="Q17" s="12">
        <v>-0.2225</v>
      </c>
    </row>
    <row r="18" spans="1:17" x14ac:dyDescent="0.2">
      <c r="A18" s="12">
        <v>3</v>
      </c>
      <c r="B18" s="13">
        <f t="shared" si="2"/>
        <v>37288</v>
      </c>
      <c r="C18" s="12">
        <v>3.1469999999999998</v>
      </c>
      <c r="D18" s="12">
        <v>0</v>
      </c>
      <c r="E18" s="12">
        <v>-5.5E-2</v>
      </c>
      <c r="F18" s="12">
        <v>-0.15</v>
      </c>
      <c r="G18" s="12">
        <v>-0.115</v>
      </c>
      <c r="H18" s="12">
        <v>-0.44500000000000001</v>
      </c>
      <c r="I18" s="12">
        <v>-0.13</v>
      </c>
      <c r="J18" s="12">
        <v>-0.30499999999999999</v>
      </c>
      <c r="K18" s="20">
        <v>-0.16</v>
      </c>
      <c r="L18" s="12">
        <v>-0.18</v>
      </c>
      <c r="M18" s="12">
        <v>-0.48</v>
      </c>
      <c r="N18" s="12">
        <v>-0.49</v>
      </c>
      <c r="O18" s="12">
        <v>-0.14749999999999999</v>
      </c>
      <c r="P18" s="12">
        <v>3.5000000000000003E-2</v>
      </c>
      <c r="Q18" s="12">
        <v>-0.21249999999999999</v>
      </c>
    </row>
    <row r="19" spans="1:17" x14ac:dyDescent="0.2">
      <c r="A19" s="12">
        <v>4</v>
      </c>
      <c r="B19" s="13">
        <f t="shared" si="2"/>
        <v>37316</v>
      </c>
      <c r="C19" s="12">
        <v>3.1120000000000001</v>
      </c>
      <c r="D19" s="12">
        <v>0</v>
      </c>
      <c r="E19" s="12">
        <v>-0.08</v>
      </c>
      <c r="F19" s="12">
        <v>-0.2</v>
      </c>
      <c r="G19" s="12">
        <v>-0.14000000000000001</v>
      </c>
      <c r="H19" s="12">
        <v>-0.49</v>
      </c>
      <c r="I19" s="12">
        <v>-0.32</v>
      </c>
      <c r="J19" s="12">
        <v>-0.33</v>
      </c>
      <c r="K19" s="20">
        <v>-0.155</v>
      </c>
      <c r="L19" s="12">
        <v>-0.37</v>
      </c>
      <c r="M19" s="12">
        <v>-0.5</v>
      </c>
      <c r="N19" s="12">
        <v>-0.53500000000000003</v>
      </c>
      <c r="O19" s="12">
        <v>-0.14499999999999999</v>
      </c>
      <c r="P19" s="12">
        <v>-7.4999999999999997E-2</v>
      </c>
      <c r="Q19" s="12">
        <v>-0.20749999999999999</v>
      </c>
    </row>
    <row r="20" spans="1:17" x14ac:dyDescent="0.2">
      <c r="A20" s="12">
        <v>4</v>
      </c>
      <c r="B20" s="13">
        <f t="shared" si="2"/>
        <v>37347</v>
      </c>
      <c r="C20" s="12">
        <v>3.0569999999999999</v>
      </c>
      <c r="D20" s="12">
        <v>2.5000000000000001E-3</v>
      </c>
      <c r="E20" s="12">
        <v>-6.5000000000000002E-2</v>
      </c>
      <c r="F20" s="12">
        <v>-0.215</v>
      </c>
      <c r="G20" s="12">
        <v>-4.4999999999999998E-2</v>
      </c>
      <c r="H20" s="12">
        <v>-0.57499999999999996</v>
      </c>
      <c r="I20" s="12">
        <v>-0.3</v>
      </c>
      <c r="J20" s="12">
        <v>-0.38</v>
      </c>
      <c r="K20" s="20">
        <v>-0.1275</v>
      </c>
      <c r="L20" s="12">
        <v>-0.35</v>
      </c>
      <c r="M20" s="12">
        <v>-0.495</v>
      </c>
      <c r="N20" s="12">
        <v>-0.68500000000000005</v>
      </c>
      <c r="O20" s="12">
        <v>-0.14000000000000001</v>
      </c>
      <c r="P20" s="12">
        <v>-0.12</v>
      </c>
      <c r="Q20" s="12">
        <v>-0.16750000000000001</v>
      </c>
    </row>
    <row r="21" spans="1:17" x14ac:dyDescent="0.2">
      <c r="A21" s="12">
        <v>4</v>
      </c>
      <c r="B21" s="13">
        <f t="shared" si="2"/>
        <v>37377</v>
      </c>
      <c r="C21" s="12">
        <v>3.0920000000000001</v>
      </c>
      <c r="D21" s="12">
        <v>2.5000000000000001E-3</v>
      </c>
      <c r="E21" s="12">
        <v>-0.03</v>
      </c>
      <c r="F21" s="12">
        <v>-0.215</v>
      </c>
      <c r="G21" s="12">
        <v>-1.4999999999999999E-2</v>
      </c>
      <c r="H21" s="12">
        <v>-0.57499999999999996</v>
      </c>
      <c r="I21" s="12">
        <v>-0.3</v>
      </c>
      <c r="J21" s="12">
        <v>-0.38</v>
      </c>
      <c r="K21" s="20">
        <v>-0.12</v>
      </c>
      <c r="L21" s="12">
        <v>-0.35</v>
      </c>
      <c r="M21" s="12">
        <v>-0.495</v>
      </c>
      <c r="N21" s="12">
        <v>-0.68500000000000005</v>
      </c>
      <c r="O21" s="12">
        <v>-0.14000000000000001</v>
      </c>
      <c r="P21" s="12">
        <v>-9.5000000000000001E-2</v>
      </c>
      <c r="Q21" s="12">
        <v>-0.16250000000000001</v>
      </c>
    </row>
    <row r="22" spans="1:17" x14ac:dyDescent="0.2">
      <c r="A22" s="12">
        <v>4</v>
      </c>
      <c r="B22" s="13">
        <f t="shared" si="2"/>
        <v>37408</v>
      </c>
      <c r="C22" s="12">
        <v>3.137</v>
      </c>
      <c r="D22" s="12">
        <v>2.5000000000000001E-3</v>
      </c>
      <c r="E22" s="12">
        <v>0.1</v>
      </c>
      <c r="F22" s="12">
        <v>-0.215</v>
      </c>
      <c r="G22" s="12">
        <v>0.02</v>
      </c>
      <c r="H22" s="12">
        <v>-0.57499999999999996</v>
      </c>
      <c r="I22" s="12">
        <v>-0.3</v>
      </c>
      <c r="J22" s="12">
        <v>-0.38</v>
      </c>
      <c r="K22" s="20">
        <v>-0.105</v>
      </c>
      <c r="L22" s="12">
        <v>-0.35</v>
      </c>
      <c r="M22" s="12">
        <v>-0.495</v>
      </c>
      <c r="N22" s="12">
        <v>-0.68500000000000005</v>
      </c>
      <c r="O22" s="12">
        <v>-0.14000000000000001</v>
      </c>
      <c r="P22" s="12">
        <v>-0.09</v>
      </c>
      <c r="Q22" s="12">
        <v>-0.1525</v>
      </c>
    </row>
    <row r="23" spans="1:17" x14ac:dyDescent="0.2">
      <c r="A23" s="12">
        <v>4</v>
      </c>
      <c r="B23" s="13">
        <f t="shared" si="2"/>
        <v>37438</v>
      </c>
      <c r="C23" s="12">
        <v>3.177</v>
      </c>
      <c r="D23" s="12">
        <v>2.5000000000000001E-3</v>
      </c>
      <c r="E23" s="12">
        <v>0.21</v>
      </c>
      <c r="F23" s="12">
        <v>-3.5000000000000003E-2</v>
      </c>
      <c r="G23" s="12">
        <v>0.17499999999999999</v>
      </c>
      <c r="H23" s="12">
        <v>-0.57499999999999996</v>
      </c>
      <c r="I23" s="12">
        <v>-0.36</v>
      </c>
      <c r="J23" s="12">
        <v>-0.33500000000000002</v>
      </c>
      <c r="K23" s="20">
        <v>-0.08</v>
      </c>
      <c r="L23" s="12">
        <v>-0.41</v>
      </c>
      <c r="M23" s="12">
        <v>-0.495</v>
      </c>
      <c r="N23" s="12">
        <v>-0.68500000000000005</v>
      </c>
      <c r="O23" s="12">
        <v>-0.14000000000000001</v>
      </c>
      <c r="P23" s="12">
        <v>5.5E-2</v>
      </c>
      <c r="Q23" s="12">
        <v>-0.1275</v>
      </c>
    </row>
    <row r="24" spans="1:17" x14ac:dyDescent="0.2">
      <c r="A24" s="12">
        <v>5</v>
      </c>
      <c r="B24" s="13">
        <f t="shared" si="2"/>
        <v>37469</v>
      </c>
      <c r="C24" s="12">
        <v>3.2170000000000001</v>
      </c>
      <c r="D24" s="12">
        <v>2.5000000000000001E-3</v>
      </c>
      <c r="E24" s="12">
        <v>0.22</v>
      </c>
      <c r="F24" s="12">
        <v>-3.5000000000000003E-2</v>
      </c>
      <c r="G24" s="12">
        <v>0.19</v>
      </c>
      <c r="H24" s="12">
        <v>-0.57499999999999996</v>
      </c>
      <c r="I24" s="12">
        <v>-0.36</v>
      </c>
      <c r="J24" s="12">
        <v>-0.33500000000000002</v>
      </c>
      <c r="K24" s="20">
        <v>-7.2499999999999995E-2</v>
      </c>
      <c r="L24" s="12">
        <v>-0.41</v>
      </c>
      <c r="M24" s="12">
        <v>-0.495</v>
      </c>
      <c r="N24" s="12">
        <v>-0.68500000000000005</v>
      </c>
      <c r="O24" s="12">
        <v>-0.14000000000000001</v>
      </c>
      <c r="P24" s="12">
        <v>0.06</v>
      </c>
      <c r="Q24" s="12">
        <v>-0.12</v>
      </c>
    </row>
    <row r="25" spans="1:17" x14ac:dyDescent="0.2">
      <c r="A25" s="12">
        <v>5</v>
      </c>
      <c r="B25" s="13">
        <f t="shared" si="2"/>
        <v>37500</v>
      </c>
      <c r="C25" s="12">
        <v>3.222</v>
      </c>
      <c r="D25" s="12">
        <v>2.5000000000000001E-3</v>
      </c>
      <c r="E25" s="12">
        <v>0.16500000000000001</v>
      </c>
      <c r="F25" s="12">
        <v>-3.5000000000000003E-2</v>
      </c>
      <c r="G25" s="12">
        <v>0.17499999999999999</v>
      </c>
      <c r="H25" s="12">
        <v>-0.57499999999999996</v>
      </c>
      <c r="I25" s="12">
        <v>-0.36</v>
      </c>
      <c r="J25" s="12">
        <v>-0.33500000000000002</v>
      </c>
      <c r="K25" s="20">
        <v>-8.2500000000000004E-2</v>
      </c>
      <c r="L25" s="12">
        <v>-0.41</v>
      </c>
      <c r="M25" s="12">
        <v>-0.495</v>
      </c>
      <c r="N25" s="12">
        <v>-0.68500000000000005</v>
      </c>
      <c r="O25" s="12">
        <v>-0.14000000000000001</v>
      </c>
      <c r="P25" s="12">
        <v>-0.01</v>
      </c>
      <c r="Q25" s="12">
        <v>-0.13</v>
      </c>
    </row>
    <row r="26" spans="1:17" x14ac:dyDescent="0.2">
      <c r="A26" s="12">
        <v>5</v>
      </c>
      <c r="B26" s="13">
        <f t="shared" si="2"/>
        <v>37530</v>
      </c>
      <c r="C26" s="16">
        <v>3.262</v>
      </c>
      <c r="D26" s="12">
        <v>2.5000000000000001E-3</v>
      </c>
      <c r="E26" s="12">
        <v>0.13500000000000001</v>
      </c>
      <c r="F26" s="12">
        <v>-5.5E-2</v>
      </c>
      <c r="G26" s="12">
        <v>-0.02</v>
      </c>
      <c r="H26" s="12">
        <v>-0.57499999999999996</v>
      </c>
      <c r="I26" s="12">
        <v>-0.19</v>
      </c>
      <c r="J26" s="12">
        <v>-0.34</v>
      </c>
      <c r="K26" s="20">
        <v>-0.13</v>
      </c>
      <c r="L26" s="12">
        <v>-0.24</v>
      </c>
      <c r="M26" s="12">
        <v>-0.495</v>
      </c>
      <c r="N26" s="12">
        <v>-0.68500000000000005</v>
      </c>
      <c r="O26" s="12">
        <v>-0.14000000000000001</v>
      </c>
      <c r="P26" s="12">
        <v>-0.05</v>
      </c>
      <c r="Q26" s="12">
        <v>-0.17249999999999999</v>
      </c>
    </row>
    <row r="27" spans="1:17" x14ac:dyDescent="0.2">
      <c r="A27" s="12">
        <v>5</v>
      </c>
      <c r="B27" s="13">
        <f t="shared" si="2"/>
        <v>37561</v>
      </c>
      <c r="C27" s="12">
        <v>3.4590000000000001</v>
      </c>
      <c r="D27" s="12">
        <v>2.5000000000000001E-3</v>
      </c>
      <c r="E27" s="12">
        <v>0.25</v>
      </c>
      <c r="F27" s="12">
        <v>3.5000000000000003E-2</v>
      </c>
      <c r="G27" s="12">
        <v>0.1</v>
      </c>
      <c r="H27" s="12">
        <v>-0.28499999999999998</v>
      </c>
      <c r="I27" s="12">
        <v>2.5000000000000001E-2</v>
      </c>
      <c r="J27" s="12">
        <v>-0.22</v>
      </c>
      <c r="K27" s="20">
        <v>-0.12</v>
      </c>
      <c r="L27" s="12">
        <v>-2.5000000000000001E-2</v>
      </c>
      <c r="M27" s="12">
        <v>-0.42499999999999999</v>
      </c>
      <c r="N27" s="12">
        <v>-0.33</v>
      </c>
      <c r="O27" s="12">
        <v>-0.14000000000000001</v>
      </c>
      <c r="P27" s="12">
        <v>0.125</v>
      </c>
      <c r="Q27" s="12">
        <v>-0.14249999999999999</v>
      </c>
    </row>
    <row r="28" spans="1:17" x14ac:dyDescent="0.2">
      <c r="A28" s="12">
        <v>5</v>
      </c>
      <c r="B28" s="13">
        <f t="shared" si="2"/>
        <v>37591</v>
      </c>
      <c r="C28" s="12">
        <v>3.6539999999999999</v>
      </c>
      <c r="D28" s="12">
        <v>2.5000000000000001E-3</v>
      </c>
      <c r="E28" s="12">
        <v>0.35</v>
      </c>
      <c r="F28" s="12">
        <v>6.5000000000000002E-2</v>
      </c>
      <c r="G28" s="12">
        <v>0.1</v>
      </c>
      <c r="H28" s="12">
        <v>-0.28499999999999998</v>
      </c>
      <c r="I28" s="12">
        <v>0.36499999999999999</v>
      </c>
      <c r="J28" s="12">
        <v>-0.22</v>
      </c>
      <c r="K28" s="20">
        <v>-0.12</v>
      </c>
      <c r="L28" s="12">
        <v>0.315</v>
      </c>
      <c r="M28" s="12">
        <v>-0.42499999999999999</v>
      </c>
      <c r="N28" s="12">
        <v>-0.33</v>
      </c>
      <c r="O28" s="12">
        <v>-0.14249999999999999</v>
      </c>
      <c r="P28" s="12">
        <v>0.22</v>
      </c>
      <c r="Q28" s="12">
        <v>-0.14249999999999999</v>
      </c>
    </row>
    <row r="29" spans="1:17" x14ac:dyDescent="0.2">
      <c r="A29" s="12">
        <v>5</v>
      </c>
      <c r="B29" s="13">
        <f t="shared" si="2"/>
        <v>37622</v>
      </c>
      <c r="C29" s="12">
        <v>3.794</v>
      </c>
      <c r="D29" s="12">
        <v>2.5000000000000001E-3</v>
      </c>
      <c r="E29" s="12">
        <v>0.44</v>
      </c>
      <c r="F29" s="12">
        <v>0.14000000000000001</v>
      </c>
      <c r="G29" s="12">
        <v>0.1</v>
      </c>
      <c r="H29" s="12">
        <v>-0.28499999999999998</v>
      </c>
      <c r="I29" s="12">
        <v>0.39500000000000002</v>
      </c>
      <c r="J29" s="12">
        <v>-0.22</v>
      </c>
      <c r="K29" s="20">
        <v>-0.12</v>
      </c>
      <c r="L29" s="12">
        <v>0.34499999999999997</v>
      </c>
      <c r="M29" s="12">
        <v>-0.42499999999999999</v>
      </c>
      <c r="N29" s="12">
        <v>-0.33</v>
      </c>
      <c r="O29" s="12">
        <v>-0.14499999999999999</v>
      </c>
      <c r="P29" s="12">
        <v>0.23</v>
      </c>
      <c r="Q29" s="12">
        <v>-0.14249999999999999</v>
      </c>
    </row>
    <row r="30" spans="1:17" x14ac:dyDescent="0.2">
      <c r="A30" s="12">
        <v>5</v>
      </c>
      <c r="B30" s="13">
        <f t="shared" si="2"/>
        <v>37653</v>
      </c>
      <c r="C30" s="12">
        <v>3.7189999999999999</v>
      </c>
      <c r="D30" s="12">
        <v>2.5000000000000001E-3</v>
      </c>
      <c r="E30" s="12">
        <v>0.35</v>
      </c>
      <c r="F30" s="12">
        <v>0.125</v>
      </c>
      <c r="G30" s="12">
        <v>0.1</v>
      </c>
      <c r="H30" s="12">
        <v>-0.28499999999999998</v>
      </c>
      <c r="I30" s="12">
        <v>7.4999999999999997E-2</v>
      </c>
      <c r="J30" s="12">
        <v>-0.22</v>
      </c>
      <c r="K30" s="20">
        <v>-0.12</v>
      </c>
      <c r="L30" s="12">
        <v>2.5000000000000001E-2</v>
      </c>
      <c r="M30" s="12">
        <v>-0.42499999999999999</v>
      </c>
      <c r="N30" s="12">
        <v>-0.33</v>
      </c>
      <c r="O30" s="12">
        <v>-0.13750000000000001</v>
      </c>
      <c r="P30" s="12">
        <v>0.16</v>
      </c>
      <c r="Q30" s="12">
        <v>-0.14249999999999999</v>
      </c>
    </row>
    <row r="31" spans="1:17" x14ac:dyDescent="0.2">
      <c r="B31" s="13">
        <f t="shared" si="2"/>
        <v>37681</v>
      </c>
      <c r="C31" s="12">
        <v>3.629</v>
      </c>
      <c r="D31" s="12">
        <v>2.5000000000000001E-3</v>
      </c>
      <c r="E31" s="12">
        <v>0.2</v>
      </c>
      <c r="F31" s="12">
        <v>3.5000000000000003E-2</v>
      </c>
      <c r="G31" s="12">
        <v>0.1</v>
      </c>
      <c r="H31" s="12">
        <v>-0.28499999999999998</v>
      </c>
      <c r="I31" s="12">
        <v>-0.23499999999999999</v>
      </c>
      <c r="J31" s="12">
        <v>-0.22</v>
      </c>
      <c r="K31" s="20">
        <v>-0.12</v>
      </c>
      <c r="L31" s="12">
        <v>-0.28499999999999998</v>
      </c>
      <c r="M31" s="12">
        <v>-0.42499999999999999</v>
      </c>
      <c r="N31" s="12">
        <v>-0.33</v>
      </c>
      <c r="O31" s="12">
        <v>-0.13500000000000001</v>
      </c>
      <c r="P31" s="12">
        <v>7.4999999999999997E-2</v>
      </c>
      <c r="Q31" s="12">
        <v>-0.14249999999999999</v>
      </c>
    </row>
    <row r="32" spans="1:17" x14ac:dyDescent="0.2">
      <c r="B32" s="13">
        <f t="shared" si="2"/>
        <v>37712</v>
      </c>
      <c r="C32" s="12">
        <v>3.5289999999999999</v>
      </c>
      <c r="D32" s="12">
        <v>2.5000000000000001E-3</v>
      </c>
      <c r="E32" s="12">
        <v>0.44</v>
      </c>
      <c r="F32" s="12">
        <v>0.05</v>
      </c>
      <c r="G32" s="12">
        <v>0.24</v>
      </c>
      <c r="H32" s="12">
        <v>-0.45500000000000002</v>
      </c>
      <c r="I32" s="12">
        <v>-0.21</v>
      </c>
      <c r="J32" s="12">
        <v>-0.27500000000000002</v>
      </c>
      <c r="K32" s="20">
        <v>-8.5000000000000006E-2</v>
      </c>
      <c r="L32" s="12">
        <v>-0.26</v>
      </c>
      <c r="M32" s="12">
        <v>-0.435</v>
      </c>
      <c r="N32" s="12">
        <v>-0.54500000000000004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3.5339999999999998</v>
      </c>
      <c r="D33" s="12">
        <v>2.5000000000000001E-3</v>
      </c>
      <c r="E33" s="12">
        <v>0.44</v>
      </c>
      <c r="F33" s="12">
        <v>0.05</v>
      </c>
      <c r="G33" s="12">
        <v>0.24</v>
      </c>
      <c r="H33" s="12">
        <v>-0.45500000000000002</v>
      </c>
      <c r="I33" s="12">
        <v>-0.21</v>
      </c>
      <c r="J33" s="12">
        <v>-0.27500000000000002</v>
      </c>
      <c r="K33" s="20">
        <v>-8.5000000000000006E-2</v>
      </c>
      <c r="L33" s="12">
        <v>-0.26</v>
      </c>
      <c r="M33" s="12">
        <v>-0.435</v>
      </c>
      <c r="N33" s="12">
        <v>-0.54500000000000004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3.5590000000000002</v>
      </c>
      <c r="D34" s="12">
        <v>2.5000000000000001E-3</v>
      </c>
      <c r="E34" s="12">
        <v>0.44</v>
      </c>
      <c r="F34" s="12">
        <v>0.05</v>
      </c>
      <c r="G34" s="12">
        <v>0.24</v>
      </c>
      <c r="H34" s="12">
        <v>-0.45500000000000002</v>
      </c>
      <c r="I34" s="12">
        <v>-0.21</v>
      </c>
      <c r="J34" s="12">
        <v>-0.27500000000000002</v>
      </c>
      <c r="K34" s="20">
        <v>-8.5000000000000006E-2</v>
      </c>
      <c r="L34" s="12">
        <v>-0.26</v>
      </c>
      <c r="M34" s="12">
        <v>-0.435</v>
      </c>
      <c r="N34" s="12">
        <v>-0.54500000000000004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3.5870000000000002</v>
      </c>
      <c r="D35" s="12">
        <v>2.5000000000000001E-3</v>
      </c>
      <c r="E35" s="12">
        <v>0.44</v>
      </c>
      <c r="F35" s="12">
        <v>0.05</v>
      </c>
      <c r="G35" s="12">
        <v>0.24</v>
      </c>
      <c r="H35" s="12">
        <v>-0.45500000000000002</v>
      </c>
      <c r="I35" s="12">
        <v>-0.21</v>
      </c>
      <c r="J35" s="12">
        <v>-0.27500000000000002</v>
      </c>
      <c r="K35" s="20">
        <v>-8.5000000000000006E-2</v>
      </c>
      <c r="L35" s="12">
        <v>-0.26</v>
      </c>
      <c r="M35" s="12">
        <v>-0.435</v>
      </c>
      <c r="N35" s="12">
        <v>-0.54500000000000004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3.6160000000000001</v>
      </c>
      <c r="D36" s="12">
        <v>2.5000000000000001E-3</v>
      </c>
      <c r="E36" s="12">
        <v>0.44</v>
      </c>
      <c r="F36" s="12">
        <v>0.05</v>
      </c>
      <c r="G36" s="12">
        <v>0.24</v>
      </c>
      <c r="H36" s="12">
        <v>-0.45500000000000002</v>
      </c>
      <c r="I36" s="12">
        <v>-0.21</v>
      </c>
      <c r="J36" s="12">
        <v>-0.27500000000000002</v>
      </c>
      <c r="K36" s="20">
        <v>-8.5000000000000006E-2</v>
      </c>
      <c r="L36" s="12">
        <v>-0.26</v>
      </c>
      <c r="M36" s="12">
        <v>-0.435</v>
      </c>
      <c r="N36" s="12">
        <v>-0.54500000000000004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3.6259999999999999</v>
      </c>
      <c r="D37" s="12">
        <v>2.5000000000000001E-3</v>
      </c>
      <c r="E37" s="12">
        <v>0.44</v>
      </c>
      <c r="F37" s="12">
        <v>0.05</v>
      </c>
      <c r="G37" s="12">
        <v>0.24</v>
      </c>
      <c r="H37" s="12">
        <v>-0.45500000000000002</v>
      </c>
      <c r="I37" s="12">
        <v>-0.21</v>
      </c>
      <c r="J37" s="12">
        <v>-0.27500000000000002</v>
      </c>
      <c r="K37" s="20">
        <v>-8.5000000000000006E-2</v>
      </c>
      <c r="L37" s="12">
        <v>-0.26</v>
      </c>
      <c r="M37" s="12">
        <v>-0.435</v>
      </c>
      <c r="N37" s="12">
        <v>-0.54500000000000004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3.6659999999999999</v>
      </c>
      <c r="D38" s="12">
        <v>2.5000000000000001E-3</v>
      </c>
      <c r="E38" s="12">
        <v>0.44</v>
      </c>
      <c r="F38" s="12">
        <v>0.05</v>
      </c>
      <c r="G38" s="12">
        <v>0.24</v>
      </c>
      <c r="H38" s="12">
        <v>-0.45500000000000002</v>
      </c>
      <c r="I38" s="12">
        <v>-0.21</v>
      </c>
      <c r="J38" s="12">
        <v>-0.27500000000000002</v>
      </c>
      <c r="K38" s="20">
        <v>-8.5000000000000006E-2</v>
      </c>
      <c r="L38" s="12">
        <v>-0.26</v>
      </c>
      <c r="M38" s="12">
        <v>-0.435</v>
      </c>
      <c r="N38" s="12">
        <v>-0.54500000000000004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3.8490000000000002</v>
      </c>
      <c r="D39" s="12">
        <v>2.5000000000000001E-3</v>
      </c>
      <c r="E39" s="12">
        <v>0.48</v>
      </c>
      <c r="F39" s="12">
        <v>0.16</v>
      </c>
      <c r="G39" s="12">
        <v>0.24</v>
      </c>
      <c r="H39" s="12">
        <v>-0.25</v>
      </c>
      <c r="I39" s="12">
        <v>0.14499999999999999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4.0090000000000003</v>
      </c>
      <c r="D40" s="12">
        <v>2.5000000000000001E-3</v>
      </c>
      <c r="E40" s="12">
        <v>0.52</v>
      </c>
      <c r="F40" s="12">
        <v>0.16</v>
      </c>
      <c r="G40" s="12">
        <v>0.24</v>
      </c>
      <c r="H40" s="12">
        <v>-0.25</v>
      </c>
      <c r="I40" s="12">
        <v>0.48499999999999999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4.0640000000000001</v>
      </c>
      <c r="D41" s="12">
        <v>2.5000000000000001E-3</v>
      </c>
      <c r="E41" s="12">
        <v>0.56000000000000005</v>
      </c>
      <c r="F41" s="12">
        <v>0.17</v>
      </c>
      <c r="G41" s="12">
        <v>0.24</v>
      </c>
      <c r="H41" s="12">
        <v>-0.25</v>
      </c>
      <c r="I41" s="12">
        <v>0.51500000000000001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3.976</v>
      </c>
      <c r="D42" s="12">
        <v>2.5000000000000001E-3</v>
      </c>
      <c r="E42" s="12">
        <v>0.52</v>
      </c>
      <c r="F42" s="12">
        <v>0.17</v>
      </c>
      <c r="G42" s="12">
        <v>0.24</v>
      </c>
      <c r="H42" s="12">
        <v>-0.25</v>
      </c>
      <c r="I42" s="12">
        <v>0.19500000000000001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3.8370000000000002</v>
      </c>
      <c r="D43" s="12">
        <v>2.5000000000000001E-3</v>
      </c>
      <c r="E43" s="12">
        <v>0.4</v>
      </c>
      <c r="F43" s="12">
        <v>0.17</v>
      </c>
      <c r="G43" s="12">
        <v>0.24</v>
      </c>
      <c r="H43" s="12">
        <v>-0.25</v>
      </c>
      <c r="I43" s="12">
        <v>-0.115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3.6829999999999998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-0.37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-0.46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3.6869999999999998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-0.37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-0.46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3.7269999999999999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-0.37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-0.46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3.7719999999999998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-0.37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3.8109999999999999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-0.37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3.8050000000000002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-0.37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3.8250000000000002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-0.37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3.984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-0.13500000000000001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4.1440000000000001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-0.13500000000000001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4.1615000000000002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-0.13500000000000001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4.0735000000000001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-0.13500000000000001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3.9344999999999999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-0.13500000000000001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3.7805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-0.35</v>
      </c>
      <c r="I56" s="12">
        <v>-0.2</v>
      </c>
      <c r="J56" s="12">
        <v>-0.2</v>
      </c>
      <c r="K56" s="20">
        <v>-7.4999999999999997E-2</v>
      </c>
      <c r="L56" s="12">
        <v>-0.25</v>
      </c>
      <c r="M56" s="12">
        <v>-0.44</v>
      </c>
      <c r="N56" s="12">
        <v>-0.43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3.7845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-0.35</v>
      </c>
      <c r="I57" s="12">
        <v>-0.2</v>
      </c>
      <c r="J57" s="12">
        <v>-0.2</v>
      </c>
      <c r="K57" s="20">
        <v>-7.4999999999999997E-2</v>
      </c>
      <c r="L57" s="12">
        <v>-0.25</v>
      </c>
      <c r="M57" s="12">
        <v>-0.44</v>
      </c>
      <c r="N57" s="12">
        <v>-0.43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3.8245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-0.35</v>
      </c>
      <c r="I58" s="12">
        <v>-0.2</v>
      </c>
      <c r="J58" s="12">
        <v>-0.2</v>
      </c>
      <c r="K58" s="20">
        <v>-7.4999999999999997E-2</v>
      </c>
      <c r="L58" s="12">
        <v>-0.25</v>
      </c>
      <c r="M58" s="12">
        <v>-0.44</v>
      </c>
      <c r="N58" s="12">
        <v>-0.43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3.8694999999999999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-0.35</v>
      </c>
      <c r="I59" s="12">
        <v>-0.2</v>
      </c>
      <c r="J59" s="12">
        <v>-0.2</v>
      </c>
      <c r="K59" s="20">
        <v>-7.4999999999999997E-2</v>
      </c>
      <c r="L59" s="12">
        <v>-0.25</v>
      </c>
      <c r="M59" s="12">
        <v>-0.44</v>
      </c>
      <c r="N59" s="12">
        <v>-0.43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3.9085000000000001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-0.35</v>
      </c>
      <c r="I60" s="12">
        <v>-0.2</v>
      </c>
      <c r="J60" s="12">
        <v>-0.2</v>
      </c>
      <c r="K60" s="20">
        <v>-7.4999999999999997E-2</v>
      </c>
      <c r="L60" s="12">
        <v>-0.25</v>
      </c>
      <c r="M60" s="12">
        <v>-0.44</v>
      </c>
      <c r="N60" s="12">
        <v>-0.43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3.9024999999999999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-0.35</v>
      </c>
      <c r="I61" s="12">
        <v>-0.2</v>
      </c>
      <c r="J61" s="12">
        <v>-0.2</v>
      </c>
      <c r="K61" s="20">
        <v>-7.4999999999999997E-2</v>
      </c>
      <c r="L61" s="12">
        <v>-0.25</v>
      </c>
      <c r="M61" s="12">
        <v>-0.44</v>
      </c>
      <c r="N61" s="12">
        <v>-0.43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3.9224999999999999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-0.35</v>
      </c>
      <c r="I62" s="12">
        <v>-0.2</v>
      </c>
      <c r="J62" s="12">
        <v>-0.2</v>
      </c>
      <c r="K62" s="20">
        <v>-7.4999999999999997E-2</v>
      </c>
      <c r="L62" s="12">
        <v>-0.25</v>
      </c>
      <c r="M62" s="12">
        <v>-0.44</v>
      </c>
      <c r="N62" s="12">
        <v>-0.43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4.0815000000000001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-0.24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-0.32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4.2415000000000003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-0.24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-0.32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4.2590000000000003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-0.24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-0.32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4.1710000000000003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-0.24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-0.32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4.032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-0.24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-0.32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3.8780000000000001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-0.35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-0.44</v>
      </c>
      <c r="N68" s="12">
        <v>-0.43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3.8820000000000001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-0.35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-0.44</v>
      </c>
      <c r="N69" s="12">
        <v>-0.43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3.9220000000000002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-0.35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-0.44</v>
      </c>
      <c r="N70" s="12">
        <v>-0.43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3.9670000000000001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-0.35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-0.44</v>
      </c>
      <c r="N71" s="12">
        <v>-0.43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4.0060000000000002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-0.35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-0.44</v>
      </c>
      <c r="N72" s="12">
        <v>-0.43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-0.35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-0.44</v>
      </c>
      <c r="N73" s="12">
        <v>-0.43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4.0199999999999996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-0.35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-0.44</v>
      </c>
      <c r="N74" s="12">
        <v>-0.43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4.1790000000000003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-0.24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-0.32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4.3390000000000004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-0.24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-0.32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4.359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-0.24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-0.32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4.2709999999999999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-0.24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-0.32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4.1319999999999997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-0.24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-0.32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3.9780000000000002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-0.35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-0.45</v>
      </c>
      <c r="N80" s="12">
        <v>-0.43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3.9820000000000002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-0.35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-0.45</v>
      </c>
      <c r="N81" s="12">
        <v>-0.43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4.0220000000000002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-0.35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-0.45</v>
      </c>
      <c r="N82" s="12">
        <v>-0.43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4.0670000000000002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-0.35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-0.45</v>
      </c>
      <c r="N83" s="12">
        <v>-0.43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4.1059999999999999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-0.35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-0.45</v>
      </c>
      <c r="N84" s="12">
        <v>-0.43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4.0999999999999996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-0.35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-0.45</v>
      </c>
      <c r="N85" s="12">
        <v>-0.43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4.12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-0.35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-0.45</v>
      </c>
      <c r="N86" s="12">
        <v>-0.43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4.2789999999999999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-0.24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-0.32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4.4390000000000001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-0.24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-0.32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4.4615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-0.24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-0.32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4.3734999999999999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-0.24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-0.32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4.2344999999999997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-0.24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-0.32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4.0804999999999998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-0.35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-0.46500000000000002</v>
      </c>
      <c r="N92" s="12">
        <v>-0.43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4.0845000000000002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-0.35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-0.46500000000000002</v>
      </c>
      <c r="N93" s="12">
        <v>-0.43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4.1245000000000003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-0.35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-0.46500000000000002</v>
      </c>
      <c r="N94" s="12">
        <v>-0.43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4.1695000000000002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-0.35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-0.46500000000000002</v>
      </c>
      <c r="N95" s="12">
        <v>-0.43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4.2084999999999999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-0.35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-0.46500000000000002</v>
      </c>
      <c r="N96" s="12">
        <v>-0.43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4.2024999999999997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-0.35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-0.46500000000000002</v>
      </c>
      <c r="N97" s="12">
        <v>-0.43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4.2225000000000001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-0.35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-0.46500000000000002</v>
      </c>
      <c r="N98" s="12">
        <v>-0.43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4.3815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-0.24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-0.32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4.5415000000000001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-0.24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-0.32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4.5664999999999996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-0.24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-0.32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4.4785000000000004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-0.24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-0.32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4.3395000000000001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-0.24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-0.32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4.1855000000000002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-0.35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-0.53</v>
      </c>
      <c r="N104" s="12">
        <v>-0.43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4.1894999999999998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-0.35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-0.53</v>
      </c>
      <c r="N105" s="12">
        <v>-0.43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4.2294999999999998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-0.35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-0.53</v>
      </c>
      <c r="N106" s="12">
        <v>-0.43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4.2744999999999997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-0.35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4.3135000000000003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-0.35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4.3075000000000001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-0.35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4.3274999999999997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-0.35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4.4865000000000004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-0.24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-0.32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4.6464999999999996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-0.24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-0.32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4.6740000000000004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-0.24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-0.32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4.5860000000000003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-0.24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-0.32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4.4470000000000001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-0.24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-0.32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4.2930000000000001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4.2969999999999997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4.3369999999999997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4.3819999999999997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4.4210000000000003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4.415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4.4349999999999996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4.5940000000000003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-0.24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-0.32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4.7539999999999996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-0.24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-0.32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4.7839999999999998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-0.24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-0.32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4.6959999999999997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-0.24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-0.32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4.5570000000000004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-0.24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-0.32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4.4029999999999996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4.407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4.4470000000000001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4.492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4.5309999999999997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4.5250000000000004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4.5449999999999999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4.7039999999999997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-0.24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-0.32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4.8639999999999999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-0.24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-0.32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4.8964999999999996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-0.24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-0.32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4.8085000000000004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-0.24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-0.32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4.6695000000000002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-0.24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-0.32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4.5155000000000003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4.5194999999999999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4.5594999999999999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4.6044999999999998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4.6435000000000004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4.6375000000000002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4.6574999999999998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4.8164999999999996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-0.24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-0.32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4.9764999999999997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-0.24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-0.32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5.0090000000000003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-0.24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-0.32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4.9210000000000003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-0.24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-0.32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4.782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-0.24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-0.32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4.6280000000000001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4.6319999999999997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4.6719999999999997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4.7169999999999996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4.7560000000000002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4.7699999999999996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4.9290000000000003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-0.24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-0.32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5.0890000000000004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-0.24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-0.32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5.1215000000000002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-0.24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-0.32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5.0335000000000001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-0.24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-0.32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4.8944999999999999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-0.24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-0.32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4.7404999999999999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4.7445000000000004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4.7845000000000004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4.8295000000000003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4.8685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4.8624999999999998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4.8825000000000003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5.0415000000000001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-0.24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-0.32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5.2015000000000002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-0.24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-0.32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5.234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-0.24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-0.32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5.1459999999999999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-0.24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-0.32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5.0069999999999997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-0.24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-0.32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4.8529999999999998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4.8570000000000002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4.8970000000000002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4.9420000000000002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4.9809999999999999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4.9749999999999996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4.9950000000000001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5.1539999999999999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-0.24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5.3140000000000001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-0.24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5.3464999999999998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-0.24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5.2584999999999997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-0.24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5.1195000000000004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-0.24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4.9654999999999996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4.9695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5.0095000000000001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5.0545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5.0934999999999997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5.0875000000000004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5.1074999999999999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5.2664999999999997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-0.24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5.4264999999999999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-0.24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5.4589999999999996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-0.24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5.3710000000000004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-0.24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5.2320000000000002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-0.24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5.0780000000000003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5.0819999999999999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5.1219999999999999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5.1669999999999998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5.2060000000000004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5.22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5.3789999999999996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-0.24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5.5389999999999997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-0.24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5.5715000000000003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-0.24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5.4835000000000003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-0.24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5.3445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-0.24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5.1905000000000001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5.1944999999999997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5.2344999999999997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5.2794999999999996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5.3185000000000002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5.3125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5.3324999999999996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5.4915000000000003</v>
      </c>
      <c r="D219" s="12">
        <v>0</v>
      </c>
      <c r="E219" s="12">
        <v>0.5</v>
      </c>
      <c r="F219" s="12">
        <v>0</v>
      </c>
      <c r="G219" s="12">
        <v>0.35</v>
      </c>
      <c r="H219" s="12">
        <v>-0.24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5.6515000000000004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-0.24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5.6840000000000002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-0.24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5.5960000000000001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-0.24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5.4569999999999999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-0.24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5.3029999999999999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5.3070000000000004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5.3470000000000004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5.3920000000000003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5.431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5.4249999999999998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5.4450000000000003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5.6040000000000001</v>
      </c>
      <c r="D231" s="12">
        <v>0</v>
      </c>
      <c r="E231" s="12">
        <v>0.5</v>
      </c>
      <c r="F231" s="12">
        <v>0</v>
      </c>
      <c r="G231" s="12">
        <v>0.35</v>
      </c>
      <c r="H231" s="12">
        <v>-0.24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5.7640000000000002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-0.24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5.7965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-0.24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5.7084999999999999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-0.24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5.5694999999999997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-0.24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5.4154999999999998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5.4195000000000002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5.4595000000000002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5.5045000000000002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5.5434999999999999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5.5374999999999996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5.5575000000000001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5.7164999999999999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5.8765000000000001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5.9089999999999998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5.8209999999999997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5.6820000000000004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5.5279999999999996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5.532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5.5720000000000001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5.617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5.6559999999999997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5.65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5.67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5.8289999999999997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5.9889999999999999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6.0214999999999996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5.9335000000000004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5.7945000000000002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5.6405000000000003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5.6444999999999999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5.6844999999999999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5.7294999999999998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5.7685000000000004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5.7625000000000002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5.7824999999999998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5.9414999999999996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6.1014999999999997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6.1340000000000003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6.0460000000000003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5.907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5.7530000000000001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5.7569999999999997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5.7969999999999997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5.8419999999999996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5.8810000000000002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5.875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5.8949999999999996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6.0540000000000003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6.2140000000000004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6.2465000000000002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6.1585000000000001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6.0194999999999999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5.8654999999999999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5.8695000000000004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5.9095000000000004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5.9545000000000003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5.9935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5.9874999999999998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6.0075000000000003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6.1665000000000001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6.3265000000000002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37203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37203</v>
      </c>
      <c r="D11" s="15">
        <f t="shared" ref="D11:P11" si="0">EffDt</f>
        <v>37203</v>
      </c>
      <c r="E11" s="15">
        <f t="shared" si="0"/>
        <v>37203</v>
      </c>
      <c r="F11" s="15">
        <f t="shared" si="0"/>
        <v>37203</v>
      </c>
      <c r="G11" s="15">
        <f t="shared" si="0"/>
        <v>37203</v>
      </c>
      <c r="H11" s="15">
        <f t="shared" si="0"/>
        <v>37203</v>
      </c>
      <c r="I11" s="15">
        <f t="shared" si="0"/>
        <v>37203</v>
      </c>
      <c r="J11" s="21">
        <f t="shared" si="0"/>
        <v>37203</v>
      </c>
      <c r="K11" s="15">
        <f t="shared" si="0"/>
        <v>37203</v>
      </c>
      <c r="L11" s="15">
        <f t="shared" si="0"/>
        <v>37203</v>
      </c>
      <c r="M11" s="15">
        <f t="shared" si="0"/>
        <v>37203</v>
      </c>
      <c r="N11" s="15">
        <f t="shared" si="0"/>
        <v>37203</v>
      </c>
      <c r="O11" s="15">
        <f t="shared" si="0"/>
        <v>37203</v>
      </c>
      <c r="P11" s="15">
        <f t="shared" si="0"/>
        <v>37203</v>
      </c>
      <c r="Q11" s="15">
        <f t="shared" ref="Q11:AD11" si="1">EffDt</f>
        <v>37203</v>
      </c>
      <c r="R11" s="15">
        <f t="shared" si="1"/>
        <v>37203</v>
      </c>
      <c r="S11" s="15">
        <f t="shared" si="1"/>
        <v>37203</v>
      </c>
      <c r="T11" s="15">
        <f t="shared" si="1"/>
        <v>37203</v>
      </c>
      <c r="U11" s="15">
        <f t="shared" si="1"/>
        <v>37203</v>
      </c>
      <c r="V11" s="15">
        <f t="shared" si="1"/>
        <v>37203</v>
      </c>
      <c r="W11" s="15">
        <f t="shared" si="1"/>
        <v>37203</v>
      </c>
      <c r="X11" s="21">
        <f t="shared" si="1"/>
        <v>37203</v>
      </c>
      <c r="Y11" s="15">
        <f t="shared" si="1"/>
        <v>37203</v>
      </c>
      <c r="Z11" s="15">
        <f t="shared" si="1"/>
        <v>37203</v>
      </c>
      <c r="AA11" s="15">
        <f t="shared" si="1"/>
        <v>37203</v>
      </c>
      <c r="AB11" s="15">
        <f t="shared" si="1"/>
        <v>37203</v>
      </c>
      <c r="AC11" s="15">
        <f t="shared" si="1"/>
        <v>37203</v>
      </c>
      <c r="AD11" s="15">
        <f t="shared" si="1"/>
        <v>37203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-1.3194160883172E-3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-1.3192949279224001E-3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-1.3191924150034999E-3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-1.3190861061789E-3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-1.3189808735305001E-3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-1.3189085833303E-3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-1.318853724392E-3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-1.3188401378677001E-3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-1.3188608869128999E-3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-1.3188738921738E-3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0.05</v>
      </c>
      <c r="L27" s="12">
        <v>-1.3188999993213001E-3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0.05</v>
      </c>
      <c r="L28" s="12">
        <v>-1.318948311624E-3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0.05</v>
      </c>
      <c r="L29" s="12">
        <v>5.275803443097E-3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0.05</v>
      </c>
      <c r="L30" s="12">
        <v>5.2757196240766002E-3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0.05</v>
      </c>
      <c r="L31" s="12">
        <v>5.2756734068173002E-3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1.6486947329494999E-3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1.6488027533202E-3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1.6489365647927999E-3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1.6491278991373E-3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1.6494127790700999E-3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1.6497304170329E-3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1.6500654898223999E-3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5.2814049916191002E-3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5.2823641112026004E-3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5.2833293555085E-3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5.2843389103712996E-3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5.2853443704184997E-3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1.6519122206719E-3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1.6520370453145001E-3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1.6521703822632999E-3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1.6522354325682999E-3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1.6522253923325E-3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1.6522105232857E-3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1.6521082897525E-3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5.2861141647231004E-3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5.2871617182618999E-3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5.2886363928795E-3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5.2900040264147003E-3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5.2912907945843E-3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1.6538327173172E-3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1.6539958784095E-3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1.6541680841692999E-3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1.6542482951994E-3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1.6542420221946001E-3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1.6542311100480999E-3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1.6541570697005E-3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5.2926264276495997E-3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5.2919335578326997E-3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5.2906137445898E-3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5.2881848656736999E-3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5.2859018623310997E-3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1.6510236570861001E-3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1.6501987004967E-3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1.6493145290837001E-3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1.6484282490999999E-3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1.6474808427222999E-3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1.6465014052639E-3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1.6455231334384999E-3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5.2623388220751997E-3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5.2615170021643003E-3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5.2611442611923999E-3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5.2607696464772001E-3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5.2604296750421997E-3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1.6437660927234E-3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1.6436511675548E-3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1.6435318365483E-3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1.6434157987484E-3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1.6432953185844001E-3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1.6431742548534999E-3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1.6430565410450999E-3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5.2573898555391E-3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5.2570096196838997E-3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5.2566148756336998E-3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5.2562182687851001E-3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5.2558455639036003E-3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1.6423266732221999E-3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1.6422050886548E-3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1.6420788796674001E-3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1.6419561890507E-3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1.6418288377187001E-3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1.6417009062911E-3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1.6415765496354999E-3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5.2526319283136003E-3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5.2503484665373003E-3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5.2470996234711999E-3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5.2437846798304997E-3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5.2407338408108003E-3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1.6366542151761E-3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1.6355942430198E-3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1.6344787894537001E-3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1.6333798634497001E-3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1.6322242501964001E-3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1.631048300193E-3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1.629890967564E-3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5.2117604667982001E-3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5.2079338332307002E-3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5.2039162481469997E-3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5.1998343931964003E-3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5.1960924570128002E-3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1.6224652360242999E-3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1.6211749810129E-3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1.619822164698E-3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1.6184941178151999E-3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1.6171023591840001E-3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1.6156908951649E-3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1.6143062548936999E-3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5.1611397962375996E-3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5.1565897528229997E-3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5.1518267368045999E-3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5.1470016041503001E-3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5.1425901931513003E-3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1.6055148077716E-3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1.6040016959913E-3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1.6024192877437001E-3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1.6008697336914999E-3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1.5992497933452999E-3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1.5976108761772999E-3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1.59600682114E-3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5.1018584199366999E-3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5.0994111446332003E-3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5.0973982063606997E-3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5.0953775054261002E-3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5.0934801541658E-3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1.5910763934705999E-3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1.5904584594951001E-3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1.5898175539313E-3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1.5891950286743E-3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1.58854938534E-3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1.5879013393264999E-3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1.5872719135654001E-3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5.0771812789397004E-3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5.0751525268242998E-3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5.0730486276395004E-3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5.0709370940697999E-3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5.0690233497546998E-3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1.5834054115173E-3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1.5827601960317001E-3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1.5820911393733001E-3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1.5814414097491999E-3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1.5807676952681001E-3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1.5800916189158999E-3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1.5794351059877001E-3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5.0520140556828E-3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5.0498988750989002E-3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5.0477057964575999E-3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5.0455052158978001E-3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5.0435111562149998E-3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1.5754051029631001E-3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1.574733074242E-3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1.5740363517505E-3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1.5733598886970999E-3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1.5726585910749E-3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1.5719549737777999E-3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1.5712718486074E-3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5.0258037678203998E-3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5.0236036869243002E-3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5.0213230122400001E-3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5.0190349724795E-3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5.0169620353117004E-3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5.0146600108255997E-3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5.0124252652883E-3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5.0101088272518001E-3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5.0078601554512997E-3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5.0055293500785997E-3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5.0031912610565997E-3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5.0009216705816997E-3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4.9985692843536999E-3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4.9962858804823004E-3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4.9939192438305004E-3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4.9915453831600003E-3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4.9893181456162001E-3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4.9869303375704001E-3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4.9846127113287002E-3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4.9822107704015003E-3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4.9798794901625004E-3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4.9774634639108001E-3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4.9750402978386999E-3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4.9726885120026003E-3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4.9702513327439003E-3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4.9701800096293002E-3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4.9707204175750003E-3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4.9712858328687E-3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4.9718180306085004E-3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4.9724310598229004E-3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4.9730481441261996E-3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4.9737104302167E-3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4.9743751977192E-3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4.9750867729353998E-3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4.9758234100044998E-3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4.9765601557077996E-3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4.9773461359849001E-3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4.9781306519284E-3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4.9789660148856002E-3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4.9798264900103003E-3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4.9806252871991002E-3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4.9815335880338003E-3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4.9824365311279002E-3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4.9833943247700003E-3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4.9843451877358003E-3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4.9853525237000002E-3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4.9863850568133998E-3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4.9874082865549998E-3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4.9884904421512001E-3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4.9895617207769E-3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4.9906935556483997E-3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4.9918506600615002E-3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4.9929175194739998E-3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4.9941227615045002E-3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4.9953132292433998E-3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4.9965683036626999E-3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4.9978070283231996E-3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4.9991120020605002E-3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5.0004423610553001E-3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5.0017539927433002E-3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5.0031343575408999E-3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5.0044944175293999E-3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5.0059248624180997E-3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5.0073807872579E-3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5.0087658666469999E-3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5.0102711656284998E-3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5.0117522245481999E-3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5.0133078015609E-3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5.0148375572160999E-3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5.0164434968634998E-3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5.0180750640106998E-3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5.0196784224209E-3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5.0213604854227002E-3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5.0230127549754002E-3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4" t="s">
        <v>185</v>
      </c>
    </row>
    <row r="2" spans="1:140" ht="24" customHeight="1" x14ac:dyDescent="0.2">
      <c r="A2" s="134">
        <f>PrReportDate</f>
        <v>37165</v>
      </c>
      <c r="B2" s="132"/>
      <c r="P2" s="204" t="s">
        <v>186</v>
      </c>
      <c r="AC2" s="133"/>
      <c r="AD2" s="126"/>
      <c r="AE2" s="126"/>
    </row>
    <row r="3" spans="1:140" ht="12.75" hidden="1" customHeight="1" x14ac:dyDescent="0.2">
      <c r="C3" s="126">
        <v>19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16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30">
        <v>37530</v>
      </c>
      <c r="U7" s="230">
        <v>37561</v>
      </c>
      <c r="V7" s="230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5" t="s">
        <v>187</v>
      </c>
      <c r="B8" s="206"/>
      <c r="C8" s="207" t="s">
        <v>131</v>
      </c>
      <c r="D8" s="207" t="s">
        <v>132</v>
      </c>
      <c r="E8" s="208" t="s">
        <v>133</v>
      </c>
      <c r="F8" s="209" t="s">
        <v>134</v>
      </c>
      <c r="G8" s="210">
        <f>AG7</f>
        <v>37257</v>
      </c>
      <c r="H8" s="210">
        <f>AH7</f>
        <v>37288</v>
      </c>
      <c r="I8" s="209" t="s">
        <v>135</v>
      </c>
      <c r="J8" s="210">
        <f>AI7</f>
        <v>37316</v>
      </c>
      <c r="K8" s="210">
        <f>AJ7</f>
        <v>37347</v>
      </c>
      <c r="L8" s="210">
        <f>AK7</f>
        <v>37377</v>
      </c>
      <c r="M8" s="210">
        <f>AL7</f>
        <v>37408</v>
      </c>
      <c r="N8" s="211" t="s">
        <v>181</v>
      </c>
      <c r="O8" s="212" t="s">
        <v>182</v>
      </c>
      <c r="P8" s="210">
        <f>AM7</f>
        <v>37438</v>
      </c>
      <c r="Q8" s="210">
        <f>AN7</f>
        <v>37469</v>
      </c>
      <c r="R8" s="210">
        <f>AO7</f>
        <v>37500</v>
      </c>
      <c r="S8" s="212" t="s">
        <v>183</v>
      </c>
      <c r="T8" s="210">
        <f>AP7</f>
        <v>37530</v>
      </c>
      <c r="U8" s="210">
        <f>AQ7</f>
        <v>37561</v>
      </c>
      <c r="V8" s="210">
        <f>AR7</f>
        <v>37591</v>
      </c>
      <c r="W8" s="207" t="s">
        <v>136</v>
      </c>
      <c r="X8" s="207" t="s">
        <v>137</v>
      </c>
      <c r="Y8" s="208" t="s">
        <v>138</v>
      </c>
      <c r="Z8" s="208" t="s">
        <v>139</v>
      </c>
      <c r="AA8" s="208" t="s">
        <v>140</v>
      </c>
      <c r="AB8" s="207" t="s">
        <v>141</v>
      </c>
      <c r="AC8" s="209" t="s">
        <v>188</v>
      </c>
      <c r="AD8" s="209"/>
      <c r="AE8" s="209"/>
      <c r="AG8" s="203"/>
    </row>
    <row r="9" spans="1:140" ht="13.7" customHeight="1" x14ac:dyDescent="0.2">
      <c r="A9" s="189" t="s">
        <v>120</v>
      </c>
      <c r="B9" s="133" t="s">
        <v>142</v>
      </c>
      <c r="C9" s="128">
        <f>'[24]Power Desk Daily Price'!$AC9</f>
        <v>26.894736842105264</v>
      </c>
      <c r="D9" s="128">
        <f ca="1">IF(ISERROR((AVERAGE(OFFSET('[24]Curve Summary'!$D$6,20,0,7,1))*7+ 18* '[24]Curve Summary Backup'!$D$38)/25), '[24]Curve Summary Backup'!$D$38,(AVERAGE(OFFSET('[24]Curve Summary'!$D$6,20,0,7,1))*7+ 18* '[24]Curve Summary Backup'!$D$38)/25)</f>
        <v>34.75</v>
      </c>
      <c r="E9" s="144">
        <f t="shared" ref="E9:E15" ca="1" si="0">(C9*C$5+D9*D$5)/(SUM(C$5:D$5))</f>
        <v>31.258771929824562</v>
      </c>
      <c r="F9" s="128">
        <f t="shared" ref="F9:F15" si="1">AVERAGE(G9:H9)</f>
        <v>34.700000000000003</v>
      </c>
      <c r="G9" s="128">
        <f t="shared" ref="G9:H15" si="2">AG9</f>
        <v>35.15</v>
      </c>
      <c r="H9" s="128">
        <f t="shared" si="2"/>
        <v>34.25</v>
      </c>
      <c r="I9" s="128">
        <f t="shared" ref="I9:I15" si="3">AVERAGE(J9:K9)</f>
        <v>31.125</v>
      </c>
      <c r="J9" s="128">
        <f t="shared" ref="J9:M15" si="4">AI9</f>
        <v>33.25</v>
      </c>
      <c r="K9" s="128">
        <f t="shared" si="4"/>
        <v>29</v>
      </c>
      <c r="L9" s="128">
        <f t="shared" si="4"/>
        <v>27</v>
      </c>
      <c r="M9" s="128">
        <f t="shared" si="4"/>
        <v>29</v>
      </c>
      <c r="N9" s="128">
        <f>AVERAGE(K9:M9)</f>
        <v>28.333333333333332</v>
      </c>
      <c r="O9" s="128">
        <f>AVERAGE(P9:R9)</f>
        <v>45.833333333333336</v>
      </c>
      <c r="P9" s="127">
        <f t="shared" ref="P9:R15" si="5">AM9</f>
        <v>43.5</v>
      </c>
      <c r="Q9" s="128">
        <f t="shared" si="5"/>
        <v>51</v>
      </c>
      <c r="R9" s="128">
        <f t="shared" si="5"/>
        <v>43</v>
      </c>
      <c r="S9" s="128">
        <f t="shared" ref="S9:S15" si="6">AVERAGE(T9:V9)</f>
        <v>38</v>
      </c>
      <c r="T9" s="128">
        <f t="shared" ref="T9:V15" si="7">AP9</f>
        <v>39</v>
      </c>
      <c r="U9" s="128">
        <f t="shared" si="7"/>
        <v>37</v>
      </c>
      <c r="V9" s="128">
        <f t="shared" si="7"/>
        <v>38</v>
      </c>
      <c r="W9" s="144">
        <f>SUM(AG28:AR28)/SUM($AG$5:$AR$5)</f>
        <v>36.637450980392153</v>
      </c>
      <c r="X9" s="128">
        <f>SUM(AS28:BD28)/SUM($AS$5:$BD$5)</f>
        <v>40.726470588235294</v>
      </c>
      <c r="Y9" s="128">
        <f>SUM(BE28:BR28)/SUM($BE$5:$BR$5)</f>
        <v>41.255201342281886</v>
      </c>
      <c r="Z9" s="128">
        <f>SUM(BQ28:CB28)/SUM($BQ$5:$CB$5)</f>
        <v>41.457176470588237</v>
      </c>
      <c r="AA9" s="128">
        <f t="shared" ref="AA9:AA15" si="8">SUM(CC28:DX28)/SUM($CC$5:$DX$5)</f>
        <v>42.529617647058849</v>
      </c>
      <c r="AB9" s="213">
        <f t="shared" ref="AB9:AB15" si="9">SUM(DY28:EJ28)/SUM($DY$5:$EJ$5)</f>
        <v>43.736015625</v>
      </c>
      <c r="AC9" s="214">
        <f t="shared" ref="AC9:AC15" ca="1" si="10">(C9*C$5+D9*D$5+SUM(AG28:EJ28))/(SUM(C$5:D$5)+SUM($AG$5:$EJ$5))</f>
        <v>41.371133585892764</v>
      </c>
      <c r="AD9" s="145"/>
      <c r="AE9" s="145"/>
      <c r="AF9" s="146"/>
      <c r="AG9" s="127">
        <f>VLOOKUP(AG$7,'[24]Curve Summary'!$A$7:$AG$161,4)</f>
        <v>35.15</v>
      </c>
      <c r="AH9" s="127">
        <f>VLOOKUP(AH$7,'[24]Curve Summary'!$A$7:$AG$161,4)</f>
        <v>34.25</v>
      </c>
      <c r="AI9" s="127">
        <f>VLOOKUP(AI$7,'[24]Curve Summary'!$A$7:$AG$161,4)</f>
        <v>33.25</v>
      </c>
      <c r="AJ9" s="127">
        <f>VLOOKUP(AJ$7,'[24]Curve Summary'!$A$7:$AG$161,4)</f>
        <v>29</v>
      </c>
      <c r="AK9" s="127">
        <f>VLOOKUP(AK$7,'[24]Curve Summary'!$A$7:$AG$161,4)</f>
        <v>27</v>
      </c>
      <c r="AL9" s="127">
        <f>VLOOKUP(AL$7,'[24]Curve Summary'!$A$7:$AG$161,4)</f>
        <v>29</v>
      </c>
      <c r="AM9" s="127">
        <f>VLOOKUP(AM$7,'[24]Curve Summary'!$A$7:$AG$161,4)</f>
        <v>43.5</v>
      </c>
      <c r="AN9" s="127">
        <f>VLOOKUP(AN$7,'[24]Curve Summary'!$A$7:$AG$161,4)</f>
        <v>51</v>
      </c>
      <c r="AO9" s="127">
        <f>VLOOKUP(AO$7,'[24]Curve Summary'!$A$7:$AG$161,4)</f>
        <v>43</v>
      </c>
      <c r="AP9" s="127">
        <f>VLOOKUP(AP$7,'[24]Curve Summary'!$A$7:$AG$161,4)</f>
        <v>39</v>
      </c>
      <c r="AQ9" s="127">
        <f>VLOOKUP(AQ$7,'[24]Curve Summary'!$A$7:$AG$161,4)</f>
        <v>37</v>
      </c>
      <c r="AR9" s="127">
        <f>VLOOKUP(AR$7,'[24]Curve Summary'!$A$7:$AG$161,4)</f>
        <v>38</v>
      </c>
      <c r="AS9" s="127">
        <f>VLOOKUP(AS$7,'[24]Curve Summary'!$A$7:$AG$161,4)</f>
        <v>42.75</v>
      </c>
      <c r="AT9" s="127">
        <f>VLOOKUP(AT$7,'[24]Curve Summary'!$A$7:$AG$161,4)</f>
        <v>41</v>
      </c>
      <c r="AU9" s="127">
        <f>VLOOKUP(AU$7,'[24]Curve Summary'!$A$7:$AG$161,4)</f>
        <v>36.75</v>
      </c>
      <c r="AV9" s="127">
        <f>VLOOKUP(AV$7,'[24]Curve Summary'!$A$7:$AG$161,4)</f>
        <v>33.75</v>
      </c>
      <c r="AW9" s="127">
        <f>VLOOKUP(AW$7,'[24]Curve Summary'!$A$7:$AG$161,4)</f>
        <v>29.75</v>
      </c>
      <c r="AX9" s="127">
        <f>VLOOKUP(AX$7,'[24]Curve Summary'!$A$7:$AG$161,4)</f>
        <v>30.75</v>
      </c>
      <c r="AY9" s="127">
        <f>VLOOKUP(AY$7,'[24]Curve Summary'!$A$7:$AG$161,4)</f>
        <v>49.75</v>
      </c>
      <c r="AZ9" s="127">
        <f>VLOOKUP(AZ$7,'[24]Curve Summary'!$A$7:$AG$161,4)</f>
        <v>57.25</v>
      </c>
      <c r="BA9" s="127">
        <f>VLOOKUP(BA$7,'[24]Curve Summary'!$A$7:$AG$161,4)</f>
        <v>47.25</v>
      </c>
      <c r="BB9" s="127">
        <f>VLOOKUP(BB$7,'[24]Curve Summary'!$A$7:$AG$161,4)</f>
        <v>42.25</v>
      </c>
      <c r="BC9" s="127">
        <f>VLOOKUP(BC$7,'[24]Curve Summary'!$A$7:$AG$161,4)</f>
        <v>38.25</v>
      </c>
      <c r="BD9" s="127">
        <f>VLOOKUP(BD$7,'[24]Curve Summary'!$A$7:$AG$161,4)</f>
        <v>38.75</v>
      </c>
      <c r="BE9" s="127">
        <f>VLOOKUP(BE$7,'[24]Curve Summary'!$A$7:$AG$161,4)</f>
        <v>42.86</v>
      </c>
      <c r="BF9" s="127">
        <f>VLOOKUP(BF$7,'[24]Curve Summary'!$A$7:$AG$161,4)</f>
        <v>41.36</v>
      </c>
      <c r="BG9" s="127">
        <f>VLOOKUP(BG$7,'[24]Curve Summary'!$A$7:$AG$161,4)</f>
        <v>37.71</v>
      </c>
      <c r="BH9" s="127">
        <f>VLOOKUP(BH$7,'[24]Curve Summary'!$A$7:$AG$161,4)</f>
        <v>35.130000000000003</v>
      </c>
      <c r="BI9" s="127">
        <f>VLOOKUP(BI$7,'[24]Curve Summary'!$A$7:$AG$161,4)</f>
        <v>31.7</v>
      </c>
      <c r="BJ9" s="127">
        <f>VLOOKUP(BJ$7,'[24]Curve Summary'!$A$7:$AG$161,4)</f>
        <v>32.56</v>
      </c>
      <c r="BK9" s="127">
        <f>VLOOKUP(BK$7,'[24]Curve Summary'!$A$7:$AG$161,4)</f>
        <v>48.87</v>
      </c>
      <c r="BL9" s="127">
        <f>VLOOKUP(BL$7,'[24]Curve Summary'!$A$7:$AG$161,4)</f>
        <v>55.31</v>
      </c>
      <c r="BM9" s="127">
        <f>VLOOKUP(BM$7,'[24]Curve Summary'!$A$7:$AG$161,4)</f>
        <v>46.72</v>
      </c>
      <c r="BN9" s="127">
        <f>VLOOKUP(BN$7,'[24]Curve Summary'!$A$7:$AG$161,4)</f>
        <v>42.43</v>
      </c>
      <c r="BO9" s="127">
        <f>VLOOKUP(BO$7,'[24]Curve Summary'!$A$7:$AG$161,4)</f>
        <v>39</v>
      </c>
      <c r="BP9" s="127">
        <f>VLOOKUP(BP$7,'[24]Curve Summary'!$A$7:$AG$161,4)</f>
        <v>39.43</v>
      </c>
      <c r="BQ9" s="127">
        <f>VLOOKUP(BQ$7,'[24]Curve Summary'!$A$7:$AG$161,4)</f>
        <v>42.95</v>
      </c>
      <c r="BR9" s="127">
        <f>VLOOKUP(BR$7,'[24]Curve Summary'!$A$7:$AG$161,4)</f>
        <v>41.66</v>
      </c>
      <c r="BS9" s="127">
        <f>VLOOKUP(BS$7,'[24]Curve Summary'!$A$7:$AG$161,4)</f>
        <v>38.54</v>
      </c>
      <c r="BT9" s="127">
        <f>VLOOKUP(BT$7,'[24]Curve Summary'!$A$7:$AG$161,4)</f>
        <v>36.33</v>
      </c>
      <c r="BU9" s="127">
        <f>VLOOKUP(BU$7,'[24]Curve Summary'!$A$7:$AG$161,4)</f>
        <v>33.39</v>
      </c>
      <c r="BV9" s="127">
        <f>VLOOKUP(BV$7,'[24]Curve Summary'!$A$7:$AG$161,4)</f>
        <v>34.130000000000003</v>
      </c>
      <c r="BW9" s="127">
        <f>VLOOKUP(BW$7,'[24]Curve Summary'!$A$7:$AG$161,4)</f>
        <v>48.11</v>
      </c>
      <c r="BX9" s="127">
        <f>VLOOKUP(BX$7,'[24]Curve Summary'!$A$7:$AG$161,4)</f>
        <v>53.63</v>
      </c>
      <c r="BY9" s="127">
        <f>VLOOKUP(BY$7,'[24]Curve Summary'!$A$7:$AG$161,4)</f>
        <v>46.27</v>
      </c>
      <c r="BZ9" s="127">
        <f>VLOOKUP(BZ$7,'[24]Curve Summary'!$A$7:$AG$161,4)</f>
        <v>42.6</v>
      </c>
      <c r="CA9" s="127">
        <f>VLOOKUP(CA$7,'[24]Curve Summary'!$A$7:$AG$161,4)</f>
        <v>39.65</v>
      </c>
      <c r="CB9" s="127">
        <f>VLOOKUP(CB$7,'[24]Curve Summary'!$A$7:$AG$161,4)</f>
        <v>40.020000000000003</v>
      </c>
      <c r="CC9" s="127">
        <f>VLOOKUP(CC$7,'[24]Curve Summary'!$A$7:$AG$161,4)</f>
        <v>43.21</v>
      </c>
      <c r="CD9" s="127">
        <f>VLOOKUP(CD$7,'[24]Curve Summary'!$A$7:$AG$161,4)</f>
        <v>42.04</v>
      </c>
      <c r="CE9" s="127">
        <f>VLOOKUP(CE$7,'[24]Curve Summary'!$A$7:$AG$161,4)</f>
        <v>39.200000000000003</v>
      </c>
      <c r="CF9" s="127">
        <f>VLOOKUP(CF$7,'[24]Curve Summary'!$A$7:$AG$161,4)</f>
        <v>37.200000000000003</v>
      </c>
      <c r="CG9" s="127">
        <f>VLOOKUP(CG$7,'[24]Curve Summary'!$A$7:$AG$161,4)</f>
        <v>34.520000000000003</v>
      </c>
      <c r="CH9" s="127">
        <f>VLOOKUP(CH$7,'[24]Curve Summary'!$A$7:$AG$161,4)</f>
        <v>35.19</v>
      </c>
      <c r="CI9" s="127">
        <f>VLOOKUP(CI$7,'[24]Curve Summary'!$A$7:$AG$161,4)</f>
        <v>47.9</v>
      </c>
      <c r="CJ9" s="127">
        <f>VLOOKUP(CJ$7,'[24]Curve Summary'!$A$7:$AG$161,4)</f>
        <v>52.92</v>
      </c>
      <c r="CK9" s="127">
        <f>VLOOKUP(CK$7,'[24]Curve Summary'!$A$7:$AG$161,4)</f>
        <v>46.23</v>
      </c>
      <c r="CL9" s="127">
        <f>VLOOKUP(CL$7,'[24]Curve Summary'!$A$7:$AG$161,4)</f>
        <v>42.89</v>
      </c>
      <c r="CM9" s="127">
        <f>VLOOKUP(CM$7,'[24]Curve Summary'!$A$7:$AG$161,4)</f>
        <v>40.22</v>
      </c>
      <c r="CN9" s="127">
        <f>VLOOKUP(CN$7,'[24]Curve Summary'!$A$7:$AG$161,4)</f>
        <v>40.56</v>
      </c>
      <c r="CO9" s="127">
        <f>VLOOKUP(CO$7,'[24]Curve Summary'!$A$7:$AG$161,4)</f>
        <v>43.47</v>
      </c>
      <c r="CP9" s="127">
        <f>VLOOKUP(CP$7,'[24]Curve Summary'!$A$7:$AG$161,4)</f>
        <v>42.42</v>
      </c>
      <c r="CQ9" s="127">
        <f>VLOOKUP(CQ$7,'[24]Curve Summary'!$A$7:$AG$161,4)</f>
        <v>39.840000000000003</v>
      </c>
      <c r="CR9" s="127">
        <f>VLOOKUP(CR$7,'[24]Curve Summary'!$A$7:$AG$161,4)</f>
        <v>38.020000000000003</v>
      </c>
      <c r="CS9" s="127">
        <f>VLOOKUP(CS$7,'[24]Curve Summary'!$A$7:$AG$161,4)</f>
        <v>35.590000000000003</v>
      </c>
      <c r="CT9" s="127">
        <f>VLOOKUP(CT$7,'[24]Curve Summary'!$A$7:$AG$161,4)</f>
        <v>36.200000000000003</v>
      </c>
      <c r="CU9" s="127">
        <f>VLOOKUP(CU$7,'[24]Curve Summary'!$A$7:$AG$161,4)</f>
        <v>47.75</v>
      </c>
      <c r="CV9" s="127">
        <f>VLOOKUP(CV$7,'[24]Curve Summary'!$A$7:$AG$161,4)</f>
        <v>52.31</v>
      </c>
      <c r="CW9" s="127">
        <f>VLOOKUP(CW$7,'[24]Curve Summary'!$A$7:$AG$161,4)</f>
        <v>46.24</v>
      </c>
      <c r="CX9" s="127">
        <f>VLOOKUP(CX$7,'[24]Curve Summary'!$A$7:$AG$161,4)</f>
        <v>43.2</v>
      </c>
      <c r="CY9" s="127">
        <f>VLOOKUP(CY$7,'[24]Curve Summary'!$A$7:$AG$161,4)</f>
        <v>40.78</v>
      </c>
      <c r="CZ9" s="127">
        <f>VLOOKUP(CZ$7,'[24]Curve Summary'!$A$7:$AG$161,4)</f>
        <v>41.08</v>
      </c>
      <c r="DA9" s="127">
        <f>VLOOKUP(DA$7,'[24]Curve Summary'!$A$7:$AG$161,4)</f>
        <v>43.89</v>
      </c>
      <c r="DB9" s="127">
        <f>VLOOKUP(DB$7,'[24]Curve Summary'!$A$7:$AG$161,4)</f>
        <v>42.9</v>
      </c>
      <c r="DC9" s="127">
        <f>VLOOKUP(DC$7,'[24]Curve Summary'!$A$7:$AG$161,4)</f>
        <v>40.5</v>
      </c>
      <c r="DD9" s="127">
        <f>VLOOKUP(DD$7,'[24]Curve Summary'!$A$7:$AG$161,4)</f>
        <v>38.81</v>
      </c>
      <c r="DE9" s="127">
        <f>VLOOKUP(DE$7,'[24]Curve Summary'!$A$7:$AG$161,4)</f>
        <v>36.549999999999997</v>
      </c>
      <c r="DF9" s="127">
        <f>VLOOKUP(DF$7,'[24]Curve Summary'!$A$7:$AG$161,4)</f>
        <v>37.119999999999997</v>
      </c>
      <c r="DG9" s="127">
        <f>VLOOKUP(DG$7,'[24]Curve Summary'!$A$7:$AG$161,4)</f>
        <v>47.87</v>
      </c>
      <c r="DH9" s="127">
        <f>VLOOKUP(DH$7,'[24]Curve Summary'!$A$7:$AG$161,4)</f>
        <v>52.11</v>
      </c>
      <c r="DI9" s="127">
        <f>VLOOKUP(DI$7,'[24]Curve Summary'!$A$7:$AG$161,4)</f>
        <v>46.46</v>
      </c>
      <c r="DJ9" s="127">
        <f>VLOOKUP(DJ$7,'[24]Curve Summary'!$A$7:$AG$161,4)</f>
        <v>43.64</v>
      </c>
      <c r="DK9" s="127">
        <f>VLOOKUP(DK$7,'[24]Curve Summary'!$A$7:$AG$161,4)</f>
        <v>41.38</v>
      </c>
      <c r="DL9" s="127">
        <f>VLOOKUP(DL$7,'[24]Curve Summary'!$A$7:$AG$161,4)</f>
        <v>41.67</v>
      </c>
      <c r="DM9" s="127">
        <f>VLOOKUP(DM$7,'[24]Curve Summary'!$A$7:$AG$161,4)</f>
        <v>44.3</v>
      </c>
      <c r="DN9" s="127">
        <f>VLOOKUP(DN$7,'[24]Curve Summary'!$A$7:$AG$161,4)</f>
        <v>43.39</v>
      </c>
      <c r="DO9" s="127">
        <f>VLOOKUP(DO$7,'[24]Curve Summary'!$A$7:$AG$161,4)</f>
        <v>41.15</v>
      </c>
      <c r="DP9" s="127">
        <f>VLOOKUP(DP$7,'[24]Curve Summary'!$A$7:$AG$161,4)</f>
        <v>39.58</v>
      </c>
      <c r="DQ9" s="127">
        <f>VLOOKUP(DQ$7,'[24]Curve Summary'!$A$7:$AG$161,4)</f>
        <v>37.479999999999997</v>
      </c>
      <c r="DR9" s="127">
        <f>VLOOKUP(DR$7,'[24]Curve Summary'!$A$7:$AG$161,4)</f>
        <v>38.01</v>
      </c>
      <c r="DS9" s="127">
        <f>VLOOKUP(DS$7,'[24]Curve Summary'!$A$7:$AG$161,4)</f>
        <v>48.01</v>
      </c>
      <c r="DT9" s="127">
        <f>VLOOKUP(DT$7,'[24]Curve Summary'!$A$7:$AG$161,4)</f>
        <v>51.97</v>
      </c>
      <c r="DU9" s="127">
        <f>VLOOKUP(DU$7,'[24]Curve Summary'!$A$7:$AG$161,4)</f>
        <v>46.71</v>
      </c>
      <c r="DV9" s="127">
        <f>VLOOKUP(DV$7,'[24]Curve Summary'!$A$7:$AG$161,4)</f>
        <v>44.08</v>
      </c>
      <c r="DW9" s="127">
        <f>VLOOKUP(DW$7,'[24]Curve Summary'!$A$7:$AG$161,4)</f>
        <v>41.98</v>
      </c>
      <c r="DX9" s="127">
        <f>VLOOKUP(DX$7,'[24]Curve Summary'!$A$7:$AG$161,4)</f>
        <v>42.24</v>
      </c>
      <c r="DY9" s="127">
        <f>VLOOKUP(DY$7,'[24]Curve Summary'!$A$7:$AG$161,4)</f>
        <v>44.73</v>
      </c>
      <c r="DZ9" s="127">
        <f>VLOOKUP(DZ$7,'[24]Curve Summary'!$A$7:$AG$161,4)</f>
        <v>43.88</v>
      </c>
      <c r="EA9" s="127">
        <f>VLOOKUP(EA$7,'[24]Curve Summary'!$A$7:$AG$161,4)</f>
        <v>41.8</v>
      </c>
      <c r="EB9" s="127">
        <f>VLOOKUP(EB$7,'[24]Curve Summary'!$A$7:$AG$161,4)</f>
        <v>40.33</v>
      </c>
      <c r="EC9" s="127">
        <f>VLOOKUP(EC$7,'[24]Curve Summary'!$A$7:$AG$161,4)</f>
        <v>38.380000000000003</v>
      </c>
      <c r="ED9" s="127">
        <f>VLOOKUP(ED$7,'[24]Curve Summary'!$A$7:$AG$161,4)</f>
        <v>38.869999999999997</v>
      </c>
      <c r="EE9" s="127">
        <f>VLOOKUP(EE$7,'[24]Curve Summary'!$A$7:$AG$161,4)</f>
        <v>48.18</v>
      </c>
      <c r="EF9" s="127">
        <f>VLOOKUP(EF$7,'[24]Curve Summary'!$A$7:$AG$161,4)</f>
        <v>51.86</v>
      </c>
      <c r="EG9" s="127">
        <f>VLOOKUP(EG$7,'[24]Curve Summary'!$A$7:$AG$161,4)</f>
        <v>46.97</v>
      </c>
      <c r="EH9" s="127">
        <f>VLOOKUP(EH$7,'[24]Curve Summary'!$A$7:$AG$161,4)</f>
        <v>44.52</v>
      </c>
      <c r="EI9" s="127">
        <f>VLOOKUP(EI$7,'[24]Curve Summary'!$A$7:$AG$161,4)</f>
        <v>42.57</v>
      </c>
      <c r="EJ9" s="127">
        <f>VLOOKUP(EJ$7,'[24]Curve Summary'!$A$7:$AG$161,4)</f>
        <v>42.82</v>
      </c>
    </row>
    <row r="10" spans="1:140" ht="13.7" customHeight="1" x14ac:dyDescent="0.2">
      <c r="A10" s="190" t="s">
        <v>121</v>
      </c>
      <c r="B10" s="148" t="s">
        <v>143</v>
      </c>
      <c r="C10" s="127">
        <f>'[24]Power Desk Daily Price'!$AC10</f>
        <v>29.44736842105263</v>
      </c>
      <c r="D10" s="127">
        <f ca="1">IF(ISERROR((AVERAGE(OFFSET('[24]Curve Summary'!$C$6,20,0,7,1))*7+ 18* '[24]Curve Summary Backup'!$C$38)/25), '[24]Curve Summary Backup'!$C$38,(AVERAGE(OFFSET('[24]Curve Summary'!$C$6,20,0,7,1))*7+ 18* '[24]Curve Summary Backup'!$C$38)/25)</f>
        <v>35.25</v>
      </c>
      <c r="E10" s="149">
        <f t="shared" ca="1" si="0"/>
        <v>32.671052631578945</v>
      </c>
      <c r="F10" s="127">
        <f t="shared" si="1"/>
        <v>34.65</v>
      </c>
      <c r="G10" s="127">
        <f t="shared" si="2"/>
        <v>35.15</v>
      </c>
      <c r="H10" s="127">
        <f t="shared" si="2"/>
        <v>34.15</v>
      </c>
      <c r="I10" s="127">
        <f t="shared" si="3"/>
        <v>32.125</v>
      </c>
      <c r="J10" s="127">
        <f t="shared" si="4"/>
        <v>33.25</v>
      </c>
      <c r="K10" s="127">
        <f t="shared" si="4"/>
        <v>31</v>
      </c>
      <c r="L10" s="127">
        <f t="shared" si="4"/>
        <v>29.5</v>
      </c>
      <c r="M10" s="127">
        <f t="shared" si="4"/>
        <v>31.5</v>
      </c>
      <c r="N10" s="127">
        <f t="shared" ref="N10:N15" si="11">AVERAGE(K10:M10)</f>
        <v>30.666666666666668</v>
      </c>
      <c r="O10" s="127">
        <f t="shared" ref="O10:O15" si="12">AVERAGE(P10:R10)</f>
        <v>48.833333333333336</v>
      </c>
      <c r="P10" s="127">
        <f t="shared" si="5"/>
        <v>46.5</v>
      </c>
      <c r="Q10" s="127">
        <f t="shared" si="5"/>
        <v>53.5</v>
      </c>
      <c r="R10" s="127">
        <f t="shared" si="5"/>
        <v>46.5</v>
      </c>
      <c r="S10" s="127">
        <f t="shared" si="6"/>
        <v>38</v>
      </c>
      <c r="T10" s="127">
        <f t="shared" si="7"/>
        <v>39</v>
      </c>
      <c r="U10" s="127">
        <f t="shared" si="7"/>
        <v>37</v>
      </c>
      <c r="V10" s="127">
        <f t="shared" si="7"/>
        <v>38</v>
      </c>
      <c r="W10" s="149">
        <f t="shared" ref="W10:W15" si="13">SUM(AG29:AR29)/SUM($AG$5:$AR$5)</f>
        <v>37.962941176470586</v>
      </c>
      <c r="X10" s="127">
        <f t="shared" ref="X10:X15" si="14">SUM(AS29:BD29)/SUM($AS$5:$BD$5)</f>
        <v>43.03235294117647</v>
      </c>
      <c r="Y10" s="127">
        <f t="shared" ref="Y10:Y15" si="15">SUM(BE29:BR29)/SUM($BE$5:$BR$5)</f>
        <v>43.370838926174493</v>
      </c>
      <c r="Z10" s="127">
        <f t="shared" ref="Z10:Z15" si="16">SUM(BQ29:CB29)/SUM($BQ$5:$CB$5)</f>
        <v>43.756862745098033</v>
      </c>
      <c r="AA10" s="127">
        <f t="shared" si="8"/>
        <v>45.653990196078425</v>
      </c>
      <c r="AB10" s="215">
        <f t="shared" si="9"/>
        <v>47.679257812499998</v>
      </c>
      <c r="AC10" s="150">
        <f t="shared" ca="1" si="10"/>
        <v>44.09062891805349</v>
      </c>
      <c r="AD10" s="145"/>
      <c r="AE10" s="145"/>
      <c r="AF10" s="146"/>
      <c r="AG10" s="151">
        <f>VLOOKUP(AG$7,'[24]Curve Summary'!$A$8:$AG$161,3)</f>
        <v>35.15</v>
      </c>
      <c r="AH10" s="151">
        <f>VLOOKUP(AH$7,'[24]Curve Summary'!$A$8:$AG$161,3)</f>
        <v>34.15</v>
      </c>
      <c r="AI10" s="151">
        <f>VLOOKUP(AI$7,'[24]Curve Summary'!$A$8:$AG$161,3)</f>
        <v>33.25</v>
      </c>
      <c r="AJ10" s="151">
        <f>VLOOKUP(AJ$7,'[24]Curve Summary'!$A$8:$AG$161,3)</f>
        <v>31</v>
      </c>
      <c r="AK10" s="151">
        <f>VLOOKUP(AK$7,'[24]Curve Summary'!$A$8:$AG$161,3)</f>
        <v>29.5</v>
      </c>
      <c r="AL10" s="151">
        <f>VLOOKUP(AL$7,'[24]Curve Summary'!$A$8:$AG$161,3)</f>
        <v>31.5</v>
      </c>
      <c r="AM10" s="151">
        <f>VLOOKUP(AM$7,'[24]Curve Summary'!$A$8:$AG$161,3)</f>
        <v>46.5</v>
      </c>
      <c r="AN10" s="151">
        <f>VLOOKUP(AN$7,'[24]Curve Summary'!$A$8:$AG$161,3)</f>
        <v>53.5</v>
      </c>
      <c r="AO10" s="151">
        <f>VLOOKUP(AO$7,'[24]Curve Summary'!$A$8:$AG$161,3)</f>
        <v>46.5</v>
      </c>
      <c r="AP10" s="151">
        <f>VLOOKUP(AP$7,'[24]Curve Summary'!$A$8:$AG$161,3)</f>
        <v>39</v>
      </c>
      <c r="AQ10" s="151">
        <f>VLOOKUP(AQ$7,'[24]Curve Summary'!$A$8:$AG$161,3)</f>
        <v>37</v>
      </c>
      <c r="AR10" s="151">
        <f>VLOOKUP(AR$7,'[24]Curve Summary'!$A$8:$AG$161,3)</f>
        <v>38</v>
      </c>
      <c r="AS10" s="151">
        <f>VLOOKUP(AS$7,'[24]Curve Summary'!$A$8:$AG$161,3)</f>
        <v>43.25</v>
      </c>
      <c r="AT10" s="151">
        <f>VLOOKUP(AT$7,'[24]Curve Summary'!$A$8:$AG$161,3)</f>
        <v>41.75</v>
      </c>
      <c r="AU10" s="151">
        <f>VLOOKUP(AU$7,'[24]Curve Summary'!$A$8:$AG$161,3)</f>
        <v>38.25</v>
      </c>
      <c r="AV10" s="151">
        <f>VLOOKUP(AV$7,'[24]Curve Summary'!$A$8:$AG$161,3)</f>
        <v>37.25</v>
      </c>
      <c r="AW10" s="151">
        <f>VLOOKUP(AW$7,'[24]Curve Summary'!$A$8:$AG$161,3)</f>
        <v>33.25</v>
      </c>
      <c r="AX10" s="151">
        <f>VLOOKUP(AX$7,'[24]Curve Summary'!$A$8:$AG$161,3)</f>
        <v>34.5</v>
      </c>
      <c r="AY10" s="151">
        <f>VLOOKUP(AY$7,'[24]Curve Summary'!$A$8:$AG$161,3)</f>
        <v>54.25</v>
      </c>
      <c r="AZ10" s="151">
        <f>VLOOKUP(AZ$7,'[24]Curve Summary'!$A$8:$AG$161,3)</f>
        <v>60.75</v>
      </c>
      <c r="BA10" s="151">
        <f>VLOOKUP(BA$7,'[24]Curve Summary'!$A$8:$AG$161,3)</f>
        <v>50.75</v>
      </c>
      <c r="BB10" s="151">
        <f>VLOOKUP(BB$7,'[24]Curve Summary'!$A$8:$AG$161,3)</f>
        <v>44</v>
      </c>
      <c r="BC10" s="151">
        <f>VLOOKUP(BC$7,'[24]Curve Summary'!$A$8:$AG$161,3)</f>
        <v>38.75</v>
      </c>
      <c r="BD10" s="151">
        <f>VLOOKUP(BD$7,'[24]Curve Summary'!$A$8:$AG$161,3)</f>
        <v>39</v>
      </c>
      <c r="BE10" s="151">
        <f>VLOOKUP(BE$7,'[24]Curve Summary'!$A$8:$AG$161,3)</f>
        <v>43.61</v>
      </c>
      <c r="BF10" s="151">
        <f>VLOOKUP(BF$7,'[24]Curve Summary'!$A$8:$AG$161,3)</f>
        <v>42.33</v>
      </c>
      <c r="BG10" s="151">
        <f>VLOOKUP(BG$7,'[24]Curve Summary'!$A$8:$AG$161,3)</f>
        <v>39.32</v>
      </c>
      <c r="BH10" s="151">
        <f>VLOOKUP(BH$7,'[24]Curve Summary'!$A$8:$AG$161,3)</f>
        <v>38.47</v>
      </c>
      <c r="BI10" s="151">
        <f>VLOOKUP(BI$7,'[24]Curve Summary'!$A$8:$AG$161,3)</f>
        <v>35.03</v>
      </c>
      <c r="BJ10" s="151">
        <f>VLOOKUP(BJ$7,'[24]Curve Summary'!$A$8:$AG$161,3)</f>
        <v>36.11</v>
      </c>
      <c r="BK10" s="151">
        <f>VLOOKUP(BK$7,'[24]Curve Summary'!$A$8:$AG$161,3)</f>
        <v>53.05</v>
      </c>
      <c r="BL10" s="151">
        <f>VLOOKUP(BL$7,'[24]Curve Summary'!$A$8:$AG$161,3)</f>
        <v>58.63</v>
      </c>
      <c r="BM10" s="151">
        <f>VLOOKUP(BM$7,'[24]Curve Summary'!$A$8:$AG$161,3)</f>
        <v>50.05</v>
      </c>
      <c r="BN10" s="151">
        <f>VLOOKUP(BN$7,'[24]Curve Summary'!$A$8:$AG$161,3)</f>
        <v>44.26</v>
      </c>
      <c r="BO10" s="151">
        <f>VLOOKUP(BO$7,'[24]Curve Summary'!$A$8:$AG$161,3)</f>
        <v>39.75</v>
      </c>
      <c r="BP10" s="151">
        <f>VLOOKUP(BP$7,'[24]Curve Summary'!$A$8:$AG$161,3)</f>
        <v>39.97</v>
      </c>
      <c r="BQ10" s="151">
        <f>VLOOKUP(BQ$7,'[24]Curve Summary'!$A$8:$AG$161,3)</f>
        <v>43.9</v>
      </c>
      <c r="BR10" s="151">
        <f>VLOOKUP(BR$7,'[24]Curve Summary'!$A$8:$AG$161,3)</f>
        <v>42.8</v>
      </c>
      <c r="BS10" s="151">
        <f>VLOOKUP(BS$7,'[24]Curve Summary'!$A$8:$AG$161,3)</f>
        <v>40.24</v>
      </c>
      <c r="BT10" s="151">
        <f>VLOOKUP(BT$7,'[24]Curve Summary'!$A$8:$AG$161,3)</f>
        <v>39.51</v>
      </c>
      <c r="BU10" s="151">
        <f>VLOOKUP(BU$7,'[24]Curve Summary'!$A$8:$AG$161,3)</f>
        <v>36.57</v>
      </c>
      <c r="BV10" s="151">
        <f>VLOOKUP(BV$7,'[24]Curve Summary'!$A$8:$AG$161,3)</f>
        <v>37.5</v>
      </c>
      <c r="BW10" s="151">
        <f>VLOOKUP(BW$7,'[24]Curve Summary'!$A$8:$AG$161,3)</f>
        <v>52.02</v>
      </c>
      <c r="BX10" s="151">
        <f>VLOOKUP(BX$7,'[24]Curve Summary'!$A$8:$AG$161,3)</f>
        <v>56.81</v>
      </c>
      <c r="BY10" s="151">
        <f>VLOOKUP(BY$7,'[24]Curve Summary'!$A$8:$AG$161,3)</f>
        <v>49.47</v>
      </c>
      <c r="BZ10" s="151">
        <f>VLOOKUP(BZ$7,'[24]Curve Summary'!$A$8:$AG$161,3)</f>
        <v>44.51</v>
      </c>
      <c r="CA10" s="151">
        <f>VLOOKUP(CA$7,'[24]Curve Summary'!$A$8:$AG$161,3)</f>
        <v>40.65</v>
      </c>
      <c r="CB10" s="151">
        <f>VLOOKUP(CB$7,'[24]Curve Summary'!$A$8:$AG$161,3)</f>
        <v>40.840000000000003</v>
      </c>
      <c r="CC10" s="151">
        <f>VLOOKUP(CC$7,'[24]Curve Summary'!$A$8:$AG$161,3)</f>
        <v>44.63</v>
      </c>
      <c r="CD10" s="151">
        <f>VLOOKUP(CD$7,'[24]Curve Summary'!$A$8:$AG$161,3)</f>
        <v>43.63</v>
      </c>
      <c r="CE10" s="151">
        <f>VLOOKUP(CE$7,'[24]Curve Summary'!$A$8:$AG$161,3)</f>
        <v>41.28</v>
      </c>
      <c r="CF10" s="151">
        <f>VLOOKUP(CF$7,'[24]Curve Summary'!$A$8:$AG$161,3)</f>
        <v>40.61</v>
      </c>
      <c r="CG10" s="151">
        <f>VLOOKUP(CG$7,'[24]Curve Summary'!$A$8:$AG$161,3)</f>
        <v>37.93</v>
      </c>
      <c r="CH10" s="151">
        <f>VLOOKUP(CH$7,'[24]Curve Summary'!$A$8:$AG$161,3)</f>
        <v>38.78</v>
      </c>
      <c r="CI10" s="151">
        <f>VLOOKUP(CI$7,'[24]Curve Summary'!$A$8:$AG$161,3)</f>
        <v>52.07</v>
      </c>
      <c r="CJ10" s="151">
        <f>VLOOKUP(CJ$7,'[24]Curve Summary'!$A$8:$AG$161,3)</f>
        <v>56.46</v>
      </c>
      <c r="CK10" s="151">
        <f>VLOOKUP(CK$7,'[24]Curve Summary'!$A$8:$AG$161,3)</f>
        <v>49.73</v>
      </c>
      <c r="CL10" s="151">
        <f>VLOOKUP(CL$7,'[24]Curve Summary'!$A$8:$AG$161,3)</f>
        <v>45.2</v>
      </c>
      <c r="CM10" s="151">
        <f>VLOOKUP(CM$7,'[24]Curve Summary'!$A$8:$AG$161,3)</f>
        <v>41.67</v>
      </c>
      <c r="CN10" s="151">
        <f>VLOOKUP(CN$7,'[24]Curve Summary'!$A$8:$AG$161,3)</f>
        <v>41.84</v>
      </c>
      <c r="CO10" s="151">
        <f>VLOOKUP(CO$7,'[24]Curve Summary'!$A$8:$AG$161,3)</f>
        <v>45.36</v>
      </c>
      <c r="CP10" s="151">
        <f>VLOOKUP(CP$7,'[24]Curve Summary'!$A$8:$AG$161,3)</f>
        <v>44.45</v>
      </c>
      <c r="CQ10" s="151">
        <f>VLOOKUP(CQ$7,'[24]Curve Summary'!$A$8:$AG$161,3)</f>
        <v>42.3</v>
      </c>
      <c r="CR10" s="151">
        <f>VLOOKUP(CR$7,'[24]Curve Summary'!$A$8:$AG$161,3)</f>
        <v>41.69</v>
      </c>
      <c r="CS10" s="151">
        <f>VLOOKUP(CS$7,'[24]Curve Summary'!$A$8:$AG$161,3)</f>
        <v>39.229999999999997</v>
      </c>
      <c r="CT10" s="151">
        <f>VLOOKUP(CT$7,'[24]Curve Summary'!$A$8:$AG$161,3)</f>
        <v>40.01</v>
      </c>
      <c r="CU10" s="151">
        <f>VLOOKUP(CU$7,'[24]Curve Summary'!$A$8:$AG$161,3)</f>
        <v>52.18</v>
      </c>
      <c r="CV10" s="151">
        <f>VLOOKUP(CV$7,'[24]Curve Summary'!$A$8:$AG$161,3)</f>
        <v>56.19</v>
      </c>
      <c r="CW10" s="151">
        <f>VLOOKUP(CW$7,'[24]Curve Summary'!$A$8:$AG$161,3)</f>
        <v>50.04</v>
      </c>
      <c r="CX10" s="151">
        <f>VLOOKUP(CX$7,'[24]Curve Summary'!$A$8:$AG$161,3)</f>
        <v>45.89</v>
      </c>
      <c r="CY10" s="151">
        <f>VLOOKUP(CY$7,'[24]Curve Summary'!$A$8:$AG$161,3)</f>
        <v>42.66</v>
      </c>
      <c r="CZ10" s="151">
        <f>VLOOKUP(CZ$7,'[24]Curve Summary'!$A$8:$AG$161,3)</f>
        <v>42.82</v>
      </c>
      <c r="DA10" s="151">
        <f>VLOOKUP(DA$7,'[24]Curve Summary'!$A$8:$AG$161,3)</f>
        <v>46.09</v>
      </c>
      <c r="DB10" s="151">
        <f>VLOOKUP(DB$7,'[24]Curve Summary'!$A$8:$AG$161,3)</f>
        <v>45.24</v>
      </c>
      <c r="DC10" s="151">
        <f>VLOOKUP(DC$7,'[24]Curve Summary'!$A$8:$AG$161,3)</f>
        <v>43.23</v>
      </c>
      <c r="DD10" s="151">
        <f>VLOOKUP(DD$7,'[24]Curve Summary'!$A$8:$AG$161,3)</f>
        <v>42.66</v>
      </c>
      <c r="DE10" s="151">
        <f>VLOOKUP(DE$7,'[24]Curve Summary'!$A$8:$AG$161,3)</f>
        <v>40.369999999999997</v>
      </c>
      <c r="DF10" s="151">
        <f>VLOOKUP(DF$7,'[24]Curve Summary'!$A$8:$AG$161,3)</f>
        <v>41.1</v>
      </c>
      <c r="DG10" s="151">
        <f>VLOOKUP(DG$7,'[24]Curve Summary'!$A$8:$AG$161,3)</f>
        <v>52.48</v>
      </c>
      <c r="DH10" s="151">
        <f>VLOOKUP(DH$7,'[24]Curve Summary'!$A$8:$AG$161,3)</f>
        <v>56.24</v>
      </c>
      <c r="DI10" s="151">
        <f>VLOOKUP(DI$7,'[24]Curve Summary'!$A$8:$AG$161,3)</f>
        <v>50.48</v>
      </c>
      <c r="DJ10" s="151">
        <f>VLOOKUP(DJ$7,'[24]Curve Summary'!$A$8:$AG$161,3)</f>
        <v>46.6</v>
      </c>
      <c r="DK10" s="151">
        <f>VLOOKUP(DK$7,'[24]Curve Summary'!$A$8:$AG$161,3)</f>
        <v>43.59</v>
      </c>
      <c r="DL10" s="151">
        <f>VLOOKUP(DL$7,'[24]Curve Summary'!$A$8:$AG$161,3)</f>
        <v>43.74</v>
      </c>
      <c r="DM10" s="151">
        <f>VLOOKUP(DM$7,'[24]Curve Summary'!$A$8:$AG$161,3)</f>
        <v>46.93</v>
      </c>
      <c r="DN10" s="151">
        <f>VLOOKUP(DN$7,'[24]Curve Summary'!$A$8:$AG$161,3)</f>
        <v>46.13</v>
      </c>
      <c r="DO10" s="151">
        <f>VLOOKUP(DO$7,'[24]Curve Summary'!$A$8:$AG$161,3)</f>
        <v>44.25</v>
      </c>
      <c r="DP10" s="151">
        <f>VLOOKUP(DP$7,'[24]Curve Summary'!$A$8:$AG$161,3)</f>
        <v>43.72</v>
      </c>
      <c r="DQ10" s="151">
        <f>VLOOKUP(DQ$7,'[24]Curve Summary'!$A$8:$AG$161,3)</f>
        <v>41.57</v>
      </c>
      <c r="DR10" s="151">
        <f>VLOOKUP(DR$7,'[24]Curve Summary'!$A$8:$AG$161,3)</f>
        <v>42.25</v>
      </c>
      <c r="DS10" s="151">
        <f>VLOOKUP(DS$7,'[24]Curve Summary'!$A$8:$AG$161,3)</f>
        <v>52.92</v>
      </c>
      <c r="DT10" s="151">
        <f>VLOOKUP(DT$7,'[24]Curve Summary'!$A$8:$AG$161,3)</f>
        <v>56.44</v>
      </c>
      <c r="DU10" s="151">
        <f>VLOOKUP(DU$7,'[24]Curve Summary'!$A$8:$AG$161,3)</f>
        <v>51.05</v>
      </c>
      <c r="DV10" s="151">
        <f>VLOOKUP(DV$7,'[24]Curve Summary'!$A$8:$AG$161,3)</f>
        <v>47.42</v>
      </c>
      <c r="DW10" s="151">
        <f>VLOOKUP(DW$7,'[24]Curve Summary'!$A$8:$AG$161,3)</f>
        <v>44.59</v>
      </c>
      <c r="DX10" s="151">
        <f>VLOOKUP(DX$7,'[24]Curve Summary'!$A$8:$AG$161,3)</f>
        <v>44.73</v>
      </c>
      <c r="DY10" s="151">
        <f>VLOOKUP(DY$7,'[24]Curve Summary'!$A$8:$AG$161,3)</f>
        <v>47.77</v>
      </c>
      <c r="DZ10" s="151">
        <f>VLOOKUP(DZ$7,'[24]Curve Summary'!$A$8:$AG$161,3)</f>
        <v>47.02</v>
      </c>
      <c r="EA10" s="151">
        <f>VLOOKUP(EA$7,'[24]Curve Summary'!$A$8:$AG$161,3)</f>
        <v>45.26</v>
      </c>
      <c r="EB10" s="151">
        <f>VLOOKUP(EB$7,'[24]Curve Summary'!$A$8:$AG$161,3)</f>
        <v>44.77</v>
      </c>
      <c r="EC10" s="151">
        <f>VLOOKUP(EC$7,'[24]Curve Summary'!$A$8:$AG$161,3)</f>
        <v>42.75</v>
      </c>
      <c r="ED10" s="151">
        <f>VLOOKUP(ED$7,'[24]Curve Summary'!$A$8:$AG$161,3)</f>
        <v>43.39</v>
      </c>
      <c r="EE10" s="151">
        <f>VLOOKUP(EE$7,'[24]Curve Summary'!$A$8:$AG$161,3)</f>
        <v>53.39</v>
      </c>
      <c r="EF10" s="151">
        <f>VLOOKUP(EF$7,'[24]Curve Summary'!$A$8:$AG$161,3)</f>
        <v>56.69</v>
      </c>
      <c r="EG10" s="151">
        <f>VLOOKUP(EG$7,'[24]Curve Summary'!$A$8:$AG$161,3)</f>
        <v>51.64</v>
      </c>
      <c r="EH10" s="151">
        <f>VLOOKUP(EH$7,'[24]Curve Summary'!$A$8:$AG$161,3)</f>
        <v>48.23</v>
      </c>
      <c r="EI10" s="151">
        <f>VLOOKUP(EI$7,'[24]Curve Summary'!$A$8:$AG$161,3)</f>
        <v>45.59</v>
      </c>
      <c r="EJ10" s="151">
        <f>VLOOKUP(EJ$7,'[24]Curve Summary'!$A$8:$AG$161,3)</f>
        <v>45.72</v>
      </c>
    </row>
    <row r="11" spans="1:140" ht="13.7" customHeight="1" x14ac:dyDescent="0.2">
      <c r="A11" s="190" t="s">
        <v>122</v>
      </c>
      <c r="B11" s="133"/>
      <c r="C11" s="127">
        <f>'[24]Power Desk Daily Price'!$AC11</f>
        <v>30.514736842105261</v>
      </c>
      <c r="D11" s="127">
        <f ca="1">IF(ISERROR((AVERAGE(OFFSET('[24]Curve Summary'!$E$6,20,0,7,1))*7+ 18* '[24]Curve Summary Backup'!$E$38)/25), '[24]Curve Summary Backup'!$E$38,(AVERAGE(OFFSET('[24]Curve Summary'!$E$6,20,0,7,1))*7+ 18* '[24]Curve Summary Backup'!$E$38)/25)</f>
        <v>34.5</v>
      </c>
      <c r="E11" s="149">
        <f t="shared" ca="1" si="0"/>
        <v>32.728771929824561</v>
      </c>
      <c r="F11" s="127">
        <f t="shared" si="1"/>
        <v>35</v>
      </c>
      <c r="G11" s="127">
        <f t="shared" si="2"/>
        <v>35.25</v>
      </c>
      <c r="H11" s="127">
        <f t="shared" si="2"/>
        <v>34.75</v>
      </c>
      <c r="I11" s="127">
        <f t="shared" si="3"/>
        <v>32.875</v>
      </c>
      <c r="J11" s="127">
        <f t="shared" si="4"/>
        <v>34</v>
      </c>
      <c r="K11" s="127">
        <f t="shared" si="4"/>
        <v>31.75</v>
      </c>
      <c r="L11" s="127">
        <f t="shared" si="4"/>
        <v>31.5</v>
      </c>
      <c r="M11" s="127">
        <f t="shared" si="4"/>
        <v>38</v>
      </c>
      <c r="N11" s="127">
        <f t="shared" si="11"/>
        <v>33.75</v>
      </c>
      <c r="O11" s="127">
        <f t="shared" si="12"/>
        <v>51</v>
      </c>
      <c r="P11" s="127">
        <f t="shared" si="5"/>
        <v>49.25</v>
      </c>
      <c r="Q11" s="127">
        <f t="shared" si="5"/>
        <v>55.5</v>
      </c>
      <c r="R11" s="127">
        <f t="shared" si="5"/>
        <v>48.25</v>
      </c>
      <c r="S11" s="127">
        <f t="shared" si="6"/>
        <v>41</v>
      </c>
      <c r="T11" s="127">
        <f t="shared" si="7"/>
        <v>40</v>
      </c>
      <c r="U11" s="127">
        <f t="shared" si="7"/>
        <v>41</v>
      </c>
      <c r="V11" s="127">
        <f t="shared" si="7"/>
        <v>42</v>
      </c>
      <c r="W11" s="149">
        <f t="shared" si="13"/>
        <v>40.107843137254903</v>
      </c>
      <c r="X11" s="127">
        <f t="shared" si="14"/>
        <v>44.741176470588236</v>
      </c>
      <c r="Y11" s="127">
        <f t="shared" si="15"/>
        <v>44.88</v>
      </c>
      <c r="Z11" s="127">
        <f t="shared" si="16"/>
        <v>45.60482352941176</v>
      </c>
      <c r="AA11" s="127">
        <f t="shared" si="8"/>
        <v>46.221813725490208</v>
      </c>
      <c r="AB11" s="215">
        <f t="shared" si="9"/>
        <v>46.807890624999992</v>
      </c>
      <c r="AC11" s="150">
        <f t="shared" ca="1" si="10"/>
        <v>45.069085599603099</v>
      </c>
      <c r="AD11" s="145"/>
      <c r="AE11" s="145"/>
      <c r="AF11" s="146"/>
      <c r="AG11" s="151">
        <f>VLOOKUP(AG$7,'[24]Curve Summary'!$A$8:$AG$161,5)</f>
        <v>35.25</v>
      </c>
      <c r="AH11" s="151">
        <f>VLOOKUP(AH$7,'[24]Curve Summary'!$A$8:$AG$161,5)</f>
        <v>34.75</v>
      </c>
      <c r="AI11" s="151">
        <f>VLOOKUP(AI$7,'[24]Curve Summary'!$A$8:$AG$161,5)</f>
        <v>34</v>
      </c>
      <c r="AJ11" s="151">
        <f>VLOOKUP(AJ$7,'[24]Curve Summary'!$A$8:$AG$161,5)</f>
        <v>31.75</v>
      </c>
      <c r="AK11" s="151">
        <f>VLOOKUP(AK$7,'[24]Curve Summary'!$A$8:$AG$161,5)</f>
        <v>31.5</v>
      </c>
      <c r="AL11" s="151">
        <f>VLOOKUP(AL$7,'[24]Curve Summary'!$A$8:$AG$161,5)</f>
        <v>38</v>
      </c>
      <c r="AM11" s="151">
        <f>VLOOKUP(AM$7,'[24]Curve Summary'!$A$8:$AG$161,5)</f>
        <v>49.25</v>
      </c>
      <c r="AN11" s="151">
        <f>VLOOKUP(AN$7,'[24]Curve Summary'!$A$8:$AG$161,5)</f>
        <v>55.5</v>
      </c>
      <c r="AO11" s="151">
        <f>VLOOKUP(AO$7,'[24]Curve Summary'!$A$8:$AG$161,5)</f>
        <v>48.25</v>
      </c>
      <c r="AP11" s="151">
        <f>VLOOKUP(AP$7,'[24]Curve Summary'!$A$8:$AG$161,5)</f>
        <v>40</v>
      </c>
      <c r="AQ11" s="151">
        <f>VLOOKUP(AQ$7,'[24]Curve Summary'!$A$8:$AG$161,5)</f>
        <v>41</v>
      </c>
      <c r="AR11" s="151">
        <f>VLOOKUP(AR$7,'[24]Curve Summary'!$A$8:$AG$161,5)</f>
        <v>42</v>
      </c>
      <c r="AS11" s="151">
        <f>VLOOKUP(AS$7,'[24]Curve Summary'!$A$8:$AG$161,5)</f>
        <v>43</v>
      </c>
      <c r="AT11" s="151">
        <f>VLOOKUP(AT$7,'[24]Curve Summary'!$A$8:$AG$161,5)</f>
        <v>41</v>
      </c>
      <c r="AU11" s="151">
        <f>VLOOKUP(AU$7,'[24]Curve Summary'!$A$8:$AG$161,5)</f>
        <v>39</v>
      </c>
      <c r="AV11" s="151">
        <f>VLOOKUP(AV$7,'[24]Curve Summary'!$A$8:$AG$161,5)</f>
        <v>37</v>
      </c>
      <c r="AW11" s="151">
        <f>VLOOKUP(AW$7,'[24]Curve Summary'!$A$8:$AG$161,5)</f>
        <v>37.5</v>
      </c>
      <c r="AX11" s="151">
        <f>VLOOKUP(AX$7,'[24]Curve Summary'!$A$8:$AG$161,5)</f>
        <v>42.5</v>
      </c>
      <c r="AY11" s="151">
        <f>VLOOKUP(AY$7,'[24]Curve Summary'!$A$8:$AG$161,5)</f>
        <v>54</v>
      </c>
      <c r="AZ11" s="151">
        <f>VLOOKUP(AZ$7,'[24]Curve Summary'!$A$8:$AG$161,5)</f>
        <v>62.5</v>
      </c>
      <c r="BA11" s="151">
        <f>VLOOKUP(BA$7,'[24]Curve Summary'!$A$8:$AG$161,5)</f>
        <v>57.5</v>
      </c>
      <c r="BB11" s="151">
        <f>VLOOKUP(BB$7,'[24]Curve Summary'!$A$8:$AG$161,5)</f>
        <v>39</v>
      </c>
      <c r="BC11" s="151">
        <f>VLOOKUP(BC$7,'[24]Curve Summary'!$A$8:$AG$161,5)</f>
        <v>41</v>
      </c>
      <c r="BD11" s="151">
        <f>VLOOKUP(BD$7,'[24]Curve Summary'!$A$8:$AG$161,5)</f>
        <v>43</v>
      </c>
      <c r="BE11" s="151">
        <f>VLOOKUP(BE$7,'[24]Curve Summary'!$A$8:$AG$161,5)</f>
        <v>43.47</v>
      </c>
      <c r="BF11" s="151">
        <f>VLOOKUP(BF$7,'[24]Curve Summary'!$A$8:$AG$161,5)</f>
        <v>41.44</v>
      </c>
      <c r="BG11" s="151">
        <f>VLOOKUP(BG$7,'[24]Curve Summary'!$A$8:$AG$161,5)</f>
        <v>39.42</v>
      </c>
      <c r="BH11" s="151">
        <f>VLOOKUP(BH$7,'[24]Curve Summary'!$A$8:$AG$161,5)</f>
        <v>37.39</v>
      </c>
      <c r="BI11" s="151">
        <f>VLOOKUP(BI$7,'[24]Curve Summary'!$A$8:$AG$161,5)</f>
        <v>37.880000000000003</v>
      </c>
      <c r="BJ11" s="151">
        <f>VLOOKUP(BJ$7,'[24]Curve Summary'!$A$8:$AG$161,5)</f>
        <v>42.93</v>
      </c>
      <c r="BK11" s="151">
        <f>VLOOKUP(BK$7,'[24]Curve Summary'!$A$8:$AG$161,5)</f>
        <v>54.53</v>
      </c>
      <c r="BL11" s="151">
        <f>VLOOKUP(BL$7,'[24]Curve Summary'!$A$8:$AG$161,5)</f>
        <v>63.1</v>
      </c>
      <c r="BM11" s="151">
        <f>VLOOKUP(BM$7,'[24]Curve Summary'!$A$8:$AG$161,5)</f>
        <v>58.04</v>
      </c>
      <c r="BN11" s="151">
        <f>VLOOKUP(BN$7,'[24]Curve Summary'!$A$8:$AG$161,5)</f>
        <v>39.36</v>
      </c>
      <c r="BO11" s="151">
        <f>VLOOKUP(BO$7,'[24]Curve Summary'!$A$8:$AG$161,5)</f>
        <v>41.37</v>
      </c>
      <c r="BP11" s="151">
        <f>VLOOKUP(BP$7,'[24]Curve Summary'!$A$8:$AG$161,5)</f>
        <v>43.38</v>
      </c>
      <c r="BQ11" s="151">
        <f>VLOOKUP(BQ$7,'[24]Curve Summary'!$A$8:$AG$161,5)</f>
        <v>43.83</v>
      </c>
      <c r="BR11" s="151">
        <f>VLOOKUP(BR$7,'[24]Curve Summary'!$A$8:$AG$161,5)</f>
        <v>41.78</v>
      </c>
      <c r="BS11" s="151">
        <f>VLOOKUP(BS$7,'[24]Curve Summary'!$A$8:$AG$161,5)</f>
        <v>39.729999999999997</v>
      </c>
      <c r="BT11" s="151">
        <f>VLOOKUP(BT$7,'[24]Curve Summary'!$A$8:$AG$161,5)</f>
        <v>37.68</v>
      </c>
      <c r="BU11" s="151">
        <f>VLOOKUP(BU$7,'[24]Curve Summary'!$A$8:$AG$161,5)</f>
        <v>38.18</v>
      </c>
      <c r="BV11" s="151">
        <f>VLOOKUP(BV$7,'[24]Curve Summary'!$A$8:$AG$161,5)</f>
        <v>43.26</v>
      </c>
      <c r="BW11" s="151">
        <f>VLOOKUP(BW$7,'[24]Curve Summary'!$A$8:$AG$161,5)</f>
        <v>54.95</v>
      </c>
      <c r="BX11" s="151">
        <f>VLOOKUP(BX$7,'[24]Curve Summary'!$A$8:$AG$161,5)</f>
        <v>63.58</v>
      </c>
      <c r="BY11" s="151">
        <f>VLOOKUP(BY$7,'[24]Curve Summary'!$A$8:$AG$161,5)</f>
        <v>58.48</v>
      </c>
      <c r="BZ11" s="151">
        <f>VLOOKUP(BZ$7,'[24]Curve Summary'!$A$8:$AG$161,5)</f>
        <v>39.65</v>
      </c>
      <c r="CA11" s="151">
        <f>VLOOKUP(CA$7,'[24]Curve Summary'!$A$8:$AG$161,5)</f>
        <v>41.67</v>
      </c>
      <c r="CB11" s="151">
        <f>VLOOKUP(CB$7,'[24]Curve Summary'!$A$8:$AG$161,5)</f>
        <v>43.69</v>
      </c>
      <c r="CC11" s="151">
        <f>VLOOKUP(CC$7,'[24]Curve Summary'!$A$8:$AG$161,5)</f>
        <v>44.12</v>
      </c>
      <c r="CD11" s="151">
        <f>VLOOKUP(CD$7,'[24]Curve Summary'!$A$8:$AG$161,5)</f>
        <v>42.06</v>
      </c>
      <c r="CE11" s="151">
        <f>VLOOKUP(CE$7,'[24]Curve Summary'!$A$8:$AG$161,5)</f>
        <v>39.99</v>
      </c>
      <c r="CF11" s="151">
        <f>VLOOKUP(CF$7,'[24]Curve Summary'!$A$8:$AG$161,5)</f>
        <v>37.93</v>
      </c>
      <c r="CG11" s="151">
        <f>VLOOKUP(CG$7,'[24]Curve Summary'!$A$8:$AG$161,5)</f>
        <v>38.43</v>
      </c>
      <c r="CH11" s="151">
        <f>VLOOKUP(CH$7,'[24]Curve Summary'!$A$8:$AG$161,5)</f>
        <v>43.54</v>
      </c>
      <c r="CI11" s="151">
        <f>VLOOKUP(CI$7,'[24]Curve Summary'!$A$8:$AG$161,5)</f>
        <v>55.31</v>
      </c>
      <c r="CJ11" s="151">
        <f>VLOOKUP(CJ$7,'[24]Curve Summary'!$A$8:$AG$161,5)</f>
        <v>64</v>
      </c>
      <c r="CK11" s="151">
        <f>VLOOKUP(CK$7,'[24]Curve Summary'!$A$8:$AG$161,5)</f>
        <v>58.86</v>
      </c>
      <c r="CL11" s="151">
        <f>VLOOKUP(CL$7,'[24]Curve Summary'!$A$8:$AG$161,5)</f>
        <v>39.909999999999997</v>
      </c>
      <c r="CM11" s="151">
        <f>VLOOKUP(CM$7,'[24]Curve Summary'!$A$8:$AG$161,5)</f>
        <v>41.95</v>
      </c>
      <c r="CN11" s="151">
        <f>VLOOKUP(CN$7,'[24]Curve Summary'!$A$8:$AG$161,5)</f>
        <v>43.98</v>
      </c>
      <c r="CO11" s="151">
        <f>VLOOKUP(CO$7,'[24]Curve Summary'!$A$8:$AG$161,5)</f>
        <v>44.43</v>
      </c>
      <c r="CP11" s="151">
        <f>VLOOKUP(CP$7,'[24]Curve Summary'!$A$8:$AG$161,5)</f>
        <v>42.35</v>
      </c>
      <c r="CQ11" s="151">
        <f>VLOOKUP(CQ$7,'[24]Curve Summary'!$A$8:$AG$161,5)</f>
        <v>40.270000000000003</v>
      </c>
      <c r="CR11" s="151">
        <f>VLOOKUP(CR$7,'[24]Curve Summary'!$A$8:$AG$161,5)</f>
        <v>38.19</v>
      </c>
      <c r="CS11" s="151">
        <f>VLOOKUP(CS$7,'[24]Curve Summary'!$A$8:$AG$161,5)</f>
        <v>38.69</v>
      </c>
      <c r="CT11" s="151">
        <f>VLOOKUP(CT$7,'[24]Curve Summary'!$A$8:$AG$161,5)</f>
        <v>43.83</v>
      </c>
      <c r="CU11" s="151">
        <f>VLOOKUP(CU$7,'[24]Curve Summary'!$A$8:$AG$161,5)</f>
        <v>55.67</v>
      </c>
      <c r="CV11" s="151">
        <f>VLOOKUP(CV$7,'[24]Curve Summary'!$A$8:$AG$161,5)</f>
        <v>64.41</v>
      </c>
      <c r="CW11" s="151">
        <f>VLOOKUP(CW$7,'[24]Curve Summary'!$A$8:$AG$161,5)</f>
        <v>59.23</v>
      </c>
      <c r="CX11" s="151">
        <f>VLOOKUP(CX$7,'[24]Curve Summary'!$A$8:$AG$161,5)</f>
        <v>40.159999999999997</v>
      </c>
      <c r="CY11" s="151">
        <f>VLOOKUP(CY$7,'[24]Curve Summary'!$A$8:$AG$161,5)</f>
        <v>42.2</v>
      </c>
      <c r="CZ11" s="151">
        <f>VLOOKUP(CZ$7,'[24]Curve Summary'!$A$8:$AG$161,5)</f>
        <v>44.24</v>
      </c>
      <c r="DA11" s="151">
        <f>VLOOKUP(DA$7,'[24]Curve Summary'!$A$8:$AG$161,5)</f>
        <v>44.69</v>
      </c>
      <c r="DB11" s="151">
        <f>VLOOKUP(DB$7,'[24]Curve Summary'!$A$8:$AG$161,5)</f>
        <v>42.59</v>
      </c>
      <c r="DC11" s="151">
        <f>VLOOKUP(DC$7,'[24]Curve Summary'!$A$8:$AG$161,5)</f>
        <v>40.5</v>
      </c>
      <c r="DD11" s="151">
        <f>VLOOKUP(DD$7,'[24]Curve Summary'!$A$8:$AG$161,5)</f>
        <v>38.4</v>
      </c>
      <c r="DE11" s="151">
        <f>VLOOKUP(DE$7,'[24]Curve Summary'!$A$8:$AG$161,5)</f>
        <v>38.9</v>
      </c>
      <c r="DF11" s="151">
        <f>VLOOKUP(DF$7,'[24]Curve Summary'!$A$8:$AG$161,5)</f>
        <v>44.07</v>
      </c>
      <c r="DG11" s="151">
        <f>VLOOKUP(DG$7,'[24]Curve Summary'!$A$8:$AG$161,5)</f>
        <v>55.96</v>
      </c>
      <c r="DH11" s="151">
        <f>VLOOKUP(DH$7,'[24]Curve Summary'!$A$8:$AG$161,5)</f>
        <v>64.739999999999995</v>
      </c>
      <c r="DI11" s="151">
        <f>VLOOKUP(DI$7,'[24]Curve Summary'!$A$8:$AG$161,5)</f>
        <v>59.53</v>
      </c>
      <c r="DJ11" s="151">
        <f>VLOOKUP(DJ$7,'[24]Curve Summary'!$A$8:$AG$161,5)</f>
        <v>40.36</v>
      </c>
      <c r="DK11" s="151">
        <f>VLOOKUP(DK$7,'[24]Curve Summary'!$A$8:$AG$161,5)</f>
        <v>42.41</v>
      </c>
      <c r="DL11" s="151">
        <f>VLOOKUP(DL$7,'[24]Curve Summary'!$A$8:$AG$161,5)</f>
        <v>44.46</v>
      </c>
      <c r="DM11" s="151">
        <f>VLOOKUP(DM$7,'[24]Curve Summary'!$A$8:$AG$161,5)</f>
        <v>44.89</v>
      </c>
      <c r="DN11" s="151">
        <f>VLOOKUP(DN$7,'[24]Curve Summary'!$A$8:$AG$161,5)</f>
        <v>42.78</v>
      </c>
      <c r="DO11" s="151">
        <f>VLOOKUP(DO$7,'[24]Curve Summary'!$A$8:$AG$161,5)</f>
        <v>40.67</v>
      </c>
      <c r="DP11" s="151">
        <f>VLOOKUP(DP$7,'[24]Curve Summary'!$A$8:$AG$161,5)</f>
        <v>38.57</v>
      </c>
      <c r="DQ11" s="151">
        <f>VLOOKUP(DQ$7,'[24]Curve Summary'!$A$8:$AG$161,5)</f>
        <v>39.07</v>
      </c>
      <c r="DR11" s="151">
        <f>VLOOKUP(DR$7,'[24]Curve Summary'!$A$8:$AG$161,5)</f>
        <v>44.26</v>
      </c>
      <c r="DS11" s="151">
        <f>VLOOKUP(DS$7,'[24]Curve Summary'!$A$8:$AG$161,5)</f>
        <v>56.21</v>
      </c>
      <c r="DT11" s="151">
        <f>VLOOKUP(DT$7,'[24]Curve Summary'!$A$8:$AG$161,5)</f>
        <v>65.02</v>
      </c>
      <c r="DU11" s="151">
        <f>VLOOKUP(DU$7,'[24]Curve Summary'!$A$8:$AG$161,5)</f>
        <v>59.79</v>
      </c>
      <c r="DV11" s="151">
        <f>VLOOKUP(DV$7,'[24]Curve Summary'!$A$8:$AG$161,5)</f>
        <v>40.53</v>
      </c>
      <c r="DW11" s="151">
        <f>VLOOKUP(DW$7,'[24]Curve Summary'!$A$8:$AG$161,5)</f>
        <v>42.59</v>
      </c>
      <c r="DX11" s="151">
        <f>VLOOKUP(DX$7,'[24]Curve Summary'!$A$8:$AG$161,5)</f>
        <v>44.65</v>
      </c>
      <c r="DY11" s="151">
        <f>VLOOKUP(DY$7,'[24]Curve Summary'!$A$8:$AG$161,5)</f>
        <v>45.08</v>
      </c>
      <c r="DZ11" s="151">
        <f>VLOOKUP(DZ$7,'[24]Curve Summary'!$A$8:$AG$161,5)</f>
        <v>42.96</v>
      </c>
      <c r="EA11" s="151">
        <f>VLOOKUP(EA$7,'[24]Curve Summary'!$A$8:$AG$161,5)</f>
        <v>40.85</v>
      </c>
      <c r="EB11" s="151">
        <f>VLOOKUP(EB$7,'[24]Curve Summary'!$A$8:$AG$161,5)</f>
        <v>38.729999999999997</v>
      </c>
      <c r="EC11" s="151">
        <f>VLOOKUP(EC$7,'[24]Curve Summary'!$A$8:$AG$161,5)</f>
        <v>39.24</v>
      </c>
      <c r="ED11" s="151">
        <f>VLOOKUP(ED$7,'[24]Curve Summary'!$A$8:$AG$161,5)</f>
        <v>44.45</v>
      </c>
      <c r="EE11" s="151">
        <f>VLOOKUP(EE$7,'[24]Curve Summary'!$A$8:$AG$161,5)</f>
        <v>56.45</v>
      </c>
      <c r="EF11" s="151">
        <f>VLOOKUP(EF$7,'[24]Curve Summary'!$A$8:$AG$161,5)</f>
        <v>65.3</v>
      </c>
      <c r="EG11" s="151">
        <f>VLOOKUP(EG$7,'[24]Curve Summary'!$A$8:$AG$161,5)</f>
        <v>60.05</v>
      </c>
      <c r="EH11" s="151">
        <f>VLOOKUP(EH$7,'[24]Curve Summary'!$A$8:$AG$161,5)</f>
        <v>40.71</v>
      </c>
      <c r="EI11" s="151">
        <f>VLOOKUP(EI$7,'[24]Curve Summary'!$A$8:$AG$161,5)</f>
        <v>42.78</v>
      </c>
      <c r="EJ11" s="151">
        <f>VLOOKUP(EJ$7,'[24]Curve Summary'!$A$8:$AG$161,5)</f>
        <v>44.84</v>
      </c>
    </row>
    <row r="12" spans="1:140" ht="13.7" customHeight="1" x14ac:dyDescent="0.2">
      <c r="A12" s="190" t="s">
        <v>123</v>
      </c>
      <c r="B12" s="133"/>
      <c r="C12" s="127">
        <f>'[24]Power Desk Daily Price'!$AC12</f>
        <v>22.339473122044573</v>
      </c>
      <c r="D12" s="127">
        <f ca="1">IF(ISERROR((AVERAGE(OFFSET('[24]Curve Summary'!$I$6,20,0,7,1))*7+ 18* '[24]Curve Summary Backup'!$I$38)/25), '[24]Curve Summary Backup'!$I$38,(AVERAGE(OFFSET('[24]Curve Summary'!$I$6,20,0,7,1))*7+ 18* '[24]Curve Summary Backup'!$I$38)/25)</f>
        <v>32.5</v>
      </c>
      <c r="E12" s="149">
        <f t="shared" ca="1" si="0"/>
        <v>27.984210276464253</v>
      </c>
      <c r="F12" s="127">
        <f t="shared" si="1"/>
        <v>33.375</v>
      </c>
      <c r="G12" s="127">
        <f t="shared" si="2"/>
        <v>33.5</v>
      </c>
      <c r="H12" s="127">
        <f t="shared" si="2"/>
        <v>33.25</v>
      </c>
      <c r="I12" s="127">
        <f t="shared" si="3"/>
        <v>32.274999999999999</v>
      </c>
      <c r="J12" s="127">
        <f t="shared" si="4"/>
        <v>32.799999999999997</v>
      </c>
      <c r="K12" s="127">
        <f t="shared" si="4"/>
        <v>31.75</v>
      </c>
      <c r="L12" s="127">
        <f t="shared" si="4"/>
        <v>31.5</v>
      </c>
      <c r="M12" s="127">
        <f t="shared" si="4"/>
        <v>38</v>
      </c>
      <c r="N12" s="127">
        <f t="shared" si="11"/>
        <v>33.75</v>
      </c>
      <c r="O12" s="127">
        <f t="shared" si="12"/>
        <v>50.833333333333336</v>
      </c>
      <c r="P12" s="127">
        <f t="shared" si="5"/>
        <v>48.75</v>
      </c>
      <c r="Q12" s="127">
        <f t="shared" si="5"/>
        <v>55.5</v>
      </c>
      <c r="R12" s="127">
        <f t="shared" si="5"/>
        <v>48.25</v>
      </c>
      <c r="S12" s="127">
        <f t="shared" si="6"/>
        <v>40</v>
      </c>
      <c r="T12" s="127">
        <f t="shared" si="7"/>
        <v>40</v>
      </c>
      <c r="U12" s="127">
        <f t="shared" si="7"/>
        <v>39</v>
      </c>
      <c r="V12" s="127">
        <f t="shared" si="7"/>
        <v>41</v>
      </c>
      <c r="W12" s="149">
        <f t="shared" si="13"/>
        <v>39.45803921568627</v>
      </c>
      <c r="X12" s="127">
        <f t="shared" si="14"/>
        <v>43.692156862745101</v>
      </c>
      <c r="Y12" s="127">
        <f t="shared" si="15"/>
        <v>43.765604026845644</v>
      </c>
      <c r="Z12" s="127">
        <f t="shared" si="16"/>
        <v>44.562588235294122</v>
      </c>
      <c r="AA12" s="127">
        <f t="shared" si="8"/>
        <v>45.196205882352949</v>
      </c>
      <c r="AB12" s="215">
        <f t="shared" si="9"/>
        <v>45.755859375</v>
      </c>
      <c r="AC12" s="150">
        <f t="shared" ca="1" si="10"/>
        <v>44.017095788325925</v>
      </c>
      <c r="AD12" s="145"/>
      <c r="AE12" s="145"/>
      <c r="AF12" s="146"/>
      <c r="AG12" s="151">
        <f>VLOOKUP(AG$7,'[24]Curve Summary'!$A$8:$AG$161,9)</f>
        <v>33.5</v>
      </c>
      <c r="AH12" s="151">
        <f>VLOOKUP(AH$7,'[24]Curve Summary'!$A$8:$AG$161,9)</f>
        <v>33.25</v>
      </c>
      <c r="AI12" s="151">
        <f>VLOOKUP(AI$7,'[24]Curve Summary'!$A$8:$AG$161,9)</f>
        <v>32.799999999999997</v>
      </c>
      <c r="AJ12" s="151">
        <f>VLOOKUP(AJ$7,'[24]Curve Summary'!$A$8:$AG$161,9)</f>
        <v>31.75</v>
      </c>
      <c r="AK12" s="151">
        <f>VLOOKUP(AK$7,'[24]Curve Summary'!$A$8:$AG$161,9)</f>
        <v>31.5</v>
      </c>
      <c r="AL12" s="151">
        <f>VLOOKUP(AL$7,'[24]Curve Summary'!$A$8:$AG$161,9)</f>
        <v>38</v>
      </c>
      <c r="AM12" s="151">
        <f>VLOOKUP(AM$7,'[24]Curve Summary'!$A$8:$AG$161,9)</f>
        <v>48.75</v>
      </c>
      <c r="AN12" s="151">
        <f>VLOOKUP(AN$7,'[24]Curve Summary'!$A$8:$AG$161,9)</f>
        <v>55.5</v>
      </c>
      <c r="AO12" s="151">
        <f>VLOOKUP(AO$7,'[24]Curve Summary'!$A$8:$AG$161,9)</f>
        <v>48.25</v>
      </c>
      <c r="AP12" s="151">
        <f>VLOOKUP(AP$7,'[24]Curve Summary'!$A$8:$AG$161,9)</f>
        <v>40</v>
      </c>
      <c r="AQ12" s="151">
        <f>VLOOKUP(AQ$7,'[24]Curve Summary'!$A$8:$AG$161,9)</f>
        <v>39</v>
      </c>
      <c r="AR12" s="151">
        <f>VLOOKUP(AR$7,'[24]Curve Summary'!$A$8:$AG$161,9)</f>
        <v>41</v>
      </c>
      <c r="AS12" s="151">
        <f>VLOOKUP(AS$7,'[24]Curve Summary'!$A$8:$AG$161,9)</f>
        <v>41.25</v>
      </c>
      <c r="AT12" s="151">
        <f>VLOOKUP(AT$7,'[24]Curve Summary'!$A$8:$AG$161,9)</f>
        <v>39.75</v>
      </c>
      <c r="AU12" s="151">
        <f>VLOOKUP(AU$7,'[24]Curve Summary'!$A$8:$AG$161,9)</f>
        <v>39</v>
      </c>
      <c r="AV12" s="151">
        <f>VLOOKUP(AV$7,'[24]Curve Summary'!$A$8:$AG$161,9)</f>
        <v>37</v>
      </c>
      <c r="AW12" s="151">
        <f>VLOOKUP(AW$7,'[24]Curve Summary'!$A$8:$AG$161,9)</f>
        <v>37.5</v>
      </c>
      <c r="AX12" s="151">
        <f>VLOOKUP(AX$7,'[24]Curve Summary'!$A$8:$AG$161,9)</f>
        <v>42.5</v>
      </c>
      <c r="AY12" s="151">
        <f>VLOOKUP(AY$7,'[24]Curve Summary'!$A$8:$AG$161,9)</f>
        <v>54</v>
      </c>
      <c r="AZ12" s="151">
        <f>VLOOKUP(AZ$7,'[24]Curve Summary'!$A$8:$AG$161,9)</f>
        <v>62.5</v>
      </c>
      <c r="BA12" s="151">
        <f>VLOOKUP(BA$7,'[24]Curve Summary'!$A$8:$AG$161,9)</f>
        <v>51.5</v>
      </c>
      <c r="BB12" s="151">
        <f>VLOOKUP(BB$7,'[24]Curve Summary'!$A$8:$AG$161,9)</f>
        <v>39</v>
      </c>
      <c r="BC12" s="151">
        <f>VLOOKUP(BC$7,'[24]Curve Summary'!$A$8:$AG$161,9)</f>
        <v>39.5</v>
      </c>
      <c r="BD12" s="151">
        <f>VLOOKUP(BD$7,'[24]Curve Summary'!$A$8:$AG$161,9)</f>
        <v>40.75</v>
      </c>
      <c r="BE12" s="151">
        <f>VLOOKUP(BE$7,'[24]Curve Summary'!$A$8:$AG$161,9)</f>
        <v>41.72</v>
      </c>
      <c r="BF12" s="151">
        <f>VLOOKUP(BF$7,'[24]Curve Summary'!$A$8:$AG$161,9)</f>
        <v>40.19</v>
      </c>
      <c r="BG12" s="151">
        <f>VLOOKUP(BG$7,'[24]Curve Summary'!$A$8:$AG$161,9)</f>
        <v>39.43</v>
      </c>
      <c r="BH12" s="151">
        <f>VLOOKUP(BH$7,'[24]Curve Summary'!$A$8:$AG$161,9)</f>
        <v>37.4</v>
      </c>
      <c r="BI12" s="151">
        <f>VLOOKUP(BI$7,'[24]Curve Summary'!$A$8:$AG$161,9)</f>
        <v>37.89</v>
      </c>
      <c r="BJ12" s="151">
        <f>VLOOKUP(BJ$7,'[24]Curve Summary'!$A$8:$AG$161,9)</f>
        <v>42.94</v>
      </c>
      <c r="BK12" s="151">
        <f>VLOOKUP(BK$7,'[24]Curve Summary'!$A$8:$AG$161,9)</f>
        <v>54.55</v>
      </c>
      <c r="BL12" s="151">
        <f>VLOOKUP(BL$7,'[24]Curve Summary'!$A$8:$AG$161,9)</f>
        <v>63.12</v>
      </c>
      <c r="BM12" s="151">
        <f>VLOOKUP(BM$7,'[24]Curve Summary'!$A$8:$AG$161,9)</f>
        <v>52</v>
      </c>
      <c r="BN12" s="151">
        <f>VLOOKUP(BN$7,'[24]Curve Summary'!$A$8:$AG$161,9)</f>
        <v>39.369999999999997</v>
      </c>
      <c r="BO12" s="151">
        <f>VLOOKUP(BO$7,'[24]Curve Summary'!$A$8:$AG$161,9)</f>
        <v>39.869999999999997</v>
      </c>
      <c r="BP12" s="151">
        <f>VLOOKUP(BP$7,'[24]Curve Summary'!$A$8:$AG$161,9)</f>
        <v>41.12</v>
      </c>
      <c r="BQ12" s="151">
        <f>VLOOKUP(BQ$7,'[24]Curve Summary'!$A$8:$AG$161,9)</f>
        <v>42.07</v>
      </c>
      <c r="BR12" s="151">
        <f>VLOOKUP(BR$7,'[24]Curve Summary'!$A$8:$AG$161,9)</f>
        <v>40.53</v>
      </c>
      <c r="BS12" s="151">
        <f>VLOOKUP(BS$7,'[24]Curve Summary'!$A$8:$AG$161,9)</f>
        <v>39.75</v>
      </c>
      <c r="BT12" s="151">
        <f>VLOOKUP(BT$7,'[24]Curve Summary'!$A$8:$AG$161,9)</f>
        <v>37.700000000000003</v>
      </c>
      <c r="BU12" s="151">
        <f>VLOOKUP(BU$7,'[24]Curve Summary'!$A$8:$AG$161,9)</f>
        <v>38.200000000000003</v>
      </c>
      <c r="BV12" s="151">
        <f>VLOOKUP(BV$7,'[24]Curve Summary'!$A$8:$AG$161,9)</f>
        <v>43.28</v>
      </c>
      <c r="BW12" s="151">
        <f>VLOOKUP(BW$7,'[24]Curve Summary'!$A$8:$AG$161,9)</f>
        <v>54.97</v>
      </c>
      <c r="BX12" s="151">
        <f>VLOOKUP(BX$7,'[24]Curve Summary'!$A$8:$AG$161,9)</f>
        <v>63.61</v>
      </c>
      <c r="BY12" s="151">
        <f>VLOOKUP(BY$7,'[24]Curve Summary'!$A$8:$AG$161,9)</f>
        <v>52.4</v>
      </c>
      <c r="BZ12" s="151">
        <f>VLOOKUP(BZ$7,'[24]Curve Summary'!$A$8:$AG$161,9)</f>
        <v>39.67</v>
      </c>
      <c r="CA12" s="151">
        <f>VLOOKUP(CA$7,'[24]Curve Summary'!$A$8:$AG$161,9)</f>
        <v>40.159999999999997</v>
      </c>
      <c r="CB12" s="151">
        <f>VLOOKUP(CB$7,'[24]Curve Summary'!$A$8:$AG$161,9)</f>
        <v>41.42</v>
      </c>
      <c r="CC12" s="151">
        <f>VLOOKUP(CC$7,'[24]Curve Summary'!$A$8:$AG$161,9)</f>
        <v>42.35</v>
      </c>
      <c r="CD12" s="151">
        <f>VLOOKUP(CD$7,'[24]Curve Summary'!$A$8:$AG$161,9)</f>
        <v>40.799999999999997</v>
      </c>
      <c r="CE12" s="151">
        <f>VLOOKUP(CE$7,'[24]Curve Summary'!$A$8:$AG$161,9)</f>
        <v>40.020000000000003</v>
      </c>
      <c r="CF12" s="151">
        <f>VLOOKUP(CF$7,'[24]Curve Summary'!$A$8:$AG$161,9)</f>
        <v>37.950000000000003</v>
      </c>
      <c r="CG12" s="151">
        <f>VLOOKUP(CG$7,'[24]Curve Summary'!$A$8:$AG$161,9)</f>
        <v>38.46</v>
      </c>
      <c r="CH12" s="151">
        <f>VLOOKUP(CH$7,'[24]Curve Summary'!$A$8:$AG$161,9)</f>
        <v>43.57</v>
      </c>
      <c r="CI12" s="151">
        <f>VLOOKUP(CI$7,'[24]Curve Summary'!$A$8:$AG$161,9)</f>
        <v>55.34</v>
      </c>
      <c r="CJ12" s="151">
        <f>VLOOKUP(CJ$7,'[24]Curve Summary'!$A$8:$AG$161,9)</f>
        <v>64.040000000000006</v>
      </c>
      <c r="CK12" s="151">
        <f>VLOOKUP(CK$7,'[24]Curve Summary'!$A$8:$AG$161,9)</f>
        <v>52.75</v>
      </c>
      <c r="CL12" s="151">
        <f>VLOOKUP(CL$7,'[24]Curve Summary'!$A$8:$AG$161,9)</f>
        <v>39.93</v>
      </c>
      <c r="CM12" s="151">
        <f>VLOOKUP(CM$7,'[24]Curve Summary'!$A$8:$AG$161,9)</f>
        <v>40.43</v>
      </c>
      <c r="CN12" s="151">
        <f>VLOOKUP(CN$7,'[24]Curve Summary'!$A$8:$AG$161,9)</f>
        <v>41.7</v>
      </c>
      <c r="CO12" s="151">
        <f>VLOOKUP(CO$7,'[24]Curve Summary'!$A$8:$AG$161,9)</f>
        <v>42.66</v>
      </c>
      <c r="CP12" s="151">
        <f>VLOOKUP(CP$7,'[24]Curve Summary'!$A$8:$AG$161,9)</f>
        <v>41.09</v>
      </c>
      <c r="CQ12" s="151">
        <f>VLOOKUP(CQ$7,'[24]Curve Summary'!$A$8:$AG$161,9)</f>
        <v>40.299999999999997</v>
      </c>
      <c r="CR12" s="151">
        <f>VLOOKUP(CR$7,'[24]Curve Summary'!$A$8:$AG$161,9)</f>
        <v>38.22</v>
      </c>
      <c r="CS12" s="151">
        <f>VLOOKUP(CS$7,'[24]Curve Summary'!$A$8:$AG$161,9)</f>
        <v>38.72</v>
      </c>
      <c r="CT12" s="151">
        <f>VLOOKUP(CT$7,'[24]Curve Summary'!$A$8:$AG$161,9)</f>
        <v>43.86</v>
      </c>
      <c r="CU12" s="151">
        <f>VLOOKUP(CU$7,'[24]Curve Summary'!$A$8:$AG$161,9)</f>
        <v>55.71</v>
      </c>
      <c r="CV12" s="151">
        <f>VLOOKUP(CV$7,'[24]Curve Summary'!$A$8:$AG$161,9)</f>
        <v>64.45</v>
      </c>
      <c r="CW12" s="151">
        <f>VLOOKUP(CW$7,'[24]Curve Summary'!$A$8:$AG$161,9)</f>
        <v>53.09</v>
      </c>
      <c r="CX12" s="151">
        <f>VLOOKUP(CX$7,'[24]Curve Summary'!$A$8:$AG$161,9)</f>
        <v>40.19</v>
      </c>
      <c r="CY12" s="151">
        <f>VLOOKUP(CY$7,'[24]Curve Summary'!$A$8:$AG$161,9)</f>
        <v>40.69</v>
      </c>
      <c r="CZ12" s="151">
        <f>VLOOKUP(CZ$7,'[24]Curve Summary'!$A$8:$AG$161,9)</f>
        <v>41.96</v>
      </c>
      <c r="DA12" s="151">
        <f>VLOOKUP(DA$7,'[24]Curve Summary'!$A$8:$AG$161,9)</f>
        <v>42.91</v>
      </c>
      <c r="DB12" s="151">
        <f>VLOOKUP(DB$7,'[24]Curve Summary'!$A$8:$AG$161,9)</f>
        <v>41.33</v>
      </c>
      <c r="DC12" s="151">
        <f>VLOOKUP(DC$7,'[24]Curve Summary'!$A$8:$AG$161,9)</f>
        <v>40.53</v>
      </c>
      <c r="DD12" s="151">
        <f>VLOOKUP(DD$7,'[24]Curve Summary'!$A$8:$AG$161,9)</f>
        <v>38.44</v>
      </c>
      <c r="DE12" s="151">
        <f>VLOOKUP(DE$7,'[24]Curve Summary'!$A$8:$AG$161,9)</f>
        <v>38.94</v>
      </c>
      <c r="DF12" s="151">
        <f>VLOOKUP(DF$7,'[24]Curve Summary'!$A$8:$AG$161,9)</f>
        <v>44.11</v>
      </c>
      <c r="DG12" s="151">
        <f>VLOOKUP(DG$7,'[24]Curve Summary'!$A$8:$AG$161,9)</f>
        <v>56.01</v>
      </c>
      <c r="DH12" s="151">
        <f>VLOOKUP(DH$7,'[24]Curve Summary'!$A$8:$AG$161,9)</f>
        <v>64.8</v>
      </c>
      <c r="DI12" s="151">
        <f>VLOOKUP(DI$7,'[24]Curve Summary'!$A$8:$AG$161,9)</f>
        <v>53.37</v>
      </c>
      <c r="DJ12" s="151">
        <f>VLOOKUP(DJ$7,'[24]Curve Summary'!$A$8:$AG$161,9)</f>
        <v>40.39</v>
      </c>
      <c r="DK12" s="151">
        <f>VLOOKUP(DK$7,'[24]Curve Summary'!$A$8:$AG$161,9)</f>
        <v>40.89</v>
      </c>
      <c r="DL12" s="151">
        <f>VLOOKUP(DL$7,'[24]Curve Summary'!$A$8:$AG$161,9)</f>
        <v>42.17</v>
      </c>
      <c r="DM12" s="151">
        <f>VLOOKUP(DM$7,'[24]Curve Summary'!$A$8:$AG$161,9)</f>
        <v>43.1</v>
      </c>
      <c r="DN12" s="151">
        <f>VLOOKUP(DN$7,'[24]Curve Summary'!$A$8:$AG$161,9)</f>
        <v>41.52</v>
      </c>
      <c r="DO12" s="151">
        <f>VLOOKUP(DO$7,'[24]Curve Summary'!$A$8:$AG$161,9)</f>
        <v>40.71</v>
      </c>
      <c r="DP12" s="151">
        <f>VLOOKUP(DP$7,'[24]Curve Summary'!$A$8:$AG$161,9)</f>
        <v>38.6</v>
      </c>
      <c r="DQ12" s="151">
        <f>VLOOKUP(DQ$7,'[24]Curve Summary'!$A$8:$AG$161,9)</f>
        <v>39.11</v>
      </c>
      <c r="DR12" s="151">
        <f>VLOOKUP(DR$7,'[24]Curve Summary'!$A$8:$AG$161,9)</f>
        <v>44.3</v>
      </c>
      <c r="DS12" s="151">
        <f>VLOOKUP(DS$7,'[24]Curve Summary'!$A$8:$AG$161,9)</f>
        <v>56.26</v>
      </c>
      <c r="DT12" s="151">
        <f>VLOOKUP(DT$7,'[24]Curve Summary'!$A$8:$AG$161,9)</f>
        <v>65.08</v>
      </c>
      <c r="DU12" s="151">
        <f>VLOOKUP(DU$7,'[24]Curve Summary'!$A$8:$AG$161,9)</f>
        <v>53.6</v>
      </c>
      <c r="DV12" s="151">
        <f>VLOOKUP(DV$7,'[24]Curve Summary'!$A$8:$AG$161,9)</f>
        <v>40.57</v>
      </c>
      <c r="DW12" s="151">
        <f>VLOOKUP(DW$7,'[24]Curve Summary'!$A$8:$AG$161,9)</f>
        <v>41.07</v>
      </c>
      <c r="DX12" s="151">
        <f>VLOOKUP(DX$7,'[24]Curve Summary'!$A$8:$AG$161,9)</f>
        <v>42.35</v>
      </c>
      <c r="DY12" s="151">
        <f>VLOOKUP(DY$7,'[24]Curve Summary'!$A$8:$AG$161,9)</f>
        <v>43.29</v>
      </c>
      <c r="DZ12" s="151">
        <f>VLOOKUP(DZ$7,'[24]Curve Summary'!$A$8:$AG$161,9)</f>
        <v>41.7</v>
      </c>
      <c r="EA12" s="151">
        <f>VLOOKUP(EA$7,'[24]Curve Summary'!$A$8:$AG$161,9)</f>
        <v>40.89</v>
      </c>
      <c r="EB12" s="151">
        <f>VLOOKUP(EB$7,'[24]Curve Summary'!$A$8:$AG$161,9)</f>
        <v>38.770000000000003</v>
      </c>
      <c r="EC12" s="151">
        <f>VLOOKUP(EC$7,'[24]Curve Summary'!$A$8:$AG$161,9)</f>
        <v>39.28</v>
      </c>
      <c r="ED12" s="151">
        <f>VLOOKUP(ED$7,'[24]Curve Summary'!$A$8:$AG$161,9)</f>
        <v>44.49</v>
      </c>
      <c r="EE12" s="151">
        <f>VLOOKUP(EE$7,'[24]Curve Summary'!$A$8:$AG$161,9)</f>
        <v>56.51</v>
      </c>
      <c r="EF12" s="151">
        <f>VLOOKUP(EF$7,'[24]Curve Summary'!$A$8:$AG$161,9)</f>
        <v>65.37</v>
      </c>
      <c r="EG12" s="151">
        <f>VLOOKUP(EG$7,'[24]Curve Summary'!$A$8:$AG$161,9)</f>
        <v>53.84</v>
      </c>
      <c r="EH12" s="151">
        <f>VLOOKUP(EH$7,'[24]Curve Summary'!$A$8:$AG$161,9)</f>
        <v>40.75</v>
      </c>
      <c r="EI12" s="151">
        <f>VLOOKUP(EI$7,'[24]Curve Summary'!$A$8:$AG$161,9)</f>
        <v>41.25</v>
      </c>
      <c r="EJ12" s="151">
        <f>VLOOKUP(EJ$7,'[24]Curve Summary'!$A$8:$AG$161,9)</f>
        <v>42.54</v>
      </c>
    </row>
    <row r="13" spans="1:140" ht="13.7" customHeight="1" x14ac:dyDescent="0.2">
      <c r="A13" s="190" t="s">
        <v>124</v>
      </c>
      <c r="B13" s="148" t="s">
        <v>144</v>
      </c>
      <c r="C13" s="127">
        <f>'[24]Power Desk Daily Price'!$AC13</f>
        <v>30.210526315789473</v>
      </c>
      <c r="D13" s="127">
        <f ca="1">IF(ISERROR((AVERAGE(OFFSET('[24]Curve Summary'!$F$6,20,0,7,1))*7+ 18* '[24]Curve Summary Backup'!$F$38)/25), '[24]Curve Summary Backup'!$F$38,(AVERAGE(OFFSET('[24]Curve Summary'!$F$6,20,0,7,1))*7+ 18* '[24]Curve Summary Backup'!$F$38)/25)</f>
        <v>32.5</v>
      </c>
      <c r="E13" s="149">
        <f t="shared" ca="1" si="0"/>
        <v>31.48245614035088</v>
      </c>
      <c r="F13" s="127">
        <f t="shared" si="1"/>
        <v>33.375</v>
      </c>
      <c r="G13" s="127">
        <f t="shared" si="2"/>
        <v>33.5</v>
      </c>
      <c r="H13" s="127">
        <f t="shared" si="2"/>
        <v>33.25</v>
      </c>
      <c r="I13" s="127">
        <f t="shared" si="3"/>
        <v>32.274999999999999</v>
      </c>
      <c r="J13" s="127">
        <f t="shared" si="4"/>
        <v>32.799999999999997</v>
      </c>
      <c r="K13" s="127">
        <f t="shared" si="4"/>
        <v>31.75</v>
      </c>
      <c r="L13" s="127">
        <f t="shared" si="4"/>
        <v>33.25</v>
      </c>
      <c r="M13" s="127">
        <f t="shared" si="4"/>
        <v>39.25</v>
      </c>
      <c r="N13" s="127">
        <f t="shared" si="11"/>
        <v>34.75</v>
      </c>
      <c r="O13" s="127">
        <f t="shared" si="12"/>
        <v>51.25</v>
      </c>
      <c r="P13" s="127">
        <f t="shared" si="5"/>
        <v>48.75</v>
      </c>
      <c r="Q13" s="127">
        <f t="shared" si="5"/>
        <v>56.75</v>
      </c>
      <c r="R13" s="127">
        <f t="shared" si="5"/>
        <v>48.25</v>
      </c>
      <c r="S13" s="127">
        <f t="shared" si="6"/>
        <v>40</v>
      </c>
      <c r="T13" s="127">
        <f t="shared" si="7"/>
        <v>40</v>
      </c>
      <c r="U13" s="127">
        <f t="shared" si="7"/>
        <v>39</v>
      </c>
      <c r="V13" s="127">
        <f t="shared" si="7"/>
        <v>41</v>
      </c>
      <c r="W13" s="149">
        <f t="shared" si="13"/>
        <v>39.814901960784312</v>
      </c>
      <c r="X13" s="127">
        <f t="shared" si="14"/>
        <v>44.959803921568628</v>
      </c>
      <c r="Y13" s="127">
        <f t="shared" si="15"/>
        <v>44.835872483221479</v>
      </c>
      <c r="Z13" s="127">
        <f t="shared" si="16"/>
        <v>45.806705882352936</v>
      </c>
      <c r="AA13" s="127">
        <f t="shared" si="8"/>
        <v>46.458980392156853</v>
      </c>
      <c r="AB13" s="215">
        <f t="shared" si="9"/>
        <v>47.005937499999995</v>
      </c>
      <c r="AC13" s="150">
        <f t="shared" ca="1" si="10"/>
        <v>45.210517746809181</v>
      </c>
      <c r="AD13" s="145"/>
      <c r="AE13" s="145"/>
      <c r="AF13" s="146"/>
      <c r="AG13" s="151">
        <f>VLOOKUP(AG$7,'[24]Curve Summary'!$A$9:$AG$161,6)</f>
        <v>33.5</v>
      </c>
      <c r="AH13" s="151">
        <f>VLOOKUP(AH$7,'[24]Curve Summary'!$A$9:$AG$161,6)</f>
        <v>33.25</v>
      </c>
      <c r="AI13" s="151">
        <f>VLOOKUP(AI$7,'[24]Curve Summary'!$A$9:$AG$161,6)</f>
        <v>32.799999999999997</v>
      </c>
      <c r="AJ13" s="151">
        <f>VLOOKUP(AJ$7,'[24]Curve Summary'!$A$9:$AG$161,6)</f>
        <v>31.75</v>
      </c>
      <c r="AK13" s="151">
        <f>VLOOKUP(AK$7,'[24]Curve Summary'!$A$9:$AG$161,6)</f>
        <v>33.25</v>
      </c>
      <c r="AL13" s="151">
        <f>VLOOKUP(AL$7,'[24]Curve Summary'!$A$9:$AG$161,6)</f>
        <v>39.25</v>
      </c>
      <c r="AM13" s="151">
        <f>VLOOKUP(AM$7,'[24]Curve Summary'!$A$9:$AG$161,6)</f>
        <v>48.75</v>
      </c>
      <c r="AN13" s="151">
        <f>VLOOKUP(AN$7,'[24]Curve Summary'!$A$9:$AG$161,6)</f>
        <v>56.75</v>
      </c>
      <c r="AO13" s="151">
        <f>VLOOKUP(AO$7,'[24]Curve Summary'!$A$9:$AG$161,6)</f>
        <v>48.25</v>
      </c>
      <c r="AP13" s="151">
        <f>VLOOKUP(AP$7,'[24]Curve Summary'!$A$9:$AG$161,6)</f>
        <v>40</v>
      </c>
      <c r="AQ13" s="151">
        <f>VLOOKUP(AQ$7,'[24]Curve Summary'!$A$9:$AG$161,6)</f>
        <v>39</v>
      </c>
      <c r="AR13" s="151">
        <f>VLOOKUP(AR$7,'[24]Curve Summary'!$A$9:$AG$161,6)</f>
        <v>41</v>
      </c>
      <c r="AS13" s="151">
        <f>VLOOKUP(AS$7,'[24]Curve Summary'!$A$9:$AG$161,6)</f>
        <v>41.25</v>
      </c>
      <c r="AT13" s="151">
        <f>VLOOKUP(AT$7,'[24]Curve Summary'!$A$9:$AG$161,6)</f>
        <v>39.75</v>
      </c>
      <c r="AU13" s="151">
        <f>VLOOKUP(AU$7,'[24]Curve Summary'!$A$9:$AG$161,6)</f>
        <v>39</v>
      </c>
      <c r="AV13" s="151">
        <f>VLOOKUP(AV$7,'[24]Curve Summary'!$A$9:$AG$161,6)</f>
        <v>39</v>
      </c>
      <c r="AW13" s="151">
        <f>VLOOKUP(AW$7,'[24]Curve Summary'!$A$9:$AG$161,6)</f>
        <v>39.75</v>
      </c>
      <c r="AX13" s="151">
        <f>VLOOKUP(AX$7,'[24]Curve Summary'!$A$9:$AG$161,6)</f>
        <v>45.75</v>
      </c>
      <c r="AY13" s="151">
        <f>VLOOKUP(AY$7,'[24]Curve Summary'!$A$9:$AG$161,6)</f>
        <v>58.75</v>
      </c>
      <c r="AZ13" s="151">
        <f>VLOOKUP(AZ$7,'[24]Curve Summary'!$A$9:$AG$161,6)</f>
        <v>64.5</v>
      </c>
      <c r="BA13" s="151">
        <f>VLOOKUP(BA$7,'[24]Curve Summary'!$A$9:$AG$161,6)</f>
        <v>51.5</v>
      </c>
      <c r="BB13" s="151">
        <f>VLOOKUP(BB$7,'[24]Curve Summary'!$A$9:$AG$161,6)</f>
        <v>39.75</v>
      </c>
      <c r="BC13" s="151">
        <f>VLOOKUP(BC$7,'[24]Curve Summary'!$A$9:$AG$161,6)</f>
        <v>39.5</v>
      </c>
      <c r="BD13" s="151">
        <f>VLOOKUP(BD$7,'[24]Curve Summary'!$A$9:$AG$161,6)</f>
        <v>40.75</v>
      </c>
      <c r="BE13" s="151">
        <f>VLOOKUP(BE$7,'[24]Curve Summary'!$A$9:$AG$161,6)</f>
        <v>41.7</v>
      </c>
      <c r="BF13" s="151">
        <f>VLOOKUP(BF$7,'[24]Curve Summary'!$A$9:$AG$161,6)</f>
        <v>40.18</v>
      </c>
      <c r="BG13" s="151">
        <f>VLOOKUP(BG$7,'[24]Curve Summary'!$A$9:$AG$161,6)</f>
        <v>39.409999999999997</v>
      </c>
      <c r="BH13" s="151">
        <f>VLOOKUP(BH$7,'[24]Curve Summary'!$A$9:$AG$161,6)</f>
        <v>39.409999999999997</v>
      </c>
      <c r="BI13" s="151">
        <f>VLOOKUP(BI$7,'[24]Curve Summary'!$A$9:$AG$161,6)</f>
        <v>40.159999999999997</v>
      </c>
      <c r="BJ13" s="151">
        <f>VLOOKUP(BJ$7,'[24]Curve Summary'!$A$9:$AG$161,6)</f>
        <v>46.21</v>
      </c>
      <c r="BK13" s="151">
        <f>VLOOKUP(BK$7,'[24]Curve Summary'!$A$9:$AG$161,6)</f>
        <v>59.33</v>
      </c>
      <c r="BL13" s="151">
        <f>VLOOKUP(BL$7,'[24]Curve Summary'!$A$9:$AG$161,6)</f>
        <v>65.12</v>
      </c>
      <c r="BM13" s="151">
        <f>VLOOKUP(BM$7,'[24]Curve Summary'!$A$9:$AG$161,6)</f>
        <v>51.99</v>
      </c>
      <c r="BN13" s="151">
        <f>VLOOKUP(BN$7,'[24]Curve Summary'!$A$9:$AG$161,6)</f>
        <v>40.119999999999997</v>
      </c>
      <c r="BO13" s="151">
        <f>VLOOKUP(BO$7,'[24]Curve Summary'!$A$9:$AG$161,6)</f>
        <v>39.86</v>
      </c>
      <c r="BP13" s="151">
        <f>VLOOKUP(BP$7,'[24]Curve Summary'!$A$9:$AG$161,6)</f>
        <v>41.11</v>
      </c>
      <c r="BQ13" s="151">
        <f>VLOOKUP(BQ$7,'[24]Curve Summary'!$A$9:$AG$161,6)</f>
        <v>42.05</v>
      </c>
      <c r="BR13" s="151">
        <f>VLOOKUP(BR$7,'[24]Curve Summary'!$A$9:$AG$161,6)</f>
        <v>40.5</v>
      </c>
      <c r="BS13" s="151">
        <f>VLOOKUP(BS$7,'[24]Curve Summary'!$A$9:$AG$161,6)</f>
        <v>39.729999999999997</v>
      </c>
      <c r="BT13" s="151">
        <f>VLOOKUP(BT$7,'[24]Curve Summary'!$A$9:$AG$161,6)</f>
        <v>39.72</v>
      </c>
      <c r="BU13" s="151">
        <f>VLOOKUP(BU$7,'[24]Curve Summary'!$A$9:$AG$161,6)</f>
        <v>40.47</v>
      </c>
      <c r="BV13" s="151">
        <f>VLOOKUP(BV$7,'[24]Curve Summary'!$A$9:$AG$161,6)</f>
        <v>46.56</v>
      </c>
      <c r="BW13" s="151">
        <f>VLOOKUP(BW$7,'[24]Curve Summary'!$A$9:$AG$161,6)</f>
        <v>59.78</v>
      </c>
      <c r="BX13" s="151">
        <f>VLOOKUP(BX$7,'[24]Curve Summary'!$A$9:$AG$161,6)</f>
        <v>65.61</v>
      </c>
      <c r="BY13" s="151">
        <f>VLOOKUP(BY$7,'[24]Curve Summary'!$A$9:$AG$161,6)</f>
        <v>52.37</v>
      </c>
      <c r="BZ13" s="151">
        <f>VLOOKUP(BZ$7,'[24]Curve Summary'!$A$9:$AG$161,6)</f>
        <v>40.409999999999997</v>
      </c>
      <c r="CA13" s="151">
        <f>VLOOKUP(CA$7,'[24]Curve Summary'!$A$9:$AG$161,6)</f>
        <v>40.15</v>
      </c>
      <c r="CB13" s="151">
        <f>VLOOKUP(CB$7,'[24]Curve Summary'!$A$9:$AG$161,6)</f>
        <v>41.4</v>
      </c>
      <c r="CC13" s="151">
        <f>VLOOKUP(CC$7,'[24]Curve Summary'!$A$9:$AG$161,6)</f>
        <v>42.32</v>
      </c>
      <c r="CD13" s="151">
        <f>VLOOKUP(CD$7,'[24]Curve Summary'!$A$9:$AG$161,6)</f>
        <v>40.770000000000003</v>
      </c>
      <c r="CE13" s="151">
        <f>VLOOKUP(CE$7,'[24]Curve Summary'!$A$9:$AG$161,6)</f>
        <v>39.99</v>
      </c>
      <c r="CF13" s="151">
        <f>VLOOKUP(CF$7,'[24]Curve Summary'!$A$9:$AG$161,6)</f>
        <v>39.979999999999997</v>
      </c>
      <c r="CG13" s="151">
        <f>VLOOKUP(CG$7,'[24]Curve Summary'!$A$9:$AG$161,6)</f>
        <v>40.729999999999997</v>
      </c>
      <c r="CH13" s="151">
        <f>VLOOKUP(CH$7,'[24]Curve Summary'!$A$9:$AG$161,6)</f>
        <v>46.87</v>
      </c>
      <c r="CI13" s="151">
        <f>VLOOKUP(CI$7,'[24]Curve Summary'!$A$9:$AG$161,6)</f>
        <v>60.17</v>
      </c>
      <c r="CJ13" s="151">
        <f>VLOOKUP(CJ$7,'[24]Curve Summary'!$A$9:$AG$161,6)</f>
        <v>66.040000000000006</v>
      </c>
      <c r="CK13" s="151">
        <f>VLOOKUP(CK$7,'[24]Curve Summary'!$A$9:$AG$161,6)</f>
        <v>52.71</v>
      </c>
      <c r="CL13" s="151">
        <f>VLOOKUP(CL$7,'[24]Curve Summary'!$A$9:$AG$161,6)</f>
        <v>40.68</v>
      </c>
      <c r="CM13" s="151">
        <f>VLOOKUP(CM$7,'[24]Curve Summary'!$A$9:$AG$161,6)</f>
        <v>40.409999999999997</v>
      </c>
      <c r="CN13" s="151">
        <f>VLOOKUP(CN$7,'[24]Curve Summary'!$A$9:$AG$161,6)</f>
        <v>41.67</v>
      </c>
      <c r="CO13" s="151">
        <f>VLOOKUP(CO$7,'[24]Curve Summary'!$A$9:$AG$161,6)</f>
        <v>42.62</v>
      </c>
      <c r="CP13" s="151">
        <f>VLOOKUP(CP$7,'[24]Curve Summary'!$A$9:$AG$161,6)</f>
        <v>41.05</v>
      </c>
      <c r="CQ13" s="151">
        <f>VLOOKUP(CQ$7,'[24]Curve Summary'!$A$9:$AG$161,6)</f>
        <v>40.26</v>
      </c>
      <c r="CR13" s="151">
        <f>VLOOKUP(CR$7,'[24]Curve Summary'!$A$9:$AG$161,6)</f>
        <v>40.25</v>
      </c>
      <c r="CS13" s="151">
        <f>VLOOKUP(CS$7,'[24]Curve Summary'!$A$9:$AG$161,6)</f>
        <v>41</v>
      </c>
      <c r="CT13" s="151">
        <f>VLOOKUP(CT$7,'[24]Curve Summary'!$A$9:$AG$161,6)</f>
        <v>47.18</v>
      </c>
      <c r="CU13" s="151">
        <f>VLOOKUP(CU$7,'[24]Curve Summary'!$A$9:$AG$161,6)</f>
        <v>60.56</v>
      </c>
      <c r="CV13" s="151">
        <f>VLOOKUP(CV$7,'[24]Curve Summary'!$A$9:$AG$161,6)</f>
        <v>66.459999999999994</v>
      </c>
      <c r="CW13" s="151">
        <f>VLOOKUP(CW$7,'[24]Curve Summary'!$A$9:$AG$161,6)</f>
        <v>53.04</v>
      </c>
      <c r="CX13" s="151">
        <f>VLOOKUP(CX$7,'[24]Curve Summary'!$A$9:$AG$161,6)</f>
        <v>40.93</v>
      </c>
      <c r="CY13" s="151">
        <f>VLOOKUP(CY$7,'[24]Curve Summary'!$A$9:$AG$161,6)</f>
        <v>40.65</v>
      </c>
      <c r="CZ13" s="151">
        <f>VLOOKUP(CZ$7,'[24]Curve Summary'!$A$9:$AG$161,6)</f>
        <v>41.92</v>
      </c>
      <c r="DA13" s="151">
        <f>VLOOKUP(DA$7,'[24]Curve Summary'!$A$9:$AG$161,6)</f>
        <v>42.87</v>
      </c>
      <c r="DB13" s="151">
        <f>VLOOKUP(DB$7,'[24]Curve Summary'!$A$9:$AG$161,6)</f>
        <v>41.29</v>
      </c>
      <c r="DC13" s="151">
        <f>VLOOKUP(DC$7,'[24]Curve Summary'!$A$9:$AG$161,6)</f>
        <v>40.49</v>
      </c>
      <c r="DD13" s="151">
        <f>VLOOKUP(DD$7,'[24]Curve Summary'!$A$9:$AG$161,6)</f>
        <v>40.47</v>
      </c>
      <c r="DE13" s="151">
        <f>VLOOKUP(DE$7,'[24]Curve Summary'!$A$9:$AG$161,6)</f>
        <v>41.23</v>
      </c>
      <c r="DF13" s="151">
        <f>VLOOKUP(DF$7,'[24]Curve Summary'!$A$9:$AG$161,6)</f>
        <v>47.43</v>
      </c>
      <c r="DG13" s="151">
        <f>VLOOKUP(DG$7,'[24]Curve Summary'!$A$9:$AG$161,6)</f>
        <v>60.88</v>
      </c>
      <c r="DH13" s="151">
        <f>VLOOKUP(DH$7,'[24]Curve Summary'!$A$9:$AG$161,6)</f>
        <v>66.8</v>
      </c>
      <c r="DI13" s="151">
        <f>VLOOKUP(DI$7,'[24]Curve Summary'!$A$9:$AG$161,6)</f>
        <v>53.31</v>
      </c>
      <c r="DJ13" s="151">
        <f>VLOOKUP(DJ$7,'[24]Curve Summary'!$A$9:$AG$161,6)</f>
        <v>41.13</v>
      </c>
      <c r="DK13" s="151">
        <f>VLOOKUP(DK$7,'[24]Curve Summary'!$A$9:$AG$161,6)</f>
        <v>40.85</v>
      </c>
      <c r="DL13" s="151">
        <f>VLOOKUP(DL$7,'[24]Curve Summary'!$A$9:$AG$161,6)</f>
        <v>42.13</v>
      </c>
      <c r="DM13" s="151">
        <f>VLOOKUP(DM$7,'[24]Curve Summary'!$A$9:$AG$161,6)</f>
        <v>43.05</v>
      </c>
      <c r="DN13" s="151">
        <f>VLOOKUP(DN$7,'[24]Curve Summary'!$A$9:$AG$161,6)</f>
        <v>41.47</v>
      </c>
      <c r="DO13" s="151">
        <f>VLOOKUP(DO$7,'[24]Curve Summary'!$A$9:$AG$161,6)</f>
        <v>40.659999999999997</v>
      </c>
      <c r="DP13" s="151">
        <f>VLOOKUP(DP$7,'[24]Curve Summary'!$A$9:$AG$161,6)</f>
        <v>40.64</v>
      </c>
      <c r="DQ13" s="151">
        <f>VLOOKUP(DQ$7,'[24]Curve Summary'!$A$9:$AG$161,6)</f>
        <v>41.41</v>
      </c>
      <c r="DR13" s="151">
        <f>VLOOKUP(DR$7,'[24]Curve Summary'!$A$9:$AG$161,6)</f>
        <v>47.63</v>
      </c>
      <c r="DS13" s="151">
        <f>VLOOKUP(DS$7,'[24]Curve Summary'!$A$9:$AG$161,6)</f>
        <v>61.14</v>
      </c>
      <c r="DT13" s="151">
        <f>VLOOKUP(DT$7,'[24]Curve Summary'!$A$9:$AG$161,6)</f>
        <v>67.09</v>
      </c>
      <c r="DU13" s="151">
        <f>VLOOKUP(DU$7,'[24]Curve Summary'!$A$9:$AG$161,6)</f>
        <v>53.54</v>
      </c>
      <c r="DV13" s="151">
        <f>VLOOKUP(DV$7,'[24]Curve Summary'!$A$9:$AG$161,6)</f>
        <v>41.31</v>
      </c>
      <c r="DW13" s="151">
        <f>VLOOKUP(DW$7,'[24]Curve Summary'!$A$9:$AG$161,6)</f>
        <v>41.03</v>
      </c>
      <c r="DX13" s="151">
        <f>VLOOKUP(DX$7,'[24]Curve Summary'!$A$9:$AG$161,6)</f>
        <v>42.31</v>
      </c>
      <c r="DY13" s="151">
        <f>VLOOKUP(DY$7,'[24]Curve Summary'!$A$9:$AG$161,6)</f>
        <v>43.24</v>
      </c>
      <c r="DZ13" s="151">
        <f>VLOOKUP(DZ$7,'[24]Curve Summary'!$A$9:$AG$161,6)</f>
        <v>41.64</v>
      </c>
      <c r="EA13" s="151">
        <f>VLOOKUP(EA$7,'[24]Curve Summary'!$A$9:$AG$161,6)</f>
        <v>40.840000000000003</v>
      </c>
      <c r="EB13" s="151">
        <f>VLOOKUP(EB$7,'[24]Curve Summary'!$A$9:$AG$161,6)</f>
        <v>40.82</v>
      </c>
      <c r="EC13" s="151">
        <f>VLOOKUP(EC$7,'[24]Curve Summary'!$A$9:$AG$161,6)</f>
        <v>41.58</v>
      </c>
      <c r="ED13" s="151">
        <f>VLOOKUP(ED$7,'[24]Curve Summary'!$A$9:$AG$161,6)</f>
        <v>47.84</v>
      </c>
      <c r="EE13" s="151">
        <f>VLOOKUP(EE$7,'[24]Curve Summary'!$A$9:$AG$161,6)</f>
        <v>61.4</v>
      </c>
      <c r="EF13" s="151">
        <f>VLOOKUP(EF$7,'[24]Curve Summary'!$A$9:$AG$161,6)</f>
        <v>67.38</v>
      </c>
      <c r="EG13" s="151">
        <f>VLOOKUP(EG$7,'[24]Curve Summary'!$A$9:$AG$161,6)</f>
        <v>53.77</v>
      </c>
      <c r="EH13" s="151">
        <f>VLOOKUP(EH$7,'[24]Curve Summary'!$A$9:$AG$161,6)</f>
        <v>41.48</v>
      </c>
      <c r="EI13" s="151">
        <f>VLOOKUP(EI$7,'[24]Curve Summary'!$A$9:$AG$161,6)</f>
        <v>41.2</v>
      </c>
      <c r="EJ13" s="151">
        <f>VLOOKUP(EJ$7,'[24]Curve Summary'!$A$9:$AG$161,6)</f>
        <v>42.49</v>
      </c>
    </row>
    <row r="14" spans="1:140" ht="13.7" customHeight="1" x14ac:dyDescent="0.2">
      <c r="A14" s="190" t="s">
        <v>125</v>
      </c>
      <c r="B14" s="148" t="s">
        <v>144</v>
      </c>
      <c r="C14" s="127">
        <f>'[24]Power Desk Daily Price'!$AC14</f>
        <v>28.592105263157894</v>
      </c>
      <c r="D14" s="127">
        <f ca="1">IF(ISERROR((AVERAGE(OFFSET('[24]Curve Summary'!$B$6,20,0,7,1))*7+ 18* '[24]Curve Summary Backup'!$B$38)/25), '[24]Curve Summary Backup'!$B$38,(AVERAGE(OFFSET('[24]Curve Summary'!$B$6,20,0,7,1))*7+ 18* '[24]Curve Summary Backup'!$B$38)/25)</f>
        <v>30.25</v>
      </c>
      <c r="E14" s="149">
        <f t="shared" ca="1" si="0"/>
        <v>29.513157894736839</v>
      </c>
      <c r="F14" s="127">
        <f t="shared" si="1"/>
        <v>30.75</v>
      </c>
      <c r="G14" s="127">
        <f t="shared" si="2"/>
        <v>31</v>
      </c>
      <c r="H14" s="127">
        <f t="shared" si="2"/>
        <v>30.5</v>
      </c>
      <c r="I14" s="127">
        <f t="shared" si="3"/>
        <v>30.75</v>
      </c>
      <c r="J14" s="127">
        <f t="shared" si="4"/>
        <v>30</v>
      </c>
      <c r="K14" s="127">
        <f t="shared" si="4"/>
        <v>31.5</v>
      </c>
      <c r="L14" s="127">
        <f t="shared" si="4"/>
        <v>33</v>
      </c>
      <c r="M14" s="127">
        <f t="shared" si="4"/>
        <v>42.25</v>
      </c>
      <c r="N14" s="127">
        <f t="shared" si="11"/>
        <v>35.583333333333336</v>
      </c>
      <c r="O14" s="127">
        <f t="shared" si="12"/>
        <v>55</v>
      </c>
      <c r="P14" s="127">
        <f t="shared" si="5"/>
        <v>54</v>
      </c>
      <c r="Q14" s="127">
        <f t="shared" si="5"/>
        <v>63</v>
      </c>
      <c r="R14" s="127">
        <f t="shared" si="5"/>
        <v>48</v>
      </c>
      <c r="S14" s="127">
        <f t="shared" si="6"/>
        <v>36.333333333333336</v>
      </c>
      <c r="T14" s="127">
        <f t="shared" si="7"/>
        <v>37.5</v>
      </c>
      <c r="U14" s="127">
        <f t="shared" si="7"/>
        <v>35.5</v>
      </c>
      <c r="V14" s="127">
        <f t="shared" si="7"/>
        <v>36</v>
      </c>
      <c r="W14" s="149">
        <f t="shared" si="13"/>
        <v>39.405882352941177</v>
      </c>
      <c r="X14" s="127">
        <f t="shared" si="14"/>
        <v>42.549019607843135</v>
      </c>
      <c r="Y14" s="127">
        <f t="shared" si="15"/>
        <v>42.190704697986583</v>
      </c>
      <c r="Z14" s="127">
        <f t="shared" si="16"/>
        <v>43.243490196078433</v>
      </c>
      <c r="AA14" s="127">
        <f t="shared" si="8"/>
        <v>43.930088235294122</v>
      </c>
      <c r="AB14" s="215">
        <f t="shared" si="9"/>
        <v>44.685117187499998</v>
      </c>
      <c r="AC14" s="150">
        <f t="shared" ca="1" si="10"/>
        <v>42.952957876696885</v>
      </c>
      <c r="AD14" s="145"/>
      <c r="AE14" s="145"/>
      <c r="AF14" s="146"/>
      <c r="AG14" s="151">
        <f>VLOOKUP(AG$7,'[24]Curve Summary'!$A$9:$AG$161,2)</f>
        <v>31</v>
      </c>
      <c r="AH14" s="151">
        <f>VLOOKUP(AH$7,'[24]Curve Summary'!$A$9:$AG$161,2)</f>
        <v>30.5</v>
      </c>
      <c r="AI14" s="151">
        <f>VLOOKUP(AI$7,'[24]Curve Summary'!$A$9:$AG$161,2)</f>
        <v>30</v>
      </c>
      <c r="AJ14" s="151">
        <f>VLOOKUP(AJ$7,'[24]Curve Summary'!$A$9:$AG$161,2)</f>
        <v>31.5</v>
      </c>
      <c r="AK14" s="151">
        <f>VLOOKUP(AK$7,'[24]Curve Summary'!$A$9:$AG$161,2)</f>
        <v>33</v>
      </c>
      <c r="AL14" s="151">
        <f>VLOOKUP(AL$7,'[24]Curve Summary'!$A$9:$AG$161,2)</f>
        <v>42.25</v>
      </c>
      <c r="AM14" s="151">
        <f>VLOOKUP(AM$7,'[24]Curve Summary'!$A$9:$AG$161,2)</f>
        <v>54</v>
      </c>
      <c r="AN14" s="151">
        <f>VLOOKUP(AN$7,'[24]Curve Summary'!$A$9:$AG$161,2)</f>
        <v>63</v>
      </c>
      <c r="AO14" s="151">
        <f>VLOOKUP(AO$7,'[24]Curve Summary'!$A$9:$AG$161,2)</f>
        <v>48</v>
      </c>
      <c r="AP14" s="151">
        <f>VLOOKUP(AP$7,'[24]Curve Summary'!$A$9:$AG$161,2)</f>
        <v>37.5</v>
      </c>
      <c r="AQ14" s="151">
        <f>VLOOKUP(AQ$7,'[24]Curve Summary'!$A$9:$AG$161,2)</f>
        <v>35.5</v>
      </c>
      <c r="AR14" s="151">
        <f>VLOOKUP(AR$7,'[24]Curve Summary'!$A$9:$AG$161,2)</f>
        <v>36</v>
      </c>
      <c r="AS14" s="151">
        <f>VLOOKUP(AS$7,'[24]Curve Summary'!$A$9:$AG$161,2)</f>
        <v>37</v>
      </c>
      <c r="AT14" s="151">
        <f>VLOOKUP(AT$7,'[24]Curve Summary'!$A$9:$AG$161,2)</f>
        <v>37</v>
      </c>
      <c r="AU14" s="151">
        <f>VLOOKUP(AU$7,'[24]Curve Summary'!$A$9:$AG$161,2)</f>
        <v>37</v>
      </c>
      <c r="AV14" s="151">
        <f>VLOOKUP(AV$7,'[24]Curve Summary'!$A$9:$AG$161,2)</f>
        <v>35.5</v>
      </c>
      <c r="AW14" s="151">
        <f>VLOOKUP(AW$7,'[24]Curve Summary'!$A$9:$AG$161,2)</f>
        <v>36.5</v>
      </c>
      <c r="AX14" s="151">
        <f>VLOOKUP(AX$7,'[24]Curve Summary'!$A$9:$AG$161,2)</f>
        <v>43</v>
      </c>
      <c r="AY14" s="151">
        <f>VLOOKUP(AY$7,'[24]Curve Summary'!$A$9:$AG$161,2)</f>
        <v>55</v>
      </c>
      <c r="AZ14" s="151">
        <f>VLOOKUP(AZ$7,'[24]Curve Summary'!$A$9:$AG$161,2)</f>
        <v>65</v>
      </c>
      <c r="BA14" s="151">
        <f>VLOOKUP(BA$7,'[24]Curve Summary'!$A$9:$AG$161,2)</f>
        <v>51.5</v>
      </c>
      <c r="BB14" s="151">
        <f>VLOOKUP(BB$7,'[24]Curve Summary'!$A$9:$AG$161,2)</f>
        <v>38.5</v>
      </c>
      <c r="BC14" s="151">
        <f>VLOOKUP(BC$7,'[24]Curve Summary'!$A$9:$AG$161,2)</f>
        <v>37.5</v>
      </c>
      <c r="BD14" s="151">
        <f>VLOOKUP(BD$7,'[24]Curve Summary'!$A$9:$AG$161,2)</f>
        <v>37</v>
      </c>
      <c r="BE14" s="151">
        <f>VLOOKUP(BE$7,'[24]Curve Summary'!$A$9:$AG$161,2)</f>
        <v>37.71</v>
      </c>
      <c r="BF14" s="151">
        <f>VLOOKUP(BF$7,'[24]Curve Summary'!$A$9:$AG$161,2)</f>
        <v>37.71</v>
      </c>
      <c r="BG14" s="151">
        <f>VLOOKUP(BG$7,'[24]Curve Summary'!$A$9:$AG$161,2)</f>
        <v>37.71</v>
      </c>
      <c r="BH14" s="151">
        <f>VLOOKUP(BH$7,'[24]Curve Summary'!$A$9:$AG$161,2)</f>
        <v>36.32</v>
      </c>
      <c r="BI14" s="151">
        <f>VLOOKUP(BI$7,'[24]Curve Summary'!$A$9:$AG$161,2)</f>
        <v>37.25</v>
      </c>
      <c r="BJ14" s="151">
        <f>VLOOKUP(BJ$7,'[24]Curve Summary'!$A$9:$AG$161,2)</f>
        <v>43.27</v>
      </c>
      <c r="BK14" s="151">
        <f>VLOOKUP(BK$7,'[24]Curve Summary'!$A$9:$AG$161,2)</f>
        <v>54.39</v>
      </c>
      <c r="BL14" s="151">
        <f>VLOOKUP(BL$7,'[24]Curve Summary'!$A$9:$AG$161,2)</f>
        <v>63.65</v>
      </c>
      <c r="BM14" s="151">
        <f>VLOOKUP(BM$7,'[24]Curve Summary'!$A$9:$AG$161,2)</f>
        <v>51.15</v>
      </c>
      <c r="BN14" s="151">
        <f>VLOOKUP(BN$7,'[24]Curve Summary'!$A$9:$AG$161,2)</f>
        <v>39.1</v>
      </c>
      <c r="BO14" s="151">
        <f>VLOOKUP(BO$7,'[24]Curve Summary'!$A$9:$AG$161,2)</f>
        <v>38.17</v>
      </c>
      <c r="BP14" s="151">
        <f>VLOOKUP(BP$7,'[24]Curve Summary'!$A$9:$AG$161,2)</f>
        <v>37.71</v>
      </c>
      <c r="BQ14" s="151">
        <f>VLOOKUP(BQ$7,'[24]Curve Summary'!$A$9:$AG$161,2)</f>
        <v>37.97</v>
      </c>
      <c r="BR14" s="151">
        <f>VLOOKUP(BR$7,'[24]Curve Summary'!$A$9:$AG$161,2)</f>
        <v>37.97</v>
      </c>
      <c r="BS14" s="151">
        <f>VLOOKUP(BS$7,'[24]Curve Summary'!$A$9:$AG$161,2)</f>
        <v>37.97</v>
      </c>
      <c r="BT14" s="151">
        <f>VLOOKUP(BT$7,'[24]Curve Summary'!$A$9:$AG$161,2)</f>
        <v>36.57</v>
      </c>
      <c r="BU14" s="151">
        <f>VLOOKUP(BU$7,'[24]Curve Summary'!$A$9:$AG$161,2)</f>
        <v>37.51</v>
      </c>
      <c r="BV14" s="151">
        <f>VLOOKUP(BV$7,'[24]Curve Summary'!$A$9:$AG$161,2)</f>
        <v>43.57</v>
      </c>
      <c r="BW14" s="151">
        <f>VLOOKUP(BW$7,'[24]Curve Summary'!$A$9:$AG$161,2)</f>
        <v>54.77</v>
      </c>
      <c r="BX14" s="151">
        <f>VLOOKUP(BX$7,'[24]Curve Summary'!$A$9:$AG$161,2)</f>
        <v>64.099999999999994</v>
      </c>
      <c r="BY14" s="151">
        <f>VLOOKUP(BY$7,'[24]Curve Summary'!$A$9:$AG$161,2)</f>
        <v>51.5</v>
      </c>
      <c r="BZ14" s="151">
        <f>VLOOKUP(BZ$7,'[24]Curve Summary'!$A$9:$AG$161,2)</f>
        <v>39.369999999999997</v>
      </c>
      <c r="CA14" s="151">
        <f>VLOOKUP(CA$7,'[24]Curve Summary'!$A$9:$AG$161,2)</f>
        <v>38.44</v>
      </c>
      <c r="CB14" s="151">
        <f>VLOOKUP(CB$7,'[24]Curve Summary'!$A$9:$AG$161,2)</f>
        <v>37.979999999999997</v>
      </c>
      <c r="CC14" s="151">
        <f>VLOOKUP(CC$7,'[24]Curve Summary'!$A$9:$AG$161,2)</f>
        <v>38.24</v>
      </c>
      <c r="CD14" s="151">
        <f>VLOOKUP(CD$7,'[24]Curve Summary'!$A$9:$AG$161,2)</f>
        <v>38.24</v>
      </c>
      <c r="CE14" s="151">
        <f>VLOOKUP(CE$7,'[24]Curve Summary'!$A$9:$AG$161,2)</f>
        <v>38.24</v>
      </c>
      <c r="CF14" s="151">
        <f>VLOOKUP(CF$7,'[24]Curve Summary'!$A$9:$AG$161,2)</f>
        <v>36.83</v>
      </c>
      <c r="CG14" s="151">
        <f>VLOOKUP(CG$7,'[24]Curve Summary'!$A$9:$AG$161,2)</f>
        <v>37.770000000000003</v>
      </c>
      <c r="CH14" s="151">
        <f>VLOOKUP(CH$7,'[24]Curve Summary'!$A$9:$AG$161,2)</f>
        <v>43.87</v>
      </c>
      <c r="CI14" s="151">
        <f>VLOOKUP(CI$7,'[24]Curve Summary'!$A$9:$AG$161,2)</f>
        <v>55.15</v>
      </c>
      <c r="CJ14" s="151">
        <f>VLOOKUP(CJ$7,'[24]Curve Summary'!$A$9:$AG$161,2)</f>
        <v>64.540000000000006</v>
      </c>
      <c r="CK14" s="151">
        <f>VLOOKUP(CK$7,'[24]Curve Summary'!$A$9:$AG$161,2)</f>
        <v>51.86</v>
      </c>
      <c r="CL14" s="151">
        <f>VLOOKUP(CL$7,'[24]Curve Summary'!$A$9:$AG$161,2)</f>
        <v>39.65</v>
      </c>
      <c r="CM14" s="151">
        <f>VLOOKUP(CM$7,'[24]Curve Summary'!$A$9:$AG$161,2)</f>
        <v>38.71</v>
      </c>
      <c r="CN14" s="151">
        <f>VLOOKUP(CN$7,'[24]Curve Summary'!$A$9:$AG$161,2)</f>
        <v>38.24</v>
      </c>
      <c r="CO14" s="151">
        <f>VLOOKUP(CO$7,'[24]Curve Summary'!$A$9:$AG$161,2)</f>
        <v>38.5</v>
      </c>
      <c r="CP14" s="151">
        <f>VLOOKUP(CP$7,'[24]Curve Summary'!$A$9:$AG$161,2)</f>
        <v>38.5</v>
      </c>
      <c r="CQ14" s="151">
        <f>VLOOKUP(CQ$7,'[24]Curve Summary'!$A$9:$AG$161,2)</f>
        <v>38.5</v>
      </c>
      <c r="CR14" s="151">
        <f>VLOOKUP(CR$7,'[24]Curve Summary'!$A$9:$AG$161,2)</f>
        <v>37.08</v>
      </c>
      <c r="CS14" s="151">
        <f>VLOOKUP(CS$7,'[24]Curve Summary'!$A$9:$AG$161,2)</f>
        <v>38.03</v>
      </c>
      <c r="CT14" s="151">
        <f>VLOOKUP(CT$7,'[24]Curve Summary'!$A$9:$AG$161,2)</f>
        <v>44.18</v>
      </c>
      <c r="CU14" s="151">
        <f>VLOOKUP(CU$7,'[24]Curve Summary'!$A$9:$AG$161,2)</f>
        <v>55.53</v>
      </c>
      <c r="CV14" s="151">
        <f>VLOOKUP(CV$7,'[24]Curve Summary'!$A$9:$AG$161,2)</f>
        <v>64.989999999999995</v>
      </c>
      <c r="CW14" s="151">
        <f>VLOOKUP(CW$7,'[24]Curve Summary'!$A$9:$AG$161,2)</f>
        <v>52.22</v>
      </c>
      <c r="CX14" s="151">
        <f>VLOOKUP(CX$7,'[24]Curve Summary'!$A$9:$AG$161,2)</f>
        <v>39.92</v>
      </c>
      <c r="CY14" s="151">
        <f>VLOOKUP(CY$7,'[24]Curve Summary'!$A$9:$AG$161,2)</f>
        <v>38.979999999999997</v>
      </c>
      <c r="CZ14" s="151">
        <f>VLOOKUP(CZ$7,'[24]Curve Summary'!$A$9:$AG$161,2)</f>
        <v>38.5</v>
      </c>
      <c r="DA14" s="151">
        <f>VLOOKUP(DA$7,'[24]Curve Summary'!$A$9:$AG$161,2)</f>
        <v>38.76</v>
      </c>
      <c r="DB14" s="151">
        <f>VLOOKUP(DB$7,'[24]Curve Summary'!$A$9:$AG$161,2)</f>
        <v>38.770000000000003</v>
      </c>
      <c r="DC14" s="151">
        <f>VLOOKUP(DC$7,'[24]Curve Summary'!$A$9:$AG$161,2)</f>
        <v>38.770000000000003</v>
      </c>
      <c r="DD14" s="151">
        <f>VLOOKUP(DD$7,'[24]Curve Summary'!$A$9:$AG$161,2)</f>
        <v>37.340000000000003</v>
      </c>
      <c r="DE14" s="151">
        <f>VLOOKUP(DE$7,'[24]Curve Summary'!$A$9:$AG$161,2)</f>
        <v>38.29</v>
      </c>
      <c r="DF14" s="151">
        <f>VLOOKUP(DF$7,'[24]Curve Summary'!$A$9:$AG$161,2)</f>
        <v>44.48</v>
      </c>
      <c r="DG14" s="151">
        <f>VLOOKUP(DG$7,'[24]Curve Summary'!$A$9:$AG$161,2)</f>
        <v>55.91</v>
      </c>
      <c r="DH14" s="151">
        <f>VLOOKUP(DH$7,'[24]Curve Summary'!$A$9:$AG$161,2)</f>
        <v>65.44</v>
      </c>
      <c r="DI14" s="151">
        <f>VLOOKUP(DI$7,'[24]Curve Summary'!$A$9:$AG$161,2)</f>
        <v>52.58</v>
      </c>
      <c r="DJ14" s="151">
        <f>VLOOKUP(DJ$7,'[24]Curve Summary'!$A$9:$AG$161,2)</f>
        <v>40.200000000000003</v>
      </c>
      <c r="DK14" s="151">
        <f>VLOOKUP(DK$7,'[24]Curve Summary'!$A$9:$AG$161,2)</f>
        <v>39.24</v>
      </c>
      <c r="DL14" s="151">
        <f>VLOOKUP(DL$7,'[24]Curve Summary'!$A$9:$AG$161,2)</f>
        <v>38.770000000000003</v>
      </c>
      <c r="DM14" s="151">
        <f>VLOOKUP(DM$7,'[24]Curve Summary'!$A$9:$AG$161,2)</f>
        <v>39.03</v>
      </c>
      <c r="DN14" s="151">
        <f>VLOOKUP(DN$7,'[24]Curve Summary'!$A$9:$AG$161,2)</f>
        <v>39.03</v>
      </c>
      <c r="DO14" s="151">
        <f>VLOOKUP(DO$7,'[24]Curve Summary'!$A$9:$AG$161,2)</f>
        <v>39.03</v>
      </c>
      <c r="DP14" s="151">
        <f>VLOOKUP(DP$7,'[24]Curve Summary'!$A$9:$AG$161,2)</f>
        <v>37.590000000000003</v>
      </c>
      <c r="DQ14" s="151">
        <f>VLOOKUP(DQ$7,'[24]Curve Summary'!$A$9:$AG$161,2)</f>
        <v>38.549999999999997</v>
      </c>
      <c r="DR14" s="151">
        <f>VLOOKUP(DR$7,'[24]Curve Summary'!$A$9:$AG$161,2)</f>
        <v>44.78</v>
      </c>
      <c r="DS14" s="151">
        <f>VLOOKUP(DS$7,'[24]Curve Summary'!$A$9:$AG$161,2)</f>
        <v>56.29</v>
      </c>
      <c r="DT14" s="151">
        <f>VLOOKUP(DT$7,'[24]Curve Summary'!$A$9:$AG$161,2)</f>
        <v>65.88</v>
      </c>
      <c r="DU14" s="151">
        <f>VLOOKUP(DU$7,'[24]Curve Summary'!$A$9:$AG$161,2)</f>
        <v>52.94</v>
      </c>
      <c r="DV14" s="151">
        <f>VLOOKUP(DV$7,'[24]Curve Summary'!$A$9:$AG$161,2)</f>
        <v>40.47</v>
      </c>
      <c r="DW14" s="151">
        <f>VLOOKUP(DW$7,'[24]Curve Summary'!$A$9:$AG$161,2)</f>
        <v>39.51</v>
      </c>
      <c r="DX14" s="151">
        <f>VLOOKUP(DX$7,'[24]Curve Summary'!$A$9:$AG$161,2)</f>
        <v>39.03</v>
      </c>
      <c r="DY14" s="151">
        <f>VLOOKUP(DY$7,'[24]Curve Summary'!$A$9:$AG$161,2)</f>
        <v>39.29</v>
      </c>
      <c r="DZ14" s="151">
        <f>VLOOKUP(DZ$7,'[24]Curve Summary'!$A$9:$AG$161,2)</f>
        <v>39.29</v>
      </c>
      <c r="EA14" s="151">
        <f>VLOOKUP(EA$7,'[24]Curve Summary'!$A$9:$AG$161,2)</f>
        <v>39.29</v>
      </c>
      <c r="EB14" s="151">
        <f>VLOOKUP(EB$7,'[24]Curve Summary'!$A$9:$AG$161,2)</f>
        <v>37.85</v>
      </c>
      <c r="EC14" s="151">
        <f>VLOOKUP(EC$7,'[24]Curve Summary'!$A$9:$AG$161,2)</f>
        <v>38.81</v>
      </c>
      <c r="ED14" s="151">
        <f>VLOOKUP(ED$7,'[24]Curve Summary'!$A$9:$AG$161,2)</f>
        <v>45.09</v>
      </c>
      <c r="EE14" s="151">
        <f>VLOOKUP(EE$7,'[24]Curve Summary'!$A$9:$AG$161,2)</f>
        <v>56.67</v>
      </c>
      <c r="EF14" s="151">
        <f>VLOOKUP(EF$7,'[24]Curve Summary'!$A$9:$AG$161,2)</f>
        <v>66.33</v>
      </c>
      <c r="EG14" s="151">
        <f>VLOOKUP(EG$7,'[24]Curve Summary'!$A$9:$AG$161,2)</f>
        <v>53.29</v>
      </c>
      <c r="EH14" s="151">
        <f>VLOOKUP(EH$7,'[24]Curve Summary'!$A$9:$AG$161,2)</f>
        <v>40.74</v>
      </c>
      <c r="EI14" s="151">
        <f>VLOOKUP(EI$7,'[24]Curve Summary'!$A$9:$AG$161,2)</f>
        <v>39.78</v>
      </c>
      <c r="EJ14" s="151">
        <f>VLOOKUP(EJ$7,'[24]Curve Summary'!$A$9:$AG$161,2)</f>
        <v>39.299999999999997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'[24]Power Desk Daily Price'!$AC15</f>
        <v>29.592105263157894</v>
      </c>
      <c r="D15" s="129">
        <f ca="1">IF(ISERROR((AVERAGE(OFFSET('[24]Curve Summary'!$G$6,20,0,7,1))*7+ 18* '[24]Curve Summary Backup'!$G$38)/25), '[24]Curve Summary Backup'!$G$38,(AVERAGE(OFFSET('[24]Curve Summary'!$G$6,20,0,7,1))*7+ 18* '[24]Curve Summary Backup'!$G$38)/25)</f>
        <v>31.25</v>
      </c>
      <c r="E15" s="154">
        <f t="shared" ca="1" si="0"/>
        <v>30.513157894736839</v>
      </c>
      <c r="F15" s="129">
        <f t="shared" si="1"/>
        <v>32.125</v>
      </c>
      <c r="G15" s="129">
        <f t="shared" si="2"/>
        <v>32.5</v>
      </c>
      <c r="H15" s="129">
        <f t="shared" si="2"/>
        <v>31.75</v>
      </c>
      <c r="I15" s="129">
        <f t="shared" si="3"/>
        <v>32.375</v>
      </c>
      <c r="J15" s="129">
        <f t="shared" si="4"/>
        <v>31.25</v>
      </c>
      <c r="K15" s="129">
        <f t="shared" si="4"/>
        <v>33.5</v>
      </c>
      <c r="L15" s="129">
        <f t="shared" si="4"/>
        <v>36</v>
      </c>
      <c r="M15" s="129">
        <f t="shared" si="4"/>
        <v>47.25</v>
      </c>
      <c r="N15" s="129">
        <f t="shared" si="11"/>
        <v>38.916666666666664</v>
      </c>
      <c r="O15" s="129">
        <f t="shared" si="12"/>
        <v>63</v>
      </c>
      <c r="P15" s="129">
        <f t="shared" si="5"/>
        <v>61</v>
      </c>
      <c r="Q15" s="129">
        <f t="shared" si="5"/>
        <v>73</v>
      </c>
      <c r="R15" s="129">
        <f t="shared" si="5"/>
        <v>55</v>
      </c>
      <c r="S15" s="129">
        <f t="shared" si="6"/>
        <v>38.5</v>
      </c>
      <c r="T15" s="129">
        <f t="shared" si="7"/>
        <v>40</v>
      </c>
      <c r="U15" s="129">
        <f t="shared" si="7"/>
        <v>37.5</v>
      </c>
      <c r="V15" s="129">
        <f t="shared" si="7"/>
        <v>38</v>
      </c>
      <c r="W15" s="154">
        <f t="shared" si="13"/>
        <v>43.122549019607845</v>
      </c>
      <c r="X15" s="129">
        <f t="shared" si="14"/>
        <v>45.884313725490195</v>
      </c>
      <c r="Y15" s="129">
        <f t="shared" si="15"/>
        <v>45.386275167785222</v>
      </c>
      <c r="Z15" s="129">
        <f t="shared" si="16"/>
        <v>46.542705882352948</v>
      </c>
      <c r="AA15" s="129">
        <f t="shared" si="8"/>
        <v>47.091078431372551</v>
      </c>
      <c r="AB15" s="216">
        <f t="shared" si="9"/>
        <v>47.671249999999993</v>
      </c>
      <c r="AC15" s="155">
        <f t="shared" ca="1" si="10"/>
        <v>46.175481441392691</v>
      </c>
      <c r="AD15" s="145"/>
      <c r="AE15" s="145"/>
      <c r="AF15" s="146"/>
      <c r="AG15" s="127">
        <f>VLOOKUP(AG$7,'[24]Curve Summary'!$A$9:$AG$161,7)</f>
        <v>32.5</v>
      </c>
      <c r="AH15" s="127">
        <f>VLOOKUP(AH$7,'[24]Curve Summary'!$A$9:$AG$161,7)</f>
        <v>31.75</v>
      </c>
      <c r="AI15" s="127">
        <f>VLOOKUP(AI$7,'[24]Curve Summary'!$A$9:$AG$161,7)</f>
        <v>31.25</v>
      </c>
      <c r="AJ15" s="127">
        <f>VLOOKUP(AJ$7,'[24]Curve Summary'!$A$9:$AG$161,7)</f>
        <v>33.5</v>
      </c>
      <c r="AK15" s="127">
        <f>VLOOKUP(AK$7,'[24]Curve Summary'!$A$9:$AG$161,7)</f>
        <v>36</v>
      </c>
      <c r="AL15" s="127">
        <f>VLOOKUP(AL$7,'[24]Curve Summary'!$A$9:$AG$161,7)</f>
        <v>47.25</v>
      </c>
      <c r="AM15" s="127">
        <f>VLOOKUP(AM$7,'[24]Curve Summary'!$A$9:$AG$161,7)</f>
        <v>61</v>
      </c>
      <c r="AN15" s="127">
        <f>VLOOKUP(AN$7,'[24]Curve Summary'!$A$9:$AG$161,7)</f>
        <v>73</v>
      </c>
      <c r="AO15" s="127">
        <f>VLOOKUP(AO$7,'[24]Curve Summary'!$A$9:$AG$161,7)</f>
        <v>55</v>
      </c>
      <c r="AP15" s="127">
        <f>VLOOKUP(AP$7,'[24]Curve Summary'!$A$9:$AG$161,7)</f>
        <v>40</v>
      </c>
      <c r="AQ15" s="127">
        <f>VLOOKUP(AQ$7,'[24]Curve Summary'!$A$9:$AG$161,7)</f>
        <v>37.5</v>
      </c>
      <c r="AR15" s="127">
        <f>VLOOKUP(AR$7,'[24]Curve Summary'!$A$9:$AG$161,7)</f>
        <v>38</v>
      </c>
      <c r="AS15" s="127">
        <f>VLOOKUP(AS$7,'[24]Curve Summary'!$A$9:$AG$161,7)</f>
        <v>39</v>
      </c>
      <c r="AT15" s="127">
        <f>VLOOKUP(AT$7,'[24]Curve Summary'!$A$9:$AG$161,7)</f>
        <v>39</v>
      </c>
      <c r="AU15" s="127">
        <f>VLOOKUP(AU$7,'[24]Curve Summary'!$A$9:$AG$161,7)</f>
        <v>39</v>
      </c>
      <c r="AV15" s="127">
        <f>VLOOKUP(AV$7,'[24]Curve Summary'!$A$9:$AG$161,7)</f>
        <v>37.5</v>
      </c>
      <c r="AW15" s="127">
        <f>VLOOKUP(AW$7,'[24]Curve Summary'!$A$9:$AG$161,7)</f>
        <v>38.5</v>
      </c>
      <c r="AX15" s="127">
        <f>VLOOKUP(AX$7,'[24]Curve Summary'!$A$9:$AG$161,7)</f>
        <v>47.5</v>
      </c>
      <c r="AY15" s="127">
        <f>VLOOKUP(AY$7,'[24]Curve Summary'!$A$9:$AG$161,7)</f>
        <v>61</v>
      </c>
      <c r="AZ15" s="127">
        <f>VLOOKUP(AZ$7,'[24]Curve Summary'!$A$9:$AG$161,7)</f>
        <v>73</v>
      </c>
      <c r="BA15" s="127">
        <f>VLOOKUP(BA$7,'[24]Curve Summary'!$A$9:$AG$161,7)</f>
        <v>57.5</v>
      </c>
      <c r="BB15" s="127">
        <f>VLOOKUP(BB$7,'[24]Curve Summary'!$A$9:$AG$161,7)</f>
        <v>40.75</v>
      </c>
      <c r="BC15" s="127">
        <f>VLOOKUP(BC$7,'[24]Curve Summary'!$A$9:$AG$161,7)</f>
        <v>39.25</v>
      </c>
      <c r="BD15" s="127">
        <f>VLOOKUP(BD$7,'[24]Curve Summary'!$A$9:$AG$161,7)</f>
        <v>38.5</v>
      </c>
      <c r="BE15" s="127">
        <f>VLOOKUP(BE$7,'[24]Curve Summary'!$A$9:$AG$161,7)</f>
        <v>39.909999999999997</v>
      </c>
      <c r="BF15" s="127">
        <f>VLOOKUP(BF$7,'[24]Curve Summary'!$A$9:$AG$161,7)</f>
        <v>39.909999999999997</v>
      </c>
      <c r="BG15" s="127">
        <f>VLOOKUP(BG$7,'[24]Curve Summary'!$A$9:$AG$161,7)</f>
        <v>39.909999999999997</v>
      </c>
      <c r="BH15" s="127">
        <f>VLOOKUP(BH$7,'[24]Curve Summary'!$A$9:$AG$161,7)</f>
        <v>38.520000000000003</v>
      </c>
      <c r="BI15" s="127">
        <f>VLOOKUP(BI$7,'[24]Curve Summary'!$A$9:$AG$161,7)</f>
        <v>39.450000000000003</v>
      </c>
      <c r="BJ15" s="127">
        <f>VLOOKUP(BJ$7,'[24]Curve Summary'!$A$9:$AG$161,7)</f>
        <v>47.6</v>
      </c>
      <c r="BK15" s="127">
        <f>VLOOKUP(BK$7,'[24]Curve Summary'!$A$9:$AG$161,7)</f>
        <v>59.99</v>
      </c>
      <c r="BL15" s="127">
        <f>VLOOKUP(BL$7,'[24]Curve Summary'!$A$9:$AG$161,7)</f>
        <v>70.95</v>
      </c>
      <c r="BM15" s="127">
        <f>VLOOKUP(BM$7,'[24]Curve Summary'!$A$9:$AG$161,7)</f>
        <v>56.75</v>
      </c>
      <c r="BN15" s="127">
        <f>VLOOKUP(BN$7,'[24]Curve Summary'!$A$9:$AG$161,7)</f>
        <v>41.51</v>
      </c>
      <c r="BO15" s="127">
        <f>VLOOKUP(BO$7,'[24]Curve Summary'!$A$9:$AG$161,7)</f>
        <v>40.15</v>
      </c>
      <c r="BP15" s="127">
        <f>VLOOKUP(BP$7,'[24]Curve Summary'!$A$9:$AG$161,7)</f>
        <v>39.479999999999997</v>
      </c>
      <c r="BQ15" s="127">
        <f>VLOOKUP(BQ$7,'[24]Curve Summary'!$A$9:$AG$161,7)</f>
        <v>40.29</v>
      </c>
      <c r="BR15" s="127">
        <f>VLOOKUP(BR$7,'[24]Curve Summary'!$A$9:$AG$161,7)</f>
        <v>40.29</v>
      </c>
      <c r="BS15" s="127">
        <f>VLOOKUP(BS$7,'[24]Curve Summary'!$A$9:$AG$161,7)</f>
        <v>40.29</v>
      </c>
      <c r="BT15" s="127">
        <f>VLOOKUP(BT$7,'[24]Curve Summary'!$A$9:$AG$161,7)</f>
        <v>38.89</v>
      </c>
      <c r="BU15" s="127">
        <f>VLOOKUP(BU$7,'[24]Curve Summary'!$A$9:$AG$161,7)</f>
        <v>39.83</v>
      </c>
      <c r="BV15" s="127">
        <f>VLOOKUP(BV$7,'[24]Curve Summary'!$A$9:$AG$161,7)</f>
        <v>47.7</v>
      </c>
      <c r="BW15" s="127">
        <f>VLOOKUP(BW$7,'[24]Curve Summary'!$A$9:$AG$161,7)</f>
        <v>59.97</v>
      </c>
      <c r="BX15" s="127">
        <f>VLOOKUP(BX$7,'[24]Curve Summary'!$A$9:$AG$161,7)</f>
        <v>70.739999999999995</v>
      </c>
      <c r="BY15" s="127">
        <f>VLOOKUP(BY$7,'[24]Curve Summary'!$A$9:$AG$161,7)</f>
        <v>56.7</v>
      </c>
      <c r="BZ15" s="127">
        <f>VLOOKUP(BZ$7,'[24]Curve Summary'!$A$9:$AG$161,7)</f>
        <v>41.87</v>
      </c>
      <c r="CA15" s="127">
        <f>VLOOKUP(CA$7,'[24]Curve Summary'!$A$9:$AG$161,7)</f>
        <v>40.58</v>
      </c>
      <c r="CB15" s="127">
        <f>VLOOKUP(CB$7,'[24]Curve Summary'!$A$9:$AG$161,7)</f>
        <v>39.94</v>
      </c>
      <c r="CC15" s="127">
        <f>VLOOKUP(CC$7,'[24]Curve Summary'!$A$9:$AG$161,7)</f>
        <v>40.659999999999997</v>
      </c>
      <c r="CD15" s="127">
        <f>VLOOKUP(CD$7,'[24]Curve Summary'!$A$9:$AG$161,7)</f>
        <v>40.659999999999997</v>
      </c>
      <c r="CE15" s="127">
        <f>VLOOKUP(CE$7,'[24]Curve Summary'!$A$9:$AG$161,7)</f>
        <v>40.659999999999997</v>
      </c>
      <c r="CF15" s="127">
        <f>VLOOKUP(CF$7,'[24]Curve Summary'!$A$9:$AG$161,7)</f>
        <v>39.25</v>
      </c>
      <c r="CG15" s="127">
        <f>VLOOKUP(CG$7,'[24]Curve Summary'!$A$9:$AG$161,7)</f>
        <v>40.19</v>
      </c>
      <c r="CH15" s="127">
        <f>VLOOKUP(CH$7,'[24]Curve Summary'!$A$9:$AG$161,7)</f>
        <v>47.83</v>
      </c>
      <c r="CI15" s="127">
        <f>VLOOKUP(CI$7,'[24]Curve Summary'!$A$9:$AG$161,7)</f>
        <v>60.01</v>
      </c>
      <c r="CJ15" s="127">
        <f>VLOOKUP(CJ$7,'[24]Curve Summary'!$A$9:$AG$161,7)</f>
        <v>70.62</v>
      </c>
      <c r="CK15" s="127">
        <f>VLOOKUP(CK$7,'[24]Curve Summary'!$A$9:$AG$161,7)</f>
        <v>56.72</v>
      </c>
      <c r="CL15" s="127">
        <f>VLOOKUP(CL$7,'[24]Curve Summary'!$A$9:$AG$161,7)</f>
        <v>42.22</v>
      </c>
      <c r="CM15" s="127">
        <f>VLOOKUP(CM$7,'[24]Curve Summary'!$A$9:$AG$161,7)</f>
        <v>40.97</v>
      </c>
      <c r="CN15" s="127">
        <f>VLOOKUP(CN$7,'[24]Curve Summary'!$A$9:$AG$161,7)</f>
        <v>40.35</v>
      </c>
      <c r="CO15" s="127">
        <f>VLOOKUP(CO$7,'[24]Curve Summary'!$A$9:$AG$161,7)</f>
        <v>40.950000000000003</v>
      </c>
      <c r="CP15" s="127">
        <f>VLOOKUP(CP$7,'[24]Curve Summary'!$A$9:$AG$161,7)</f>
        <v>40.950000000000003</v>
      </c>
      <c r="CQ15" s="127">
        <f>VLOOKUP(CQ$7,'[24]Curve Summary'!$A$9:$AG$161,7)</f>
        <v>40.950000000000003</v>
      </c>
      <c r="CR15" s="127">
        <f>VLOOKUP(CR$7,'[24]Curve Summary'!$A$9:$AG$161,7)</f>
        <v>39.54</v>
      </c>
      <c r="CS15" s="127">
        <f>VLOOKUP(CS$7,'[24]Curve Summary'!$A$9:$AG$161,7)</f>
        <v>40.479999999999997</v>
      </c>
      <c r="CT15" s="127">
        <f>VLOOKUP(CT$7,'[24]Curve Summary'!$A$9:$AG$161,7)</f>
        <v>48.02</v>
      </c>
      <c r="CU15" s="127">
        <f>VLOOKUP(CU$7,'[24]Curve Summary'!$A$9:$AG$161,7)</f>
        <v>60.17</v>
      </c>
      <c r="CV15" s="127">
        <f>VLOOKUP(CV$7,'[24]Curve Summary'!$A$9:$AG$161,7)</f>
        <v>70.73</v>
      </c>
      <c r="CW15" s="127">
        <f>VLOOKUP(CW$7,'[24]Curve Summary'!$A$9:$AG$161,7)</f>
        <v>56.86</v>
      </c>
      <c r="CX15" s="127">
        <f>VLOOKUP(CX$7,'[24]Curve Summary'!$A$9:$AG$161,7)</f>
        <v>42.5</v>
      </c>
      <c r="CY15" s="127">
        <f>VLOOKUP(CY$7,'[24]Curve Summary'!$A$9:$AG$161,7)</f>
        <v>41.29</v>
      </c>
      <c r="CZ15" s="127">
        <f>VLOOKUP(CZ$7,'[24]Curve Summary'!$A$9:$AG$161,7)</f>
        <v>40.67</v>
      </c>
      <c r="DA15" s="127">
        <f>VLOOKUP(DA$7,'[24]Curve Summary'!$A$9:$AG$161,7)</f>
        <v>41.22</v>
      </c>
      <c r="DB15" s="127">
        <f>VLOOKUP(DB$7,'[24]Curve Summary'!$A$9:$AG$161,7)</f>
        <v>41.23</v>
      </c>
      <c r="DC15" s="127">
        <f>VLOOKUP(DC$7,'[24]Curve Summary'!$A$9:$AG$161,7)</f>
        <v>41.23</v>
      </c>
      <c r="DD15" s="127">
        <f>VLOOKUP(DD$7,'[24]Curve Summary'!$A$9:$AG$161,7)</f>
        <v>39.81</v>
      </c>
      <c r="DE15" s="127">
        <f>VLOOKUP(DE$7,'[24]Curve Summary'!$A$9:$AG$161,7)</f>
        <v>40.76</v>
      </c>
      <c r="DF15" s="127">
        <f>VLOOKUP(DF$7,'[24]Curve Summary'!$A$9:$AG$161,7)</f>
        <v>48.22</v>
      </c>
      <c r="DG15" s="127">
        <f>VLOOKUP(DG$7,'[24]Curve Summary'!$A$9:$AG$161,7)</f>
        <v>60.38</v>
      </c>
      <c r="DH15" s="127">
        <f>VLOOKUP(DH$7,'[24]Curve Summary'!$A$9:$AG$161,7)</f>
        <v>70.92</v>
      </c>
      <c r="DI15" s="127">
        <f>VLOOKUP(DI$7,'[24]Curve Summary'!$A$9:$AG$161,7)</f>
        <v>57.05</v>
      </c>
      <c r="DJ15" s="127">
        <f>VLOOKUP(DJ$7,'[24]Curve Summary'!$A$9:$AG$161,7)</f>
        <v>42.78</v>
      </c>
      <c r="DK15" s="127">
        <f>VLOOKUP(DK$7,'[24]Curve Summary'!$A$9:$AG$161,7)</f>
        <v>41.57</v>
      </c>
      <c r="DL15" s="127">
        <f>VLOOKUP(DL$7,'[24]Curve Summary'!$A$9:$AG$161,7)</f>
        <v>40.97</v>
      </c>
      <c r="DM15" s="127">
        <f>VLOOKUP(DM$7,'[24]Curve Summary'!$A$9:$AG$161,7)</f>
        <v>41.5</v>
      </c>
      <c r="DN15" s="127">
        <f>VLOOKUP(DN$7,'[24]Curve Summary'!$A$9:$AG$161,7)</f>
        <v>41.5</v>
      </c>
      <c r="DO15" s="127">
        <f>VLOOKUP(DO$7,'[24]Curve Summary'!$A$9:$AG$161,7)</f>
        <v>41.5</v>
      </c>
      <c r="DP15" s="127">
        <f>VLOOKUP(DP$7,'[24]Curve Summary'!$A$9:$AG$161,7)</f>
        <v>40.06</v>
      </c>
      <c r="DQ15" s="127">
        <f>VLOOKUP(DQ$7,'[24]Curve Summary'!$A$9:$AG$161,7)</f>
        <v>41.02</v>
      </c>
      <c r="DR15" s="127">
        <f>VLOOKUP(DR$7,'[24]Curve Summary'!$A$9:$AG$161,7)</f>
        <v>48.43</v>
      </c>
      <c r="DS15" s="127">
        <f>VLOOKUP(DS$7,'[24]Curve Summary'!$A$9:$AG$161,7)</f>
        <v>60.59</v>
      </c>
      <c r="DT15" s="127">
        <f>VLOOKUP(DT$7,'[24]Curve Summary'!$A$9:$AG$161,7)</f>
        <v>71.11</v>
      </c>
      <c r="DU15" s="127">
        <f>VLOOKUP(DU$7,'[24]Curve Summary'!$A$9:$AG$161,7)</f>
        <v>57.25</v>
      </c>
      <c r="DV15" s="127">
        <f>VLOOKUP(DV$7,'[24]Curve Summary'!$A$9:$AG$161,7)</f>
        <v>43.04</v>
      </c>
      <c r="DW15" s="127">
        <f>VLOOKUP(DW$7,'[24]Curve Summary'!$A$9:$AG$161,7)</f>
        <v>41.85</v>
      </c>
      <c r="DX15" s="127">
        <f>VLOOKUP(DX$7,'[24]Curve Summary'!$A$9:$AG$161,7)</f>
        <v>41.25</v>
      </c>
      <c r="DY15" s="127">
        <f>VLOOKUP(DY$7,'[24]Curve Summary'!$A$9:$AG$161,7)</f>
        <v>41.71</v>
      </c>
      <c r="DZ15" s="127">
        <f>VLOOKUP(DZ$7,'[24]Curve Summary'!$A$9:$AG$161,7)</f>
        <v>41.71</v>
      </c>
      <c r="EA15" s="127">
        <f>VLOOKUP(EA$7,'[24]Curve Summary'!$A$9:$AG$161,7)</f>
        <v>41.72</v>
      </c>
      <c r="EB15" s="127">
        <f>VLOOKUP(EB$7,'[24]Curve Summary'!$A$9:$AG$161,7)</f>
        <v>40.28</v>
      </c>
      <c r="EC15" s="127">
        <f>VLOOKUP(EC$7,'[24]Curve Summary'!$A$9:$AG$161,7)</f>
        <v>41.24</v>
      </c>
      <c r="ED15" s="127">
        <f>VLOOKUP(ED$7,'[24]Curve Summary'!$A$9:$AG$161,7)</f>
        <v>48.59</v>
      </c>
      <c r="EE15" s="127">
        <f>VLOOKUP(EE$7,'[24]Curve Summary'!$A$9:$AG$161,7)</f>
        <v>60.76</v>
      </c>
      <c r="EF15" s="127">
        <f>VLOOKUP(EF$7,'[24]Curve Summary'!$A$9:$AG$161,7)</f>
        <v>71.27</v>
      </c>
      <c r="EG15" s="127">
        <f>VLOOKUP(EG$7,'[24]Curve Summary'!$A$9:$AG$161,7)</f>
        <v>57.39</v>
      </c>
      <c r="EH15" s="127">
        <f>VLOOKUP(EH$7,'[24]Curve Summary'!$A$9:$AG$161,7)</f>
        <v>43.26</v>
      </c>
      <c r="EI15" s="127">
        <f>VLOOKUP(EI$7,'[24]Curve Summary'!$A$9:$AG$161,7)</f>
        <v>42.09</v>
      </c>
      <c r="EJ15" s="127">
        <f>VLOOKUP(EJ$7,'[24]Curve Summary'!$A$9:$AG$161,7)</f>
        <v>41.5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17" t="s">
        <v>146</v>
      </c>
      <c r="B18" s="159" t="s">
        <v>147</v>
      </c>
      <c r="C18" s="160">
        <f>'[24]Power Desk Daily Price'!$AC18</f>
        <v>43.052628727963096</v>
      </c>
      <c r="D18" s="160">
        <f ca="1">IF(ISERROR((AVERAGE(OFFSET('[24]Curve Summary ALBERTA'!$R$6,17,0,5,1))*5+ 15* '[24]Curve Summary Backup'!$R$38)/20), '[24]Curve Summary Backup'!$R$38,(AVERAGE(OFFSET('[24]Curve Summary ALBERTA'!$R$6,17,0,5,1))*5+ 15* '[24]Curve Summary Backup'!$R$38)/20)</f>
        <v>54.74999923706055</v>
      </c>
      <c r="E18" s="161">
        <f ca="1">(C18*C$5+D18*D$5)/(SUM(C$5:D$5))</f>
        <v>49.551167899683904</v>
      </c>
      <c r="F18" s="160">
        <f>AVERAGE(G18:H18)</f>
        <v>62.734995117187502</v>
      </c>
      <c r="G18" s="160">
        <f>AG18</f>
        <v>62.669993896484378</v>
      </c>
      <c r="H18" s="160">
        <f>AH18</f>
        <v>62.799996337890626</v>
      </c>
      <c r="I18" s="160">
        <f>AVERAGE(J18:K18)</f>
        <v>59.721657485961913</v>
      </c>
      <c r="J18" s="160">
        <f>AI18</f>
        <v>61.299051666259764</v>
      </c>
      <c r="K18" s="160">
        <f>AJ18</f>
        <v>58.144263305664062</v>
      </c>
      <c r="L18" s="160">
        <f>AK18</f>
        <v>58.959294128417966</v>
      </c>
      <c r="M18" s="160">
        <f>AL18</f>
        <v>60.034388122558596</v>
      </c>
      <c r="N18" s="160">
        <f>AVERAGE(K18:M18)</f>
        <v>59.045981852213544</v>
      </c>
      <c r="O18" s="160">
        <f>AVERAGE(P18:R18)</f>
        <v>49.788929630449182</v>
      </c>
      <c r="P18" s="160">
        <f>AM18</f>
        <v>49.226726607100524</v>
      </c>
      <c r="Q18" s="160">
        <f>AN18</f>
        <v>50.023055065196409</v>
      </c>
      <c r="R18" s="160">
        <f>AO18</f>
        <v>50.117007219050599</v>
      </c>
      <c r="S18" s="160">
        <f>AVERAGE(T18:V18)</f>
        <v>59.922203768765975</v>
      </c>
      <c r="T18" s="160">
        <f>AP18</f>
        <v>55.046689462739735</v>
      </c>
      <c r="U18" s="160">
        <f>AQ18</f>
        <v>60.365992382429745</v>
      </c>
      <c r="V18" s="160">
        <f>AR18</f>
        <v>64.35392946112843</v>
      </c>
      <c r="W18" s="160">
        <f>SUM(AG37:AR37)/SUM($AG$5:$AR$5)</f>
        <v>57.68489203380296</v>
      </c>
      <c r="X18" s="160">
        <f>SUM(AS37:BD37)/SUM($AS$5:$BD$5)</f>
        <v>51.480731397806224</v>
      </c>
      <c r="Y18" s="160">
        <f>SUM(BE37:BR37)/SUM($BE$5:$BR$5)</f>
        <v>52.338274348001022</v>
      </c>
      <c r="Z18" s="160">
        <f>SUM(BQ37:CB37)/SUM($BQ$5:$CB$5)</f>
        <v>50.851901114005024</v>
      </c>
      <c r="AA18" s="160">
        <f>SUM(CC37:DX37)/SUM($CC$5:$DX$5)</f>
        <v>48.107083026599625</v>
      </c>
      <c r="AB18" s="218">
        <f>SUM(DY37:EJ37)/SUM($DY$5:$EJ$5)</f>
        <v>50.838907708096883</v>
      </c>
      <c r="AC18" s="219">
        <f ca="1">(C18*C$5+D18*D$5+SUM(AG37:EJ37))/(SUM(C$5:D$5)+SUM($AG$5:$EJ$5))</f>
        <v>50.587266843389813</v>
      </c>
      <c r="AD18" s="145"/>
      <c r="AE18" s="145"/>
      <c r="AF18" s="146"/>
      <c r="AG18" s="127">
        <f>VLOOKUP(AG$7,'[24]Curve Summary ALBERTA'!$A$13:$AG$161,18)</f>
        <v>62.669993896484378</v>
      </c>
      <c r="AH18" s="127">
        <f>VLOOKUP(AH$7,'[24]Curve Summary ALBERTA'!$A$13:$AG$161,18)</f>
        <v>62.799996337890626</v>
      </c>
      <c r="AI18" s="127">
        <f>VLOOKUP(AI$7,'[24]Curve Summary ALBERTA'!$A$13:$AG$161,18)</f>
        <v>61.299051666259764</v>
      </c>
      <c r="AJ18" s="127">
        <f>VLOOKUP(AJ$7,'[24]Curve Summary ALBERTA'!$A$13:$AG$161,18)</f>
        <v>58.144263305664062</v>
      </c>
      <c r="AK18" s="127">
        <f>VLOOKUP(AK$7,'[24]Curve Summary ALBERTA'!$A$13:$AG$161,18)</f>
        <v>58.959294128417966</v>
      </c>
      <c r="AL18" s="127">
        <f>VLOOKUP(AL$7,'[24]Curve Summary ALBERTA'!$A$13:$AG$161,18)</f>
        <v>60.034388122558596</v>
      </c>
      <c r="AM18" s="127">
        <f>VLOOKUP(AM$7,'[24]Curve Summary ALBERTA'!$A$13:$AG$161,18)</f>
        <v>49.226726607100524</v>
      </c>
      <c r="AN18" s="127">
        <f>VLOOKUP(AN$7,'[24]Curve Summary ALBERTA'!$A$13:$AG$161,18)</f>
        <v>50.023055065196409</v>
      </c>
      <c r="AO18" s="127">
        <f>VLOOKUP(AO$7,'[24]Curve Summary ALBERTA'!$A$13:$AG$161,18)</f>
        <v>50.117007219050599</v>
      </c>
      <c r="AP18" s="127">
        <f>VLOOKUP(AP$7,'[24]Curve Summary ALBERTA'!$A$13:$AG$161,18)</f>
        <v>55.046689462739735</v>
      </c>
      <c r="AQ18" s="127">
        <f>VLOOKUP(AQ$7,'[24]Curve Summary ALBERTA'!$A$13:$AG$161,18)</f>
        <v>60.365992382429745</v>
      </c>
      <c r="AR18" s="127">
        <f>VLOOKUP(AR$7,'[24]Curve Summary ALBERTA'!$A$13:$AG$161,18)</f>
        <v>64.35392946112843</v>
      </c>
      <c r="AS18" s="127">
        <f>VLOOKUP(AS$7,'[24]Curve Summary ALBERTA'!$A$13:$AG$161,18)</f>
        <v>53.362919395275185</v>
      </c>
      <c r="AT18" s="127">
        <f>VLOOKUP(AT$7,'[24]Curve Summary ALBERTA'!$A$13:$AG$161,18)</f>
        <v>52.141696204236673</v>
      </c>
      <c r="AU18" s="127">
        <f>VLOOKUP(AU$7,'[24]Curve Summary ALBERTA'!$A$13:$AG$161,18)</f>
        <v>50.675654936011341</v>
      </c>
      <c r="AV18" s="127">
        <f>VLOOKUP(AV$7,'[24]Curve Summary ALBERTA'!$A$13:$AG$161,18)</f>
        <v>48.881881020162993</v>
      </c>
      <c r="AW18" s="127">
        <f>VLOOKUP(AW$7,'[24]Curve Summary ALBERTA'!$A$13:$AG$161,18)</f>
        <v>48.96014301589706</v>
      </c>
      <c r="AX18" s="127">
        <f>VLOOKUP(AX$7,'[24]Curve Summary ALBERTA'!$A$13:$AG$161,18)</f>
        <v>49.363459159254752</v>
      </c>
      <c r="AY18" s="127">
        <f>VLOOKUP(AY$7,'[24]Curve Summary ALBERTA'!$A$13:$AG$161,18)</f>
        <v>49.927870752856244</v>
      </c>
      <c r="AZ18" s="127">
        <f>VLOOKUP(AZ$7,'[24]Curve Summary ALBERTA'!$A$13:$AG$161,18)</f>
        <v>50.489287757739433</v>
      </c>
      <c r="BA18" s="127">
        <f>VLOOKUP(BA$7,'[24]Curve Summary ALBERTA'!$A$13:$AG$161,18)</f>
        <v>50.642403896471066</v>
      </c>
      <c r="BB18" s="127">
        <f>VLOOKUP(BB$7,'[24]Curve Summary ALBERTA'!$A$13:$AG$161,18)</f>
        <v>51.283337107090695</v>
      </c>
      <c r="BC18" s="127">
        <f>VLOOKUP(BC$7,'[24]Curve Summary ALBERTA'!$A$13:$AG$161,18)</f>
        <v>54.820058540554776</v>
      </c>
      <c r="BD18" s="127">
        <f>VLOOKUP(BD$7,'[24]Curve Summary ALBERTA'!$A$13:$AG$161,18)</f>
        <v>57.413910311222956</v>
      </c>
      <c r="BE18" s="127">
        <f>VLOOKUP(BE$7,'[24]Curve Summary ALBERTA'!$A$13:$AG$161,18)</f>
        <v>55.586766045463193</v>
      </c>
      <c r="BF18" s="127">
        <f>VLOOKUP(BF$7,'[24]Curve Summary ALBERTA'!$A$13:$AG$161,18)</f>
        <v>54.211172652049164</v>
      </c>
      <c r="BG18" s="127">
        <f>VLOOKUP(BG$7,'[24]Curve Summary ALBERTA'!$A$13:$AG$161,18)</f>
        <v>52.045231864323632</v>
      </c>
      <c r="BH18" s="127">
        <f>VLOOKUP(BH$7,'[24]Curve Summary ALBERTA'!$A$13:$AG$161,18)</f>
        <v>49.184529257200346</v>
      </c>
      <c r="BI18" s="127">
        <f>VLOOKUP(BI$7,'[24]Curve Summary ALBERTA'!$A$13:$AG$161,18)</f>
        <v>49.242831651380037</v>
      </c>
      <c r="BJ18" s="127">
        <f>VLOOKUP(BJ$7,'[24]Curve Summary ALBERTA'!$A$13:$AG$161,18)</f>
        <v>49.858994297213314</v>
      </c>
      <c r="BK18" s="127">
        <f>VLOOKUP(BK$7,'[24]Curve Summary ALBERTA'!$A$13:$AG$161,18)</f>
        <v>50.554657665134165</v>
      </c>
      <c r="BL18" s="127">
        <f>VLOOKUP(BL$7,'[24]Curve Summary ALBERTA'!$A$13:$AG$161,18)</f>
        <v>51.159578070830683</v>
      </c>
      <c r="BM18" s="127">
        <f>VLOOKUP(BM$7,'[24]Curve Summary ALBERTA'!$A$13:$AG$161,18)</f>
        <v>51.067020228996938</v>
      </c>
      <c r="BN18" s="127">
        <f>VLOOKUP(BN$7,'[24]Curve Summary ALBERTA'!$A$13:$AG$161,18)</f>
        <v>51.380260315393592</v>
      </c>
      <c r="BO18" s="127">
        <f>VLOOKUP(BO$7,'[24]Curve Summary ALBERTA'!$A$13:$AG$161,18)</f>
        <v>54.332519426867783</v>
      </c>
      <c r="BP18" s="127">
        <f>VLOOKUP(BP$7,'[24]Curve Summary ALBERTA'!$A$13:$AG$161,18)</f>
        <v>56.80219984890406</v>
      </c>
      <c r="BQ18" s="127">
        <f>VLOOKUP(BQ$7,'[24]Curve Summary ALBERTA'!$A$13:$AG$161,18)</f>
        <v>54.259545052604565</v>
      </c>
      <c r="BR18" s="127">
        <f>VLOOKUP(BR$7,'[24]Curve Summary ALBERTA'!$A$13:$AG$161,18)</f>
        <v>52.94851805262207</v>
      </c>
      <c r="BS18" s="127">
        <f>VLOOKUP(BS$7,'[24]Curve Summary ALBERTA'!$A$13:$AG$161,18)</f>
        <v>50.887470744354459</v>
      </c>
      <c r="BT18" s="127">
        <f>VLOOKUP(BT$7,'[24]Curve Summary ALBERTA'!$A$13:$AG$161,18)</f>
        <v>48.020033977730399</v>
      </c>
      <c r="BU18" s="127">
        <f>VLOOKUP(BU$7,'[24]Curve Summary ALBERTA'!$A$13:$AG$161,18)</f>
        <v>48.074220476143502</v>
      </c>
      <c r="BV18" s="127">
        <f>VLOOKUP(BV$7,'[24]Curve Summary ALBERTA'!$A$13:$AG$161,18)</f>
        <v>48.658389530048481</v>
      </c>
      <c r="BW18" s="127">
        <f>VLOOKUP(BW$7,'[24]Curve Summary ALBERTA'!$A$13:$AG$161,18)</f>
        <v>49.318818550171613</v>
      </c>
      <c r="BX18" s="127">
        <f>VLOOKUP(BX$7,'[24]Curve Summary ALBERTA'!$A$13:$AG$161,18)</f>
        <v>49.893424330503109</v>
      </c>
      <c r="BY18" s="127">
        <f>VLOOKUP(BY$7,'[24]Curve Summary ALBERTA'!$A$13:$AG$161,18)</f>
        <v>49.80538075296284</v>
      </c>
      <c r="BZ18" s="127">
        <f>VLOOKUP(BZ$7,'[24]Curve Summary ALBERTA'!$A$13:$AG$161,18)</f>
        <v>50.102198901548626</v>
      </c>
      <c r="CA18" s="127">
        <f>VLOOKUP(CA$7,'[24]Curve Summary ALBERTA'!$A$13:$AG$161,18)</f>
        <v>53.054864933794882</v>
      </c>
      <c r="CB18" s="127">
        <f>VLOOKUP(CB$7,'[24]Curve Summary ALBERTA'!$A$13:$AG$161,18)</f>
        <v>55.419131887720674</v>
      </c>
      <c r="CC18" s="127">
        <f>VLOOKUP(CC$7,'[24]Curve Summary ALBERTA'!$A$13:$AG$161,18)</f>
        <v>49.109189710498228</v>
      </c>
      <c r="CD18" s="127">
        <f>VLOOKUP(CD$7,'[24]Curve Summary ALBERTA'!$A$13:$AG$161,18)</f>
        <v>47.987332360015337</v>
      </c>
      <c r="CE18" s="127">
        <f>VLOOKUP(CE$7,'[24]Curve Summary ALBERTA'!$A$13:$AG$161,18)</f>
        <v>46.199624659444133</v>
      </c>
      <c r="CF18" s="127">
        <f>VLOOKUP(CF$7,'[24]Curve Summary ALBERTA'!$A$13:$AG$161,18)</f>
        <v>43.69733362001503</v>
      </c>
      <c r="CG18" s="127">
        <f>VLOOKUP(CG$7,'[24]Curve Summary ALBERTA'!$A$13:$AG$161,18)</f>
        <v>43.771271659333884</v>
      </c>
      <c r="CH18" s="127">
        <f>VLOOKUP(CH$7,'[24]Curve Summary ALBERTA'!$A$13:$AG$161,18)</f>
        <v>44.315947536614196</v>
      </c>
      <c r="CI18" s="127">
        <f>VLOOKUP(CI$7,'[24]Curve Summary ALBERTA'!$A$13:$AG$161,18)</f>
        <v>44.92645147278045</v>
      </c>
      <c r="CJ18" s="127">
        <f>VLOOKUP(CJ$7,'[24]Curve Summary ALBERTA'!$A$13:$AG$161,18)</f>
        <v>45.461033181693608</v>
      </c>
      <c r="CK18" s="127">
        <f>VLOOKUP(CK$7,'[24]Curve Summary ALBERTA'!$A$13:$AG$161,18)</f>
        <v>45.40976092612474</v>
      </c>
      <c r="CL18" s="127">
        <f>VLOOKUP(CL$7,'[24]Curve Summary ALBERTA'!$A$13:$AG$161,18)</f>
        <v>45.697963106658818</v>
      </c>
      <c r="CM18" s="127">
        <f>VLOOKUP(CM$7,'[24]Curve Summary ALBERTA'!$A$13:$AG$161,18)</f>
        <v>48.340639877733587</v>
      </c>
      <c r="CN18" s="127">
        <f>VLOOKUP(CN$7,'[24]Curve Summary ALBERTA'!$A$13:$AG$161,18)</f>
        <v>50.439488193097418</v>
      </c>
      <c r="CO18" s="127">
        <f>VLOOKUP(CO$7,'[24]Curve Summary ALBERTA'!$A$13:$AG$161,18)</f>
        <v>50.691420929601136</v>
      </c>
      <c r="CP18" s="127">
        <f>VLOOKUP(CP$7,'[24]Curve Summary ALBERTA'!$A$13:$AG$161,18)</f>
        <v>49.544653442915383</v>
      </c>
      <c r="CQ18" s="127">
        <f>VLOOKUP(CQ$7,'[24]Curve Summary ALBERTA'!$A$13:$AG$161,18)</f>
        <v>47.730664942645284</v>
      </c>
      <c r="CR18" s="127">
        <f>VLOOKUP(CR$7,'[24]Curve Summary ALBERTA'!$A$13:$AG$161,18)</f>
        <v>45.066949051176728</v>
      </c>
      <c r="CS18" s="127">
        <f>VLOOKUP(CS$7,'[24]Curve Summary ALBERTA'!$A$13:$AG$161,18)</f>
        <v>45.122400829274369</v>
      </c>
      <c r="CT18" s="127">
        <f>VLOOKUP(CT$7,'[24]Curve Summary ALBERTA'!$A$13:$AG$161,18)</f>
        <v>45.648721654463124</v>
      </c>
      <c r="CU18" s="127">
        <f>VLOOKUP(CU$7,'[24]Curve Summary ALBERTA'!$A$13:$AG$161,18)</f>
        <v>46.240411581785217</v>
      </c>
      <c r="CV18" s="127">
        <f>VLOOKUP(CV$7,'[24]Curve Summary ALBERTA'!$A$13:$AG$161,18)</f>
        <v>46.753843684028681</v>
      </c>
      <c r="CW18" s="127">
        <f>VLOOKUP(CW$7,'[24]Curve Summary ALBERTA'!$A$13:$AG$161,18)</f>
        <v>46.678814584392292</v>
      </c>
      <c r="CX18" s="127">
        <f>VLOOKUP(CX$7,'[24]Curve Summary ALBERTA'!$A$13:$AG$161,18)</f>
        <v>46.943756779396999</v>
      </c>
      <c r="CY18" s="127">
        <f>VLOOKUP(CY$7,'[24]Curve Summary ALBERTA'!$A$13:$AG$161,18)</f>
        <v>49.563423085451483</v>
      </c>
      <c r="CZ18" s="127">
        <f>VLOOKUP(CZ$7,'[24]Curve Summary ALBERTA'!$A$13:$AG$161,18)</f>
        <v>51.660098835327538</v>
      </c>
      <c r="DA18" s="127">
        <f>VLOOKUP(DA$7,'[24]Curve Summary ALBERTA'!$A$13:$AG$161,18)</f>
        <v>51.945258441901991</v>
      </c>
      <c r="DB18" s="127">
        <f>VLOOKUP(DB$7,'[24]Curve Summary ALBERTA'!$A$13:$AG$161,18)</f>
        <v>50.797804667329828</v>
      </c>
      <c r="DC18" s="127">
        <f>VLOOKUP(DC$7,'[24]Curve Summary ALBERTA'!$A$13:$AG$161,18)</f>
        <v>48.982631447689506</v>
      </c>
      <c r="DD18" s="127">
        <f>VLOOKUP(DD$7,'[24]Curve Summary ALBERTA'!$A$13:$AG$161,18)</f>
        <v>46.251447810438385</v>
      </c>
      <c r="DE18" s="127">
        <f>VLOOKUP(DE$7,'[24]Curve Summary ALBERTA'!$A$13:$AG$161,18)</f>
        <v>46.307218868509786</v>
      </c>
      <c r="DF18" s="127">
        <f>VLOOKUP(DF$7,'[24]Curve Summary ALBERTA'!$A$13:$AG$161,18)</f>
        <v>46.834285460042238</v>
      </c>
      <c r="DG18" s="127">
        <f>VLOOKUP(DG$7,'[24]Curve Summary ALBERTA'!$A$13:$AG$161,18)</f>
        <v>47.426774913261063</v>
      </c>
      <c r="DH18" s="127">
        <f>VLOOKUP(DH$7,'[24]Curve Summary ALBERTA'!$A$13:$AG$161,18)</f>
        <v>47.940951154546241</v>
      </c>
      <c r="DI18" s="127">
        <f>VLOOKUP(DI$7,'[24]Curve Summary ALBERTA'!$A$13:$AG$161,18)</f>
        <v>47.866142811048526</v>
      </c>
      <c r="DJ18" s="127">
        <f>VLOOKUP(DJ$7,'[24]Curve Summary ALBERTA'!$A$13:$AG$161,18)</f>
        <v>48.131602706292803</v>
      </c>
      <c r="DK18" s="127">
        <f>VLOOKUP(DK$7,'[24]Curve Summary ALBERTA'!$A$13:$AG$161,18)</f>
        <v>50.557540760312264</v>
      </c>
      <c r="DL18" s="127">
        <f>VLOOKUP(DL$7,'[24]Curve Summary ALBERTA'!$A$13:$AG$161,18)</f>
        <v>52.67527543613253</v>
      </c>
      <c r="DM18" s="127">
        <f>VLOOKUP(DM$7,'[24]Curve Summary ALBERTA'!$A$13:$AG$161,18)</f>
        <v>53.022446950580061</v>
      </c>
      <c r="DN18" s="127">
        <f>VLOOKUP(DN$7,'[24]Curve Summary ALBERTA'!$A$13:$AG$161,18)</f>
        <v>51.901862625863785</v>
      </c>
      <c r="DO18" s="127">
        <f>VLOOKUP(DO$7,'[24]Curve Summary ALBERTA'!$A$13:$AG$161,18)</f>
        <v>50.10805687999008</v>
      </c>
      <c r="DP18" s="127">
        <f>VLOOKUP(DP$7,'[24]Curve Summary ALBERTA'!$A$13:$AG$161,18)</f>
        <v>46.936992696951798</v>
      </c>
      <c r="DQ18" s="127">
        <f>VLOOKUP(DQ$7,'[24]Curve Summary ALBERTA'!$A$13:$AG$161,18)</f>
        <v>47.019969241426949</v>
      </c>
      <c r="DR18" s="127">
        <f>VLOOKUP(DR$7,'[24]Curve Summary ALBERTA'!$A$13:$AG$161,18)</f>
        <v>47.577999807002968</v>
      </c>
      <c r="DS18" s="127">
        <f>VLOOKUP(DS$7,'[24]Curve Summary ALBERTA'!$A$13:$AG$161,18)</f>
        <v>48.202092414798628</v>
      </c>
      <c r="DT18" s="127">
        <f>VLOOKUP(DT$7,'[24]Curve Summary ALBERTA'!$A$13:$AG$161,18)</f>
        <v>48.749720900516522</v>
      </c>
      <c r="DU18" s="127">
        <f>VLOOKUP(DU$7,'[24]Curve Summary ALBERTA'!$A$13:$AG$161,18)</f>
        <v>48.705811198287329</v>
      </c>
      <c r="DV18" s="127">
        <f>VLOOKUP(DV$7,'[24]Curve Summary ALBERTA'!$A$13:$AG$161,18)</f>
        <v>49.004106666919959</v>
      </c>
      <c r="DW18" s="127">
        <f>VLOOKUP(DW$7,'[24]Curve Summary ALBERTA'!$A$13:$AG$161,18)</f>
        <v>51.943675793397077</v>
      </c>
      <c r="DX18" s="127">
        <f>VLOOKUP(DX$7,'[24]Curve Summary ALBERTA'!$A$13:$AG$161,18)</f>
        <v>54.094657078494464</v>
      </c>
      <c r="DY18" s="127">
        <f>VLOOKUP(DY$7,'[24]Curve Summary ALBERTA'!$A$13:$AG$161,18)</f>
        <v>54.486624918807465</v>
      </c>
      <c r="DZ18" s="127">
        <f>VLOOKUP(DZ$7,'[24]Curve Summary ALBERTA'!$A$13:$AG$161,18)</f>
        <v>53.365538669271601</v>
      </c>
      <c r="EA18" s="127">
        <f>VLOOKUP(EA$7,'[24]Curve Summary ALBERTA'!$A$13:$AG$161,18)</f>
        <v>51.564278907005892</v>
      </c>
      <c r="EB18" s="127">
        <f>VLOOKUP(EB$7,'[24]Curve Summary ALBERTA'!$A$13:$AG$161,18)</f>
        <v>47.910422536844528</v>
      </c>
      <c r="EC18" s="127">
        <f>VLOOKUP(EC$7,'[24]Curve Summary ALBERTA'!$A$13:$AG$161,18)</f>
        <v>48.001579085397104</v>
      </c>
      <c r="ED18" s="127">
        <f>VLOOKUP(ED$7,'[24]Curve Summary ALBERTA'!$A$13:$AG$161,18)</f>
        <v>48.57236881183016</v>
      </c>
      <c r="EE18" s="127">
        <f>VLOOKUP(EE$7,'[24]Curve Summary ALBERTA'!$A$13:$AG$161,18)</f>
        <v>49.209752642227791</v>
      </c>
      <c r="EF18" s="127">
        <f>VLOOKUP(EF$7,'[24]Curve Summary ALBERTA'!$A$13:$AG$161,18)</f>
        <v>49.770408317783598</v>
      </c>
      <c r="EG18" s="127">
        <f>VLOOKUP(EG$7,'[24]Curve Summary ALBERTA'!$A$13:$AG$161,18)</f>
        <v>49.734079005503055</v>
      </c>
      <c r="EH18" s="127">
        <f>VLOOKUP(EH$7,'[24]Curve Summary ALBERTA'!$A$13:$AG$161,18)</f>
        <v>50.042994412721121</v>
      </c>
      <c r="EI18" s="127">
        <f>VLOOKUP(EI$7,'[24]Curve Summary ALBERTA'!$A$13:$AG$161,18)</f>
        <v>52.619701704091277</v>
      </c>
      <c r="EJ18" s="127">
        <f>VLOOKUP(EJ$7,'[24]Curve Summary ALBERTA'!$A$13:$AG$161,18)</f>
        <v>54.799983879332714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5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5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5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5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5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5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6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0.17723684210526258</v>
      </c>
      <c r="D28" s="128">
        <f t="shared" ca="1" si="17"/>
        <v>0</v>
      </c>
      <c r="E28" s="144">
        <f t="shared" ca="1" si="17"/>
        <v>0.19938003793267001</v>
      </c>
      <c r="F28" s="128">
        <f t="shared" si="17"/>
        <v>-4.9999999999997158E-2</v>
      </c>
      <c r="G28" s="128">
        <f t="shared" si="17"/>
        <v>-0.10000000000000142</v>
      </c>
      <c r="H28" s="128">
        <f t="shared" si="17"/>
        <v>0</v>
      </c>
      <c r="I28" s="128">
        <f t="shared" si="17"/>
        <v>0.25</v>
      </c>
      <c r="J28" s="128">
        <f t="shared" si="17"/>
        <v>0</v>
      </c>
      <c r="K28" s="128">
        <f t="shared" si="17"/>
        <v>0.5</v>
      </c>
      <c r="L28" s="128">
        <f t="shared" si="17"/>
        <v>0</v>
      </c>
      <c r="M28" s="128">
        <f t="shared" si="17"/>
        <v>1</v>
      </c>
      <c r="N28" s="128">
        <f>N9-N47</f>
        <v>0.5</v>
      </c>
      <c r="O28" s="128">
        <f t="shared" si="17"/>
        <v>0.3333333333333357</v>
      </c>
      <c r="P28" s="128">
        <f t="shared" si="17"/>
        <v>0.5</v>
      </c>
      <c r="Q28" s="128">
        <f t="shared" si="17"/>
        <v>0</v>
      </c>
      <c r="R28" s="128">
        <f t="shared" si="17"/>
        <v>0.5</v>
      </c>
      <c r="S28" s="128">
        <f t="shared" si="17"/>
        <v>0</v>
      </c>
      <c r="T28" s="128">
        <f t="shared" si="17"/>
        <v>0</v>
      </c>
      <c r="U28" s="128">
        <f t="shared" si="17"/>
        <v>0</v>
      </c>
      <c r="V28" s="128">
        <f t="shared" si="17"/>
        <v>0</v>
      </c>
      <c r="W28" s="144">
        <f t="shared" si="17"/>
        <v>0.19529411764705173</v>
      </c>
      <c r="X28" s="128">
        <f t="shared" si="17"/>
        <v>0</v>
      </c>
      <c r="Y28" s="128">
        <f t="shared" si="17"/>
        <v>0</v>
      </c>
      <c r="Z28" s="128">
        <f t="shared" si="17"/>
        <v>0</v>
      </c>
      <c r="AA28" s="128">
        <f t="shared" si="17"/>
        <v>0</v>
      </c>
      <c r="AB28" s="128">
        <f t="shared" si="17"/>
        <v>0</v>
      </c>
      <c r="AC28" s="214">
        <f t="shared" ca="1" si="17"/>
        <v>2.8817740068340925E-2</v>
      </c>
      <c r="AD28" s="145"/>
      <c r="AE28" s="145"/>
      <c r="AF28" s="146"/>
      <c r="AG28" s="127">
        <f t="shared" ref="AG28:CR31" si="18">AG9*AG$5</f>
        <v>773.3</v>
      </c>
      <c r="AH28" s="220">
        <f t="shared" si="18"/>
        <v>685</v>
      </c>
      <c r="AI28" s="220">
        <f t="shared" si="18"/>
        <v>698.25</v>
      </c>
      <c r="AJ28" s="220">
        <f t="shared" si="18"/>
        <v>638</v>
      </c>
      <c r="AK28" s="220">
        <f t="shared" si="18"/>
        <v>594</v>
      </c>
      <c r="AL28" s="220">
        <f t="shared" si="18"/>
        <v>580</v>
      </c>
      <c r="AM28" s="220">
        <f t="shared" si="18"/>
        <v>957</v>
      </c>
      <c r="AN28" s="220">
        <f t="shared" si="18"/>
        <v>1122</v>
      </c>
      <c r="AO28" s="220">
        <f t="shared" si="18"/>
        <v>860</v>
      </c>
      <c r="AP28" s="220">
        <f t="shared" si="18"/>
        <v>897</v>
      </c>
      <c r="AQ28" s="220">
        <f t="shared" si="18"/>
        <v>740</v>
      </c>
      <c r="AR28" s="220">
        <f t="shared" si="18"/>
        <v>798</v>
      </c>
      <c r="AS28" s="220">
        <f t="shared" si="18"/>
        <v>940.5</v>
      </c>
      <c r="AT28" s="220">
        <f t="shared" si="18"/>
        <v>820</v>
      </c>
      <c r="AU28" s="220">
        <f t="shared" si="18"/>
        <v>771.75</v>
      </c>
      <c r="AV28" s="220">
        <f t="shared" si="18"/>
        <v>742.5</v>
      </c>
      <c r="AW28" s="220">
        <f t="shared" si="18"/>
        <v>624.75</v>
      </c>
      <c r="AX28" s="220">
        <f t="shared" si="18"/>
        <v>645.75</v>
      </c>
      <c r="AY28" s="220">
        <f t="shared" si="18"/>
        <v>1094.5</v>
      </c>
      <c r="AZ28" s="220">
        <f t="shared" si="18"/>
        <v>1202.25</v>
      </c>
      <c r="BA28" s="220">
        <f t="shared" si="18"/>
        <v>992.25</v>
      </c>
      <c r="BB28" s="220">
        <f t="shared" si="18"/>
        <v>971.75</v>
      </c>
      <c r="BC28" s="220">
        <f t="shared" si="18"/>
        <v>726.75</v>
      </c>
      <c r="BD28" s="220">
        <f t="shared" si="18"/>
        <v>852.5</v>
      </c>
      <c r="BE28" s="220">
        <f t="shared" si="18"/>
        <v>900.06</v>
      </c>
      <c r="BF28" s="220">
        <f t="shared" si="18"/>
        <v>827.2</v>
      </c>
      <c r="BG28" s="220">
        <f t="shared" si="18"/>
        <v>867.33</v>
      </c>
      <c r="BH28" s="220">
        <f t="shared" si="18"/>
        <v>772.86</v>
      </c>
      <c r="BI28" s="220">
        <f t="shared" si="18"/>
        <v>634</v>
      </c>
      <c r="BJ28" s="220">
        <f t="shared" si="18"/>
        <v>716.32</v>
      </c>
      <c r="BK28" s="220">
        <f t="shared" si="18"/>
        <v>1026.27</v>
      </c>
      <c r="BL28" s="220">
        <f t="shared" si="18"/>
        <v>1216.8200000000002</v>
      </c>
      <c r="BM28" s="220">
        <f t="shared" si="18"/>
        <v>981.12</v>
      </c>
      <c r="BN28" s="220">
        <f t="shared" si="18"/>
        <v>891.03</v>
      </c>
      <c r="BO28" s="220">
        <f t="shared" si="18"/>
        <v>819</v>
      </c>
      <c r="BP28" s="220">
        <f t="shared" si="18"/>
        <v>906.89</v>
      </c>
      <c r="BQ28" s="220">
        <f t="shared" si="18"/>
        <v>901.95</v>
      </c>
      <c r="BR28" s="220">
        <f t="shared" si="18"/>
        <v>833.19999999999993</v>
      </c>
      <c r="BS28" s="220">
        <f t="shared" si="18"/>
        <v>886.42</v>
      </c>
      <c r="BT28" s="220">
        <f t="shared" si="18"/>
        <v>762.93</v>
      </c>
      <c r="BU28" s="220">
        <f t="shared" si="18"/>
        <v>701.19</v>
      </c>
      <c r="BV28" s="220">
        <f t="shared" si="18"/>
        <v>750.86</v>
      </c>
      <c r="BW28" s="220">
        <f t="shared" si="18"/>
        <v>962.2</v>
      </c>
      <c r="BX28" s="220">
        <f t="shared" si="18"/>
        <v>1233.49</v>
      </c>
      <c r="BY28" s="220">
        <f t="shared" si="18"/>
        <v>971.67000000000007</v>
      </c>
      <c r="BZ28" s="220">
        <f t="shared" si="18"/>
        <v>894.6</v>
      </c>
      <c r="CA28" s="220">
        <f t="shared" si="18"/>
        <v>832.65</v>
      </c>
      <c r="CB28" s="220">
        <f t="shared" si="18"/>
        <v>840.42000000000007</v>
      </c>
      <c r="CC28" s="220">
        <f t="shared" si="18"/>
        <v>907.41</v>
      </c>
      <c r="CD28" s="220">
        <f t="shared" si="18"/>
        <v>840.8</v>
      </c>
      <c r="CE28" s="220">
        <f t="shared" si="18"/>
        <v>901.6</v>
      </c>
      <c r="CF28" s="220">
        <f t="shared" si="18"/>
        <v>744</v>
      </c>
      <c r="CG28" s="220">
        <f t="shared" si="18"/>
        <v>759.44</v>
      </c>
      <c r="CH28" s="220">
        <f t="shared" si="18"/>
        <v>774.18</v>
      </c>
      <c r="CI28" s="220">
        <f t="shared" si="18"/>
        <v>958</v>
      </c>
      <c r="CJ28" s="220">
        <f t="shared" si="18"/>
        <v>1217.1600000000001</v>
      </c>
      <c r="CK28" s="220">
        <f t="shared" si="18"/>
        <v>924.59999999999991</v>
      </c>
      <c r="CL28" s="220">
        <f t="shared" si="18"/>
        <v>943.58</v>
      </c>
      <c r="CM28" s="220">
        <f t="shared" si="18"/>
        <v>844.62</v>
      </c>
      <c r="CN28" s="220">
        <f t="shared" si="18"/>
        <v>811.2</v>
      </c>
      <c r="CO28" s="220">
        <f t="shared" si="18"/>
        <v>956.33999999999992</v>
      </c>
      <c r="CP28" s="220">
        <f t="shared" si="18"/>
        <v>848.40000000000009</v>
      </c>
      <c r="CQ28" s="220">
        <f t="shared" si="18"/>
        <v>876.48</v>
      </c>
      <c r="CR28" s="220">
        <f t="shared" si="18"/>
        <v>798.42000000000007</v>
      </c>
      <c r="CS28" s="220">
        <f t="shared" ref="CS28:EJ32" si="19">CS9*CS$5</f>
        <v>782.98</v>
      </c>
      <c r="CT28" s="220">
        <f t="shared" si="19"/>
        <v>760.2</v>
      </c>
      <c r="CU28" s="220">
        <f t="shared" si="19"/>
        <v>1002.75</v>
      </c>
      <c r="CV28" s="220">
        <f t="shared" si="19"/>
        <v>1203.1300000000001</v>
      </c>
      <c r="CW28" s="220">
        <f t="shared" si="19"/>
        <v>878.56000000000006</v>
      </c>
      <c r="CX28" s="220">
        <f t="shared" si="19"/>
        <v>993.6</v>
      </c>
      <c r="CY28" s="220">
        <f t="shared" si="19"/>
        <v>856.38</v>
      </c>
      <c r="CZ28" s="220">
        <f t="shared" si="19"/>
        <v>821.59999999999991</v>
      </c>
      <c r="DA28" s="220">
        <f t="shared" si="19"/>
        <v>965.58</v>
      </c>
      <c r="DB28" s="220">
        <f t="shared" si="19"/>
        <v>900.9</v>
      </c>
      <c r="DC28" s="220">
        <f t="shared" si="19"/>
        <v>850.5</v>
      </c>
      <c r="DD28" s="220">
        <f t="shared" si="19"/>
        <v>853.82</v>
      </c>
      <c r="DE28" s="220">
        <f t="shared" si="19"/>
        <v>767.55</v>
      </c>
      <c r="DF28" s="220">
        <f t="shared" si="19"/>
        <v>779.52</v>
      </c>
      <c r="DG28" s="220">
        <f t="shared" si="19"/>
        <v>1053.1399999999999</v>
      </c>
      <c r="DH28" s="220">
        <f t="shared" si="19"/>
        <v>1094.31</v>
      </c>
      <c r="DI28" s="220">
        <f t="shared" si="19"/>
        <v>975.66</v>
      </c>
      <c r="DJ28" s="220">
        <f t="shared" si="19"/>
        <v>1003.72</v>
      </c>
      <c r="DK28" s="220">
        <f t="shared" si="19"/>
        <v>786.22</v>
      </c>
      <c r="DL28" s="220">
        <f t="shared" si="19"/>
        <v>916.74</v>
      </c>
      <c r="DM28" s="220">
        <f t="shared" si="19"/>
        <v>930.3</v>
      </c>
      <c r="DN28" s="220">
        <f t="shared" si="19"/>
        <v>867.8</v>
      </c>
      <c r="DO28" s="220">
        <f t="shared" si="19"/>
        <v>905.3</v>
      </c>
      <c r="DP28" s="220">
        <f t="shared" si="19"/>
        <v>870.76</v>
      </c>
      <c r="DQ28" s="220">
        <f t="shared" si="19"/>
        <v>749.59999999999991</v>
      </c>
      <c r="DR28" s="220">
        <f t="shared" si="19"/>
        <v>836.21999999999991</v>
      </c>
      <c r="DS28" s="220">
        <f t="shared" si="19"/>
        <v>1056.22</v>
      </c>
      <c r="DT28" s="220">
        <f t="shared" si="19"/>
        <v>1091.3699999999999</v>
      </c>
      <c r="DU28" s="220">
        <f t="shared" si="19"/>
        <v>980.91</v>
      </c>
      <c r="DV28" s="220">
        <f t="shared" si="19"/>
        <v>969.76</v>
      </c>
      <c r="DW28" s="220">
        <f t="shared" si="19"/>
        <v>839.59999999999991</v>
      </c>
      <c r="DX28" s="220">
        <f t="shared" si="19"/>
        <v>929.28000000000009</v>
      </c>
      <c r="DY28" s="220">
        <f t="shared" si="19"/>
        <v>894.59999999999991</v>
      </c>
      <c r="DZ28" s="220">
        <f t="shared" si="19"/>
        <v>877.6</v>
      </c>
      <c r="EA28" s="220">
        <f t="shared" si="19"/>
        <v>961.4</v>
      </c>
      <c r="EB28" s="220">
        <f t="shared" si="19"/>
        <v>887.26</v>
      </c>
      <c r="EC28" s="220">
        <f t="shared" si="19"/>
        <v>767.6</v>
      </c>
      <c r="ED28" s="220">
        <f t="shared" si="19"/>
        <v>855.14</v>
      </c>
      <c r="EE28" s="220">
        <f t="shared" si="19"/>
        <v>1011.78</v>
      </c>
      <c r="EF28" s="220">
        <f t="shared" si="19"/>
        <v>1140.92</v>
      </c>
      <c r="EG28" s="220">
        <f t="shared" si="19"/>
        <v>986.37</v>
      </c>
      <c r="EH28" s="220">
        <f t="shared" si="19"/>
        <v>934.92000000000007</v>
      </c>
      <c r="EI28" s="220">
        <f t="shared" si="19"/>
        <v>893.97</v>
      </c>
      <c r="EJ28" s="220">
        <f t="shared" si="19"/>
        <v>984.86</v>
      </c>
    </row>
    <row r="29" spans="1:140" ht="13.7" customHeight="1" x14ac:dyDescent="0.2">
      <c r="A29" s="190" t="s">
        <v>121</v>
      </c>
      <c r="B29" s="148"/>
      <c r="C29" s="127">
        <f t="shared" si="17"/>
        <v>-0.3276315789473685</v>
      </c>
      <c r="D29" s="127">
        <f t="shared" ca="1" si="17"/>
        <v>0</v>
      </c>
      <c r="E29" s="149">
        <f t="shared" ca="1" si="17"/>
        <v>-6.3406827880513106E-2</v>
      </c>
      <c r="F29" s="127">
        <f t="shared" si="17"/>
        <v>-5.0000000000004263E-2</v>
      </c>
      <c r="G29" s="127">
        <f t="shared" si="17"/>
        <v>-0.10000000000000142</v>
      </c>
      <c r="H29" s="127">
        <f t="shared" si="17"/>
        <v>0</v>
      </c>
      <c r="I29" s="127">
        <f t="shared" si="17"/>
        <v>0.25</v>
      </c>
      <c r="J29" s="127">
        <f t="shared" si="17"/>
        <v>0</v>
      </c>
      <c r="K29" s="127">
        <f t="shared" si="17"/>
        <v>0.5</v>
      </c>
      <c r="L29" s="127">
        <f t="shared" si="17"/>
        <v>0</v>
      </c>
      <c r="M29" s="127">
        <f t="shared" si="17"/>
        <v>1</v>
      </c>
      <c r="N29" s="127">
        <f t="shared" si="17"/>
        <v>0.5</v>
      </c>
      <c r="O29" s="127">
        <f t="shared" si="17"/>
        <v>0.3333333333333357</v>
      </c>
      <c r="P29" s="127">
        <f t="shared" si="17"/>
        <v>0.5</v>
      </c>
      <c r="Q29" s="127">
        <f t="shared" si="17"/>
        <v>0</v>
      </c>
      <c r="R29" s="127">
        <f t="shared" si="17"/>
        <v>0.5</v>
      </c>
      <c r="S29" s="127">
        <f t="shared" si="17"/>
        <v>0</v>
      </c>
      <c r="T29" s="127">
        <f t="shared" si="17"/>
        <v>0</v>
      </c>
      <c r="U29" s="127">
        <f t="shared" si="17"/>
        <v>0</v>
      </c>
      <c r="V29" s="127">
        <f t="shared" si="17"/>
        <v>0</v>
      </c>
      <c r="W29" s="149">
        <f t="shared" si="17"/>
        <v>0.19529411764705884</v>
      </c>
      <c r="X29" s="127">
        <f t="shared" si="17"/>
        <v>0</v>
      </c>
      <c r="Y29" s="127">
        <f t="shared" si="17"/>
        <v>0</v>
      </c>
      <c r="Z29" s="127">
        <f t="shared" si="17"/>
        <v>0</v>
      </c>
      <c r="AA29" s="127">
        <f t="shared" si="17"/>
        <v>0</v>
      </c>
      <c r="AB29" s="127">
        <f t="shared" si="17"/>
        <v>0</v>
      </c>
      <c r="AC29" s="150">
        <f t="shared" ca="1" si="17"/>
        <v>2.5213500494601249E-2</v>
      </c>
      <c r="AD29" s="145"/>
      <c r="AE29" s="145"/>
      <c r="AF29" s="146"/>
      <c r="AG29" s="127">
        <f t="shared" si="18"/>
        <v>773.3</v>
      </c>
      <c r="AH29" s="220">
        <f t="shared" si="18"/>
        <v>683</v>
      </c>
      <c r="AI29" s="220">
        <f t="shared" si="18"/>
        <v>698.25</v>
      </c>
      <c r="AJ29" s="220">
        <f t="shared" si="18"/>
        <v>682</v>
      </c>
      <c r="AK29" s="220">
        <f t="shared" si="18"/>
        <v>649</v>
      </c>
      <c r="AL29" s="220">
        <f t="shared" si="18"/>
        <v>630</v>
      </c>
      <c r="AM29" s="220">
        <f t="shared" si="18"/>
        <v>1023</v>
      </c>
      <c r="AN29" s="220">
        <f t="shared" si="18"/>
        <v>1177</v>
      </c>
      <c r="AO29" s="220">
        <f t="shared" si="18"/>
        <v>930</v>
      </c>
      <c r="AP29" s="220">
        <f t="shared" si="18"/>
        <v>897</v>
      </c>
      <c r="AQ29" s="220">
        <f t="shared" si="18"/>
        <v>740</v>
      </c>
      <c r="AR29" s="220">
        <f t="shared" si="18"/>
        <v>798</v>
      </c>
      <c r="AS29" s="220">
        <f t="shared" si="18"/>
        <v>951.5</v>
      </c>
      <c r="AT29" s="220">
        <f t="shared" si="18"/>
        <v>835</v>
      </c>
      <c r="AU29" s="220">
        <f t="shared" si="18"/>
        <v>803.25</v>
      </c>
      <c r="AV29" s="220">
        <f t="shared" si="18"/>
        <v>819.5</v>
      </c>
      <c r="AW29" s="220">
        <f t="shared" si="18"/>
        <v>698.25</v>
      </c>
      <c r="AX29" s="220">
        <f t="shared" si="18"/>
        <v>724.5</v>
      </c>
      <c r="AY29" s="220">
        <f t="shared" si="18"/>
        <v>1193.5</v>
      </c>
      <c r="AZ29" s="220">
        <f t="shared" si="18"/>
        <v>1275.75</v>
      </c>
      <c r="BA29" s="220">
        <f t="shared" si="18"/>
        <v>1065.75</v>
      </c>
      <c r="BB29" s="220">
        <f t="shared" si="18"/>
        <v>1012</v>
      </c>
      <c r="BC29" s="220">
        <f t="shared" si="18"/>
        <v>736.25</v>
      </c>
      <c r="BD29" s="220">
        <f t="shared" si="18"/>
        <v>858</v>
      </c>
      <c r="BE29" s="220">
        <f t="shared" si="18"/>
        <v>915.81</v>
      </c>
      <c r="BF29" s="220">
        <f t="shared" si="18"/>
        <v>846.59999999999991</v>
      </c>
      <c r="BG29" s="220">
        <f t="shared" si="18"/>
        <v>904.36</v>
      </c>
      <c r="BH29" s="220">
        <f t="shared" si="18"/>
        <v>846.33999999999992</v>
      </c>
      <c r="BI29" s="220">
        <f t="shared" si="18"/>
        <v>700.6</v>
      </c>
      <c r="BJ29" s="220">
        <f t="shared" si="18"/>
        <v>794.42</v>
      </c>
      <c r="BK29" s="220">
        <f t="shared" si="18"/>
        <v>1114.05</v>
      </c>
      <c r="BL29" s="220">
        <f t="shared" si="18"/>
        <v>1289.8600000000001</v>
      </c>
      <c r="BM29" s="220">
        <f t="shared" si="18"/>
        <v>1051.05</v>
      </c>
      <c r="BN29" s="220">
        <f t="shared" si="18"/>
        <v>929.45999999999992</v>
      </c>
      <c r="BO29" s="220">
        <f t="shared" si="18"/>
        <v>834.75</v>
      </c>
      <c r="BP29" s="220">
        <f t="shared" si="18"/>
        <v>919.31</v>
      </c>
      <c r="BQ29" s="220">
        <f t="shared" si="18"/>
        <v>921.9</v>
      </c>
      <c r="BR29" s="220">
        <f t="shared" si="18"/>
        <v>856</v>
      </c>
      <c r="BS29" s="220">
        <f t="shared" si="18"/>
        <v>925.5200000000001</v>
      </c>
      <c r="BT29" s="220">
        <f t="shared" si="18"/>
        <v>829.70999999999992</v>
      </c>
      <c r="BU29" s="220">
        <f t="shared" si="18"/>
        <v>767.97</v>
      </c>
      <c r="BV29" s="220">
        <f t="shared" si="18"/>
        <v>825</v>
      </c>
      <c r="BW29" s="220">
        <f t="shared" si="18"/>
        <v>1040.4000000000001</v>
      </c>
      <c r="BX29" s="220">
        <f t="shared" si="18"/>
        <v>1306.6300000000001</v>
      </c>
      <c r="BY29" s="220">
        <f t="shared" si="18"/>
        <v>1038.8699999999999</v>
      </c>
      <c r="BZ29" s="220">
        <f t="shared" si="18"/>
        <v>934.70999999999992</v>
      </c>
      <c r="CA29" s="220">
        <f t="shared" si="18"/>
        <v>853.65</v>
      </c>
      <c r="CB29" s="220">
        <f t="shared" si="18"/>
        <v>857.6400000000001</v>
      </c>
      <c r="CC29" s="220">
        <f t="shared" si="18"/>
        <v>937.23</v>
      </c>
      <c r="CD29" s="220">
        <f t="shared" si="18"/>
        <v>872.6</v>
      </c>
      <c r="CE29" s="220">
        <f t="shared" si="18"/>
        <v>949.44</v>
      </c>
      <c r="CF29" s="220">
        <f t="shared" si="18"/>
        <v>812.2</v>
      </c>
      <c r="CG29" s="220">
        <f t="shared" si="18"/>
        <v>834.46</v>
      </c>
      <c r="CH29" s="220">
        <f t="shared" si="18"/>
        <v>853.16000000000008</v>
      </c>
      <c r="CI29" s="220">
        <f t="shared" si="18"/>
        <v>1041.4000000000001</v>
      </c>
      <c r="CJ29" s="220">
        <f t="shared" si="18"/>
        <v>1298.58</v>
      </c>
      <c r="CK29" s="220">
        <f t="shared" si="18"/>
        <v>994.59999999999991</v>
      </c>
      <c r="CL29" s="220">
        <f t="shared" si="18"/>
        <v>994.40000000000009</v>
      </c>
      <c r="CM29" s="220">
        <f t="shared" si="18"/>
        <v>875.07</v>
      </c>
      <c r="CN29" s="220">
        <f t="shared" si="18"/>
        <v>836.80000000000007</v>
      </c>
      <c r="CO29" s="220">
        <f t="shared" si="18"/>
        <v>997.92</v>
      </c>
      <c r="CP29" s="220">
        <f t="shared" si="18"/>
        <v>889</v>
      </c>
      <c r="CQ29" s="220">
        <f t="shared" si="18"/>
        <v>930.59999999999991</v>
      </c>
      <c r="CR29" s="220">
        <f t="shared" si="18"/>
        <v>875.49</v>
      </c>
      <c r="CS29" s="220">
        <f t="shared" si="19"/>
        <v>863.06</v>
      </c>
      <c r="CT29" s="220">
        <f t="shared" si="19"/>
        <v>840.20999999999992</v>
      </c>
      <c r="CU29" s="220">
        <f t="shared" si="19"/>
        <v>1095.78</v>
      </c>
      <c r="CV29" s="220">
        <f t="shared" si="19"/>
        <v>1292.3699999999999</v>
      </c>
      <c r="CW29" s="220">
        <f t="shared" si="19"/>
        <v>950.76</v>
      </c>
      <c r="CX29" s="220">
        <f t="shared" si="19"/>
        <v>1055.47</v>
      </c>
      <c r="CY29" s="220">
        <f t="shared" si="19"/>
        <v>895.8599999999999</v>
      </c>
      <c r="CZ29" s="220">
        <f t="shared" si="19"/>
        <v>856.4</v>
      </c>
      <c r="DA29" s="220">
        <f t="shared" si="19"/>
        <v>1013.98</v>
      </c>
      <c r="DB29" s="220">
        <f t="shared" si="19"/>
        <v>950.04000000000008</v>
      </c>
      <c r="DC29" s="220">
        <f t="shared" si="19"/>
        <v>907.82999999999993</v>
      </c>
      <c r="DD29" s="220">
        <f t="shared" si="19"/>
        <v>938.52</v>
      </c>
      <c r="DE29" s="220">
        <f t="shared" si="19"/>
        <v>847.77</v>
      </c>
      <c r="DF29" s="220">
        <f t="shared" si="19"/>
        <v>863.1</v>
      </c>
      <c r="DG29" s="220">
        <f t="shared" si="19"/>
        <v>1154.56</v>
      </c>
      <c r="DH29" s="220">
        <f t="shared" si="19"/>
        <v>1181.04</v>
      </c>
      <c r="DI29" s="220">
        <f t="shared" si="19"/>
        <v>1060.08</v>
      </c>
      <c r="DJ29" s="220">
        <f t="shared" si="19"/>
        <v>1071.8</v>
      </c>
      <c r="DK29" s="220">
        <f t="shared" si="19"/>
        <v>828.21</v>
      </c>
      <c r="DL29" s="220">
        <f t="shared" si="19"/>
        <v>962.28000000000009</v>
      </c>
      <c r="DM29" s="220">
        <f t="shared" si="19"/>
        <v>985.53</v>
      </c>
      <c r="DN29" s="220">
        <f t="shared" si="19"/>
        <v>922.6</v>
      </c>
      <c r="DO29" s="220">
        <f t="shared" si="19"/>
        <v>973.5</v>
      </c>
      <c r="DP29" s="220">
        <f t="shared" si="19"/>
        <v>961.83999999999992</v>
      </c>
      <c r="DQ29" s="220">
        <f t="shared" si="19"/>
        <v>831.4</v>
      </c>
      <c r="DR29" s="220">
        <f t="shared" si="19"/>
        <v>929.5</v>
      </c>
      <c r="DS29" s="220">
        <f t="shared" si="19"/>
        <v>1164.24</v>
      </c>
      <c r="DT29" s="220">
        <f t="shared" si="19"/>
        <v>1185.24</v>
      </c>
      <c r="DU29" s="220">
        <f t="shared" si="19"/>
        <v>1072.05</v>
      </c>
      <c r="DV29" s="220">
        <f t="shared" si="19"/>
        <v>1043.24</v>
      </c>
      <c r="DW29" s="220">
        <f t="shared" si="19"/>
        <v>891.80000000000007</v>
      </c>
      <c r="DX29" s="220">
        <f t="shared" si="19"/>
        <v>984.06</v>
      </c>
      <c r="DY29" s="220">
        <f t="shared" si="19"/>
        <v>955.40000000000009</v>
      </c>
      <c r="DZ29" s="220">
        <f t="shared" si="19"/>
        <v>940.40000000000009</v>
      </c>
      <c r="EA29" s="220">
        <f t="shared" si="19"/>
        <v>1040.98</v>
      </c>
      <c r="EB29" s="220">
        <f t="shared" si="19"/>
        <v>984.94</v>
      </c>
      <c r="EC29" s="220">
        <f t="shared" si="19"/>
        <v>855</v>
      </c>
      <c r="ED29" s="220">
        <f t="shared" si="19"/>
        <v>954.58</v>
      </c>
      <c r="EE29" s="220">
        <f t="shared" si="19"/>
        <v>1121.19</v>
      </c>
      <c r="EF29" s="220">
        <f t="shared" si="19"/>
        <v>1247.1799999999998</v>
      </c>
      <c r="EG29" s="220">
        <f t="shared" si="19"/>
        <v>1084.44</v>
      </c>
      <c r="EH29" s="220">
        <f t="shared" si="19"/>
        <v>1012.8299999999999</v>
      </c>
      <c r="EI29" s="220">
        <f t="shared" si="19"/>
        <v>957.3900000000001</v>
      </c>
      <c r="EJ29" s="220">
        <f t="shared" si="19"/>
        <v>1051.56</v>
      </c>
    </row>
    <row r="30" spans="1:140" ht="13.7" customHeight="1" x14ac:dyDescent="0.2">
      <c r="A30" s="190" t="s">
        <v>122</v>
      </c>
      <c r="B30" s="133"/>
      <c r="C30" s="127">
        <f t="shared" si="17"/>
        <v>-0.67826315789475089</v>
      </c>
      <c r="D30" s="127">
        <f t="shared" ca="1" si="17"/>
        <v>0</v>
      </c>
      <c r="E30" s="149">
        <f t="shared" ca="1" si="17"/>
        <v>-0.25179563774301528</v>
      </c>
      <c r="F30" s="127">
        <f t="shared" si="17"/>
        <v>-0.25</v>
      </c>
      <c r="G30" s="127">
        <f t="shared" si="17"/>
        <v>-0.25</v>
      </c>
      <c r="H30" s="127">
        <f t="shared" si="17"/>
        <v>-0.25</v>
      </c>
      <c r="I30" s="127">
        <f t="shared" si="17"/>
        <v>-0.375</v>
      </c>
      <c r="J30" s="127">
        <f t="shared" si="17"/>
        <v>-0.75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-0.25</v>
      </c>
      <c r="T30" s="127">
        <f t="shared" si="17"/>
        <v>-0.25</v>
      </c>
      <c r="U30" s="127">
        <f t="shared" si="17"/>
        <v>-0.25</v>
      </c>
      <c r="V30" s="127">
        <f t="shared" si="17"/>
        <v>-0.25</v>
      </c>
      <c r="W30" s="149">
        <f t="shared" si="17"/>
        <v>-0.16568627450980244</v>
      </c>
      <c r="X30" s="127">
        <f t="shared" si="17"/>
        <v>-0.12450980392156907</v>
      </c>
      <c r="Y30" s="127">
        <f t="shared" si="17"/>
        <v>-0.14399328859060034</v>
      </c>
      <c r="Z30" s="127">
        <f t="shared" si="17"/>
        <v>-0.12533333333333729</v>
      </c>
      <c r="AA30" s="127">
        <f t="shared" si="17"/>
        <v>-0.1251862745097938</v>
      </c>
      <c r="AB30" s="127">
        <f t="shared" si="17"/>
        <v>-0.12253906250000313</v>
      </c>
      <c r="AC30" s="150">
        <f t="shared" ca="1" si="17"/>
        <v>-0.1261910599258016</v>
      </c>
      <c r="AD30" s="145"/>
      <c r="AE30" s="145"/>
      <c r="AF30" s="146"/>
      <c r="AG30" s="127">
        <f t="shared" si="18"/>
        <v>775.5</v>
      </c>
      <c r="AH30" s="220">
        <f t="shared" si="18"/>
        <v>695</v>
      </c>
      <c r="AI30" s="220">
        <f t="shared" si="18"/>
        <v>714</v>
      </c>
      <c r="AJ30" s="220">
        <f t="shared" si="18"/>
        <v>698.5</v>
      </c>
      <c r="AK30" s="220">
        <f t="shared" si="18"/>
        <v>693</v>
      </c>
      <c r="AL30" s="220">
        <f t="shared" si="18"/>
        <v>760</v>
      </c>
      <c r="AM30" s="220">
        <f t="shared" si="18"/>
        <v>1083.5</v>
      </c>
      <c r="AN30" s="220">
        <f t="shared" si="18"/>
        <v>1221</v>
      </c>
      <c r="AO30" s="220">
        <f t="shared" si="18"/>
        <v>965</v>
      </c>
      <c r="AP30" s="220">
        <f t="shared" si="18"/>
        <v>920</v>
      </c>
      <c r="AQ30" s="220">
        <f t="shared" si="18"/>
        <v>820</v>
      </c>
      <c r="AR30" s="220">
        <f t="shared" si="18"/>
        <v>882</v>
      </c>
      <c r="AS30" s="220">
        <f t="shared" si="18"/>
        <v>946</v>
      </c>
      <c r="AT30" s="220">
        <f t="shared" si="18"/>
        <v>820</v>
      </c>
      <c r="AU30" s="220">
        <f t="shared" si="18"/>
        <v>819</v>
      </c>
      <c r="AV30" s="220">
        <f t="shared" si="18"/>
        <v>814</v>
      </c>
      <c r="AW30" s="220">
        <f t="shared" si="18"/>
        <v>787.5</v>
      </c>
      <c r="AX30" s="220">
        <f t="shared" si="18"/>
        <v>892.5</v>
      </c>
      <c r="AY30" s="220">
        <f t="shared" si="18"/>
        <v>1188</v>
      </c>
      <c r="AZ30" s="220">
        <f t="shared" si="18"/>
        <v>1312.5</v>
      </c>
      <c r="BA30" s="220">
        <f t="shared" si="18"/>
        <v>1207.5</v>
      </c>
      <c r="BB30" s="220">
        <f t="shared" si="18"/>
        <v>897</v>
      </c>
      <c r="BC30" s="220">
        <f t="shared" si="18"/>
        <v>779</v>
      </c>
      <c r="BD30" s="220">
        <f t="shared" si="18"/>
        <v>946</v>
      </c>
      <c r="BE30" s="220">
        <f t="shared" si="18"/>
        <v>912.87</v>
      </c>
      <c r="BF30" s="220">
        <f t="shared" si="18"/>
        <v>828.8</v>
      </c>
      <c r="BG30" s="220">
        <f t="shared" si="18"/>
        <v>906.66000000000008</v>
      </c>
      <c r="BH30" s="220">
        <f t="shared" si="18"/>
        <v>822.58</v>
      </c>
      <c r="BI30" s="220">
        <f t="shared" si="18"/>
        <v>757.6</v>
      </c>
      <c r="BJ30" s="220">
        <f t="shared" si="18"/>
        <v>944.46</v>
      </c>
      <c r="BK30" s="220">
        <f t="shared" si="18"/>
        <v>1145.1300000000001</v>
      </c>
      <c r="BL30" s="220">
        <f t="shared" si="18"/>
        <v>1388.2</v>
      </c>
      <c r="BM30" s="220">
        <f t="shared" si="18"/>
        <v>1218.8399999999999</v>
      </c>
      <c r="BN30" s="220">
        <f t="shared" si="18"/>
        <v>826.56</v>
      </c>
      <c r="BO30" s="220">
        <f t="shared" si="18"/>
        <v>868.77</v>
      </c>
      <c r="BP30" s="220">
        <f t="shared" si="18"/>
        <v>997.74</v>
      </c>
      <c r="BQ30" s="220">
        <f t="shared" si="18"/>
        <v>920.43</v>
      </c>
      <c r="BR30" s="220">
        <f t="shared" si="18"/>
        <v>835.6</v>
      </c>
      <c r="BS30" s="220">
        <f t="shared" si="18"/>
        <v>913.79</v>
      </c>
      <c r="BT30" s="220">
        <f t="shared" si="18"/>
        <v>791.28</v>
      </c>
      <c r="BU30" s="220">
        <f t="shared" si="18"/>
        <v>801.78</v>
      </c>
      <c r="BV30" s="220">
        <f t="shared" si="18"/>
        <v>951.71999999999991</v>
      </c>
      <c r="BW30" s="220">
        <f t="shared" si="18"/>
        <v>1099</v>
      </c>
      <c r="BX30" s="220">
        <f t="shared" si="18"/>
        <v>1462.34</v>
      </c>
      <c r="BY30" s="220">
        <f t="shared" si="18"/>
        <v>1228.08</v>
      </c>
      <c r="BZ30" s="220">
        <f t="shared" si="18"/>
        <v>832.65</v>
      </c>
      <c r="CA30" s="220">
        <f t="shared" si="18"/>
        <v>875.07</v>
      </c>
      <c r="CB30" s="220">
        <f t="shared" si="18"/>
        <v>917.49</v>
      </c>
      <c r="CC30" s="220">
        <f t="shared" si="18"/>
        <v>926.52</v>
      </c>
      <c r="CD30" s="220">
        <f t="shared" si="18"/>
        <v>841.2</v>
      </c>
      <c r="CE30" s="220">
        <f t="shared" si="18"/>
        <v>919.7700000000001</v>
      </c>
      <c r="CF30" s="220">
        <f t="shared" si="18"/>
        <v>758.6</v>
      </c>
      <c r="CG30" s="220">
        <f t="shared" si="18"/>
        <v>845.46</v>
      </c>
      <c r="CH30" s="220">
        <f t="shared" si="18"/>
        <v>957.88</v>
      </c>
      <c r="CI30" s="220">
        <f t="shared" si="18"/>
        <v>1106.2</v>
      </c>
      <c r="CJ30" s="220">
        <f t="shared" si="18"/>
        <v>1472</v>
      </c>
      <c r="CK30" s="220">
        <f t="shared" si="18"/>
        <v>1177.2</v>
      </c>
      <c r="CL30" s="220">
        <f t="shared" si="18"/>
        <v>878.02</v>
      </c>
      <c r="CM30" s="220">
        <f t="shared" si="18"/>
        <v>880.95</v>
      </c>
      <c r="CN30" s="220">
        <f t="shared" si="18"/>
        <v>879.59999999999991</v>
      </c>
      <c r="CO30" s="220">
        <f t="shared" si="18"/>
        <v>977.46</v>
      </c>
      <c r="CP30" s="220">
        <f t="shared" si="18"/>
        <v>847</v>
      </c>
      <c r="CQ30" s="220">
        <f t="shared" si="18"/>
        <v>885.94</v>
      </c>
      <c r="CR30" s="220">
        <f t="shared" si="18"/>
        <v>801.99</v>
      </c>
      <c r="CS30" s="220">
        <f t="shared" si="19"/>
        <v>851.18</v>
      </c>
      <c r="CT30" s="220">
        <f t="shared" si="19"/>
        <v>920.43</v>
      </c>
      <c r="CU30" s="220">
        <f t="shared" si="19"/>
        <v>1169.07</v>
      </c>
      <c r="CV30" s="220">
        <f t="shared" si="19"/>
        <v>1481.4299999999998</v>
      </c>
      <c r="CW30" s="220">
        <f t="shared" si="19"/>
        <v>1125.3699999999999</v>
      </c>
      <c r="CX30" s="220">
        <f t="shared" si="19"/>
        <v>923.68</v>
      </c>
      <c r="CY30" s="220">
        <f t="shared" si="19"/>
        <v>886.2</v>
      </c>
      <c r="CZ30" s="220">
        <f t="shared" si="19"/>
        <v>884.80000000000007</v>
      </c>
      <c r="DA30" s="220">
        <f t="shared" si="19"/>
        <v>983.18</v>
      </c>
      <c r="DB30" s="220">
        <f t="shared" si="19"/>
        <v>894.3900000000001</v>
      </c>
      <c r="DC30" s="220">
        <f t="shared" si="19"/>
        <v>850.5</v>
      </c>
      <c r="DD30" s="220">
        <f t="shared" si="19"/>
        <v>844.8</v>
      </c>
      <c r="DE30" s="220">
        <f t="shared" si="19"/>
        <v>816.9</v>
      </c>
      <c r="DF30" s="220">
        <f t="shared" si="19"/>
        <v>925.47</v>
      </c>
      <c r="DG30" s="220">
        <f t="shared" si="19"/>
        <v>1231.1200000000001</v>
      </c>
      <c r="DH30" s="220">
        <f t="shared" si="19"/>
        <v>1359.54</v>
      </c>
      <c r="DI30" s="220">
        <f t="shared" si="19"/>
        <v>1250.1300000000001</v>
      </c>
      <c r="DJ30" s="220">
        <f t="shared" si="19"/>
        <v>928.28</v>
      </c>
      <c r="DK30" s="220">
        <f t="shared" si="19"/>
        <v>805.79</v>
      </c>
      <c r="DL30" s="220">
        <f t="shared" si="19"/>
        <v>978.12</v>
      </c>
      <c r="DM30" s="220">
        <f t="shared" si="19"/>
        <v>942.69</v>
      </c>
      <c r="DN30" s="220">
        <f t="shared" si="19"/>
        <v>855.6</v>
      </c>
      <c r="DO30" s="220">
        <f t="shared" si="19"/>
        <v>894.74</v>
      </c>
      <c r="DP30" s="220">
        <f t="shared" si="19"/>
        <v>848.54</v>
      </c>
      <c r="DQ30" s="220">
        <f t="shared" si="19"/>
        <v>781.4</v>
      </c>
      <c r="DR30" s="220">
        <f t="shared" si="19"/>
        <v>973.71999999999991</v>
      </c>
      <c r="DS30" s="220">
        <f t="shared" si="19"/>
        <v>1236.6200000000001</v>
      </c>
      <c r="DT30" s="220">
        <f t="shared" si="19"/>
        <v>1365.4199999999998</v>
      </c>
      <c r="DU30" s="220">
        <f t="shared" si="19"/>
        <v>1255.5899999999999</v>
      </c>
      <c r="DV30" s="220">
        <f t="shared" si="19"/>
        <v>891.66000000000008</v>
      </c>
      <c r="DW30" s="220">
        <f t="shared" si="19"/>
        <v>851.80000000000007</v>
      </c>
      <c r="DX30" s="220">
        <f t="shared" si="19"/>
        <v>982.3</v>
      </c>
      <c r="DY30" s="220">
        <f t="shared" si="19"/>
        <v>901.59999999999991</v>
      </c>
      <c r="DZ30" s="220">
        <f t="shared" si="19"/>
        <v>859.2</v>
      </c>
      <c r="EA30" s="220">
        <f t="shared" si="19"/>
        <v>939.55000000000007</v>
      </c>
      <c r="EB30" s="220">
        <f t="shared" si="19"/>
        <v>852.06</v>
      </c>
      <c r="EC30" s="220">
        <f t="shared" si="19"/>
        <v>784.80000000000007</v>
      </c>
      <c r="ED30" s="220">
        <f t="shared" si="19"/>
        <v>977.90000000000009</v>
      </c>
      <c r="EE30" s="220">
        <f t="shared" si="19"/>
        <v>1185.45</v>
      </c>
      <c r="EF30" s="220">
        <f t="shared" si="19"/>
        <v>1436.6</v>
      </c>
      <c r="EG30" s="220">
        <f t="shared" si="19"/>
        <v>1261.05</v>
      </c>
      <c r="EH30" s="220">
        <f t="shared" si="19"/>
        <v>854.91</v>
      </c>
      <c r="EI30" s="220">
        <f t="shared" si="19"/>
        <v>898.38</v>
      </c>
      <c r="EJ30" s="220">
        <f t="shared" si="19"/>
        <v>1031.3200000000002</v>
      </c>
    </row>
    <row r="31" spans="1:140" ht="13.7" customHeight="1" x14ac:dyDescent="0.2">
      <c r="A31" s="190" t="s">
        <v>123</v>
      </c>
      <c r="B31" s="133"/>
      <c r="C31" s="127">
        <f t="shared" si="17"/>
        <v>0.64647373239617778</v>
      </c>
      <c r="D31" s="127">
        <f t="shared" ca="1" si="17"/>
        <v>-0.99600000000000222</v>
      </c>
      <c r="E31" s="149">
        <f t="shared" ca="1" si="17"/>
        <v>-8.8789443103934218E-2</v>
      </c>
      <c r="F31" s="127">
        <f t="shared" si="17"/>
        <v>-0.95000000000000284</v>
      </c>
      <c r="G31" s="127">
        <f t="shared" si="17"/>
        <v>-1</v>
      </c>
      <c r="H31" s="127">
        <f t="shared" si="17"/>
        <v>-0.89999999999999858</v>
      </c>
      <c r="I31" s="127">
        <f t="shared" si="17"/>
        <v>0.29999999999999716</v>
      </c>
      <c r="J31" s="127">
        <f t="shared" si="17"/>
        <v>0.59999999999999432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-0.10745098039216572</v>
      </c>
      <c r="X31" s="127">
        <f t="shared" si="17"/>
        <v>-2.254901960783684E-2</v>
      </c>
      <c r="Y31" s="127">
        <f t="shared" si="17"/>
        <v>-1.684563758389146E-2</v>
      </c>
      <c r="Z31" s="127">
        <f t="shared" si="17"/>
        <v>-2.0588235294120238E-2</v>
      </c>
      <c r="AA31" s="127">
        <f t="shared" si="17"/>
        <v>-2.1245098039194943E-2</v>
      </c>
      <c r="AB31" s="127">
        <f t="shared" si="17"/>
        <v>-2.05078125E-2</v>
      </c>
      <c r="AC31" s="150">
        <f t="shared" ca="1" si="17"/>
        <v>-2.4664806802149997E-2</v>
      </c>
      <c r="AD31" s="145"/>
      <c r="AE31" s="145"/>
      <c r="AF31" s="146"/>
      <c r="AG31" s="127">
        <f t="shared" si="18"/>
        <v>737</v>
      </c>
      <c r="AH31" s="220">
        <f t="shared" si="18"/>
        <v>665</v>
      </c>
      <c r="AI31" s="220">
        <f t="shared" si="18"/>
        <v>688.8</v>
      </c>
      <c r="AJ31" s="220">
        <f t="shared" si="18"/>
        <v>698.5</v>
      </c>
      <c r="AK31" s="220">
        <f t="shared" si="18"/>
        <v>693</v>
      </c>
      <c r="AL31" s="220">
        <f t="shared" si="18"/>
        <v>760</v>
      </c>
      <c r="AM31" s="220">
        <f t="shared" si="18"/>
        <v>1072.5</v>
      </c>
      <c r="AN31" s="220">
        <f t="shared" si="18"/>
        <v>1221</v>
      </c>
      <c r="AO31" s="220">
        <f t="shared" si="18"/>
        <v>965</v>
      </c>
      <c r="AP31" s="220">
        <f t="shared" si="18"/>
        <v>920</v>
      </c>
      <c r="AQ31" s="220">
        <f t="shared" si="18"/>
        <v>780</v>
      </c>
      <c r="AR31" s="220">
        <f t="shared" si="18"/>
        <v>861</v>
      </c>
      <c r="AS31" s="220">
        <f t="shared" si="18"/>
        <v>907.5</v>
      </c>
      <c r="AT31" s="220">
        <f t="shared" si="18"/>
        <v>795</v>
      </c>
      <c r="AU31" s="220">
        <f t="shared" si="18"/>
        <v>819</v>
      </c>
      <c r="AV31" s="220">
        <f t="shared" si="18"/>
        <v>814</v>
      </c>
      <c r="AW31" s="220">
        <f t="shared" si="18"/>
        <v>787.5</v>
      </c>
      <c r="AX31" s="220">
        <f t="shared" si="18"/>
        <v>892.5</v>
      </c>
      <c r="AY31" s="220">
        <f t="shared" si="18"/>
        <v>1188</v>
      </c>
      <c r="AZ31" s="220">
        <f t="shared" si="18"/>
        <v>1312.5</v>
      </c>
      <c r="BA31" s="220">
        <f t="shared" si="18"/>
        <v>1081.5</v>
      </c>
      <c r="BB31" s="220">
        <f t="shared" si="18"/>
        <v>897</v>
      </c>
      <c r="BC31" s="220">
        <f t="shared" si="18"/>
        <v>750.5</v>
      </c>
      <c r="BD31" s="220">
        <f t="shared" si="18"/>
        <v>896.5</v>
      </c>
      <c r="BE31" s="220">
        <f t="shared" si="18"/>
        <v>876.12</v>
      </c>
      <c r="BF31" s="220">
        <f t="shared" si="18"/>
        <v>803.8</v>
      </c>
      <c r="BG31" s="220">
        <f t="shared" si="18"/>
        <v>906.89</v>
      </c>
      <c r="BH31" s="220">
        <f t="shared" si="18"/>
        <v>822.8</v>
      </c>
      <c r="BI31" s="220">
        <f t="shared" si="18"/>
        <v>757.8</v>
      </c>
      <c r="BJ31" s="220">
        <f t="shared" si="18"/>
        <v>944.68</v>
      </c>
      <c r="BK31" s="220">
        <f t="shared" si="18"/>
        <v>1145.55</v>
      </c>
      <c r="BL31" s="220">
        <f t="shared" si="18"/>
        <v>1388.6399999999999</v>
      </c>
      <c r="BM31" s="220">
        <f t="shared" si="18"/>
        <v>1092</v>
      </c>
      <c r="BN31" s="220">
        <f t="shared" si="18"/>
        <v>826.77</v>
      </c>
      <c r="BO31" s="220">
        <f t="shared" si="18"/>
        <v>837.27</v>
      </c>
      <c r="BP31" s="220">
        <f t="shared" si="18"/>
        <v>945.76</v>
      </c>
      <c r="BQ31" s="220">
        <f t="shared" si="18"/>
        <v>883.47</v>
      </c>
      <c r="BR31" s="220">
        <f t="shared" si="18"/>
        <v>810.6</v>
      </c>
      <c r="BS31" s="220">
        <f t="shared" si="18"/>
        <v>914.25</v>
      </c>
      <c r="BT31" s="220">
        <f t="shared" si="18"/>
        <v>791.7</v>
      </c>
      <c r="BU31" s="220">
        <f t="shared" si="18"/>
        <v>802.2</v>
      </c>
      <c r="BV31" s="220">
        <f t="shared" si="18"/>
        <v>952.16000000000008</v>
      </c>
      <c r="BW31" s="220">
        <f t="shared" si="18"/>
        <v>1099.4000000000001</v>
      </c>
      <c r="BX31" s="220">
        <f t="shared" si="18"/>
        <v>1463.03</v>
      </c>
      <c r="BY31" s="220">
        <f t="shared" si="18"/>
        <v>1100.3999999999999</v>
      </c>
      <c r="BZ31" s="220">
        <f t="shared" si="18"/>
        <v>833.07</v>
      </c>
      <c r="CA31" s="220">
        <f t="shared" si="18"/>
        <v>843.3599999999999</v>
      </c>
      <c r="CB31" s="220">
        <f t="shared" si="18"/>
        <v>869.82</v>
      </c>
      <c r="CC31" s="220">
        <f t="shared" si="18"/>
        <v>889.35</v>
      </c>
      <c r="CD31" s="220">
        <f t="shared" si="18"/>
        <v>816</v>
      </c>
      <c r="CE31" s="220">
        <f t="shared" si="18"/>
        <v>920.46</v>
      </c>
      <c r="CF31" s="220">
        <f t="shared" si="18"/>
        <v>759</v>
      </c>
      <c r="CG31" s="220">
        <f t="shared" si="18"/>
        <v>846.12</v>
      </c>
      <c r="CH31" s="220">
        <f t="shared" si="18"/>
        <v>958.54</v>
      </c>
      <c r="CI31" s="220">
        <f t="shared" si="18"/>
        <v>1106.8000000000002</v>
      </c>
      <c r="CJ31" s="220">
        <f t="shared" si="18"/>
        <v>1472.92</v>
      </c>
      <c r="CK31" s="220">
        <f t="shared" si="18"/>
        <v>1055</v>
      </c>
      <c r="CL31" s="220">
        <f t="shared" si="18"/>
        <v>878.46</v>
      </c>
      <c r="CM31" s="220">
        <f t="shared" si="18"/>
        <v>849.03</v>
      </c>
      <c r="CN31" s="220">
        <f t="shared" si="18"/>
        <v>834</v>
      </c>
      <c r="CO31" s="220">
        <f t="shared" si="18"/>
        <v>938.52</v>
      </c>
      <c r="CP31" s="220">
        <f t="shared" si="18"/>
        <v>821.80000000000007</v>
      </c>
      <c r="CQ31" s="220">
        <f t="shared" si="18"/>
        <v>886.59999999999991</v>
      </c>
      <c r="CR31" s="220">
        <f>CR12*CR$5</f>
        <v>802.62</v>
      </c>
      <c r="CS31" s="220">
        <f>CS12*CS$5</f>
        <v>851.83999999999992</v>
      </c>
      <c r="CT31" s="220">
        <f t="shared" si="19"/>
        <v>921.06</v>
      </c>
      <c r="CU31" s="220">
        <f t="shared" si="19"/>
        <v>1169.9100000000001</v>
      </c>
      <c r="CV31" s="220">
        <f t="shared" si="19"/>
        <v>1482.3500000000001</v>
      </c>
      <c r="CW31" s="220">
        <f t="shared" si="19"/>
        <v>1008.71</v>
      </c>
      <c r="CX31" s="220">
        <f t="shared" si="19"/>
        <v>924.36999999999989</v>
      </c>
      <c r="CY31" s="220">
        <f t="shared" si="19"/>
        <v>854.49</v>
      </c>
      <c r="CZ31" s="220">
        <f t="shared" si="19"/>
        <v>839.2</v>
      </c>
      <c r="DA31" s="220">
        <f t="shared" si="19"/>
        <v>944.02</v>
      </c>
      <c r="DB31" s="220">
        <f t="shared" si="19"/>
        <v>867.93</v>
      </c>
      <c r="DC31" s="220">
        <f t="shared" si="19"/>
        <v>851.13</v>
      </c>
      <c r="DD31" s="220">
        <f t="shared" si="19"/>
        <v>845.68</v>
      </c>
      <c r="DE31" s="220">
        <f t="shared" si="19"/>
        <v>817.74</v>
      </c>
      <c r="DF31" s="220">
        <f t="shared" si="19"/>
        <v>926.31</v>
      </c>
      <c r="DG31" s="220">
        <f t="shared" si="19"/>
        <v>1232.22</v>
      </c>
      <c r="DH31" s="220">
        <f t="shared" si="19"/>
        <v>1360.8</v>
      </c>
      <c r="DI31" s="220">
        <f t="shared" si="19"/>
        <v>1120.77</v>
      </c>
      <c r="DJ31" s="220">
        <f t="shared" si="19"/>
        <v>928.97</v>
      </c>
      <c r="DK31" s="220">
        <f t="shared" si="19"/>
        <v>776.91</v>
      </c>
      <c r="DL31" s="220">
        <f t="shared" si="19"/>
        <v>927.74</v>
      </c>
      <c r="DM31" s="220">
        <f t="shared" si="19"/>
        <v>905.1</v>
      </c>
      <c r="DN31" s="220">
        <f t="shared" si="19"/>
        <v>830.40000000000009</v>
      </c>
      <c r="DO31" s="220">
        <f t="shared" si="19"/>
        <v>895.62</v>
      </c>
      <c r="DP31" s="220">
        <f t="shared" si="19"/>
        <v>849.2</v>
      </c>
      <c r="DQ31" s="220">
        <f t="shared" si="19"/>
        <v>782.2</v>
      </c>
      <c r="DR31" s="220">
        <f t="shared" si="19"/>
        <v>974.59999999999991</v>
      </c>
      <c r="DS31" s="220">
        <f t="shared" si="19"/>
        <v>1237.72</v>
      </c>
      <c r="DT31" s="220">
        <f t="shared" si="19"/>
        <v>1366.68</v>
      </c>
      <c r="DU31" s="220">
        <f t="shared" si="19"/>
        <v>1125.6000000000001</v>
      </c>
      <c r="DV31" s="220">
        <f t="shared" si="19"/>
        <v>892.54</v>
      </c>
      <c r="DW31" s="220">
        <f t="shared" si="19"/>
        <v>821.4</v>
      </c>
      <c r="DX31" s="220">
        <f t="shared" si="19"/>
        <v>931.7</v>
      </c>
      <c r="DY31" s="220">
        <f t="shared" si="19"/>
        <v>865.8</v>
      </c>
      <c r="DZ31" s="220">
        <f t="shared" si="19"/>
        <v>834</v>
      </c>
      <c r="EA31" s="220">
        <f t="shared" si="19"/>
        <v>940.47</v>
      </c>
      <c r="EB31" s="220">
        <f t="shared" si="19"/>
        <v>852.94</v>
      </c>
      <c r="EC31" s="220">
        <f t="shared" si="19"/>
        <v>785.6</v>
      </c>
      <c r="ED31" s="220">
        <f t="shared" si="19"/>
        <v>978.78000000000009</v>
      </c>
      <c r="EE31" s="220">
        <f t="shared" si="19"/>
        <v>1186.71</v>
      </c>
      <c r="EF31" s="220">
        <f t="shared" si="19"/>
        <v>1438.14</v>
      </c>
      <c r="EG31" s="220">
        <f t="shared" si="19"/>
        <v>1130.6400000000001</v>
      </c>
      <c r="EH31" s="220">
        <f t="shared" si="19"/>
        <v>855.75</v>
      </c>
      <c r="EI31" s="220">
        <f t="shared" si="19"/>
        <v>866.25</v>
      </c>
      <c r="EJ31" s="220">
        <f t="shared" si="19"/>
        <v>978.42</v>
      </c>
    </row>
    <row r="32" spans="1:140" ht="13.7" customHeight="1" x14ac:dyDescent="0.2">
      <c r="A32" s="190" t="s">
        <v>124</v>
      </c>
      <c r="B32" s="148"/>
      <c r="C32" s="127">
        <f t="shared" si="17"/>
        <v>-0.55997368421051519</v>
      </c>
      <c r="D32" s="127">
        <f t="shared" ca="1" si="17"/>
        <v>0</v>
      </c>
      <c r="E32" s="149">
        <f t="shared" ca="1" si="17"/>
        <v>-0.22290872451398158</v>
      </c>
      <c r="F32" s="127">
        <f t="shared" si="17"/>
        <v>-0.95000000000000284</v>
      </c>
      <c r="G32" s="127">
        <f t="shared" si="17"/>
        <v>-1</v>
      </c>
      <c r="H32" s="127">
        <f t="shared" si="17"/>
        <v>-0.89999999999999858</v>
      </c>
      <c r="I32" s="127">
        <f t="shared" si="17"/>
        <v>0.29999999999999716</v>
      </c>
      <c r="J32" s="127">
        <f t="shared" si="17"/>
        <v>0.59999999999999432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-0.10745098039215861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-9.3873923771141676E-3</v>
      </c>
      <c r="AD32" s="145"/>
      <c r="AE32" s="145"/>
      <c r="AF32" s="146"/>
      <c r="AG32" s="127">
        <f t="shared" ref="AG32:CR34" si="20">AG13*AG$5</f>
        <v>737</v>
      </c>
      <c r="AH32" s="220">
        <f t="shared" si="20"/>
        <v>665</v>
      </c>
      <c r="AI32" s="220">
        <f t="shared" si="20"/>
        <v>688.8</v>
      </c>
      <c r="AJ32" s="220">
        <f t="shared" si="20"/>
        <v>698.5</v>
      </c>
      <c r="AK32" s="220">
        <f t="shared" si="20"/>
        <v>731.5</v>
      </c>
      <c r="AL32" s="220">
        <f t="shared" si="20"/>
        <v>785</v>
      </c>
      <c r="AM32" s="220">
        <f t="shared" si="20"/>
        <v>1072.5</v>
      </c>
      <c r="AN32" s="220">
        <f t="shared" si="20"/>
        <v>1248.5</v>
      </c>
      <c r="AO32" s="220">
        <f t="shared" si="20"/>
        <v>965</v>
      </c>
      <c r="AP32" s="220">
        <f t="shared" si="20"/>
        <v>920</v>
      </c>
      <c r="AQ32" s="220">
        <f t="shared" si="20"/>
        <v>780</v>
      </c>
      <c r="AR32" s="220">
        <f t="shared" si="20"/>
        <v>861</v>
      </c>
      <c r="AS32" s="220">
        <f t="shared" si="20"/>
        <v>907.5</v>
      </c>
      <c r="AT32" s="220">
        <f t="shared" si="20"/>
        <v>795</v>
      </c>
      <c r="AU32" s="220">
        <f t="shared" si="20"/>
        <v>819</v>
      </c>
      <c r="AV32" s="220">
        <f t="shared" si="20"/>
        <v>858</v>
      </c>
      <c r="AW32" s="220">
        <f t="shared" si="20"/>
        <v>834.75</v>
      </c>
      <c r="AX32" s="220">
        <f t="shared" si="20"/>
        <v>960.75</v>
      </c>
      <c r="AY32" s="220">
        <f t="shared" si="20"/>
        <v>1292.5</v>
      </c>
      <c r="AZ32" s="220">
        <f t="shared" si="20"/>
        <v>1354.5</v>
      </c>
      <c r="BA32" s="220">
        <f t="shared" si="20"/>
        <v>1081.5</v>
      </c>
      <c r="BB32" s="220">
        <f t="shared" si="20"/>
        <v>914.25</v>
      </c>
      <c r="BC32" s="220">
        <f t="shared" si="20"/>
        <v>750.5</v>
      </c>
      <c r="BD32" s="220">
        <f t="shared" si="20"/>
        <v>896.5</v>
      </c>
      <c r="BE32" s="220">
        <f t="shared" si="20"/>
        <v>875.7</v>
      </c>
      <c r="BF32" s="220">
        <f t="shared" si="20"/>
        <v>803.6</v>
      </c>
      <c r="BG32" s="220">
        <f t="shared" si="20"/>
        <v>906.43</v>
      </c>
      <c r="BH32" s="220">
        <f t="shared" si="20"/>
        <v>867.02</v>
      </c>
      <c r="BI32" s="220">
        <f t="shared" si="20"/>
        <v>803.19999999999993</v>
      </c>
      <c r="BJ32" s="220">
        <f t="shared" si="20"/>
        <v>1016.62</v>
      </c>
      <c r="BK32" s="220">
        <f t="shared" si="20"/>
        <v>1245.93</v>
      </c>
      <c r="BL32" s="220">
        <f t="shared" si="20"/>
        <v>1432.64</v>
      </c>
      <c r="BM32" s="220">
        <f t="shared" si="20"/>
        <v>1091.79</v>
      </c>
      <c r="BN32" s="220">
        <f t="shared" si="20"/>
        <v>842.52</v>
      </c>
      <c r="BO32" s="220">
        <f t="shared" si="20"/>
        <v>837.06</v>
      </c>
      <c r="BP32" s="220">
        <f t="shared" si="20"/>
        <v>945.53</v>
      </c>
      <c r="BQ32" s="220">
        <f t="shared" si="20"/>
        <v>883.05</v>
      </c>
      <c r="BR32" s="220">
        <f t="shared" si="20"/>
        <v>810</v>
      </c>
      <c r="BS32" s="220">
        <f t="shared" si="20"/>
        <v>913.79</v>
      </c>
      <c r="BT32" s="220">
        <f t="shared" si="20"/>
        <v>834.12</v>
      </c>
      <c r="BU32" s="220">
        <f t="shared" si="20"/>
        <v>849.87</v>
      </c>
      <c r="BV32" s="220">
        <f t="shared" si="20"/>
        <v>1024.3200000000002</v>
      </c>
      <c r="BW32" s="220">
        <f t="shared" si="20"/>
        <v>1195.5999999999999</v>
      </c>
      <c r="BX32" s="220">
        <f t="shared" si="20"/>
        <v>1509.03</v>
      </c>
      <c r="BY32" s="220">
        <f t="shared" si="20"/>
        <v>1099.77</v>
      </c>
      <c r="BZ32" s="220">
        <f t="shared" si="20"/>
        <v>848.6099999999999</v>
      </c>
      <c r="CA32" s="220">
        <f t="shared" si="20"/>
        <v>843.15</v>
      </c>
      <c r="CB32" s="220">
        <f t="shared" si="20"/>
        <v>869.4</v>
      </c>
      <c r="CC32" s="220">
        <f t="shared" si="20"/>
        <v>888.72</v>
      </c>
      <c r="CD32" s="220">
        <f t="shared" si="20"/>
        <v>815.40000000000009</v>
      </c>
      <c r="CE32" s="220">
        <f t="shared" si="20"/>
        <v>919.7700000000001</v>
      </c>
      <c r="CF32" s="220">
        <f t="shared" si="20"/>
        <v>799.59999999999991</v>
      </c>
      <c r="CG32" s="220">
        <f t="shared" si="20"/>
        <v>896.06</v>
      </c>
      <c r="CH32" s="220">
        <f t="shared" si="20"/>
        <v>1031.1399999999999</v>
      </c>
      <c r="CI32" s="220">
        <f t="shared" si="20"/>
        <v>1203.4000000000001</v>
      </c>
      <c r="CJ32" s="220">
        <f t="shared" si="20"/>
        <v>1518.92</v>
      </c>
      <c r="CK32" s="220">
        <f t="shared" si="20"/>
        <v>1054.2</v>
      </c>
      <c r="CL32" s="220">
        <f t="shared" si="20"/>
        <v>894.96</v>
      </c>
      <c r="CM32" s="220">
        <f t="shared" si="20"/>
        <v>848.6099999999999</v>
      </c>
      <c r="CN32" s="220">
        <f t="shared" si="20"/>
        <v>833.40000000000009</v>
      </c>
      <c r="CO32" s="220">
        <f t="shared" si="20"/>
        <v>937.64</v>
      </c>
      <c r="CP32" s="220">
        <f t="shared" si="20"/>
        <v>821</v>
      </c>
      <c r="CQ32" s="220">
        <f t="shared" si="20"/>
        <v>885.71999999999991</v>
      </c>
      <c r="CR32" s="220">
        <f t="shared" si="20"/>
        <v>845.25</v>
      </c>
      <c r="CS32" s="220">
        <f>CS13*CS$5</f>
        <v>902</v>
      </c>
      <c r="CT32" s="220">
        <f t="shared" si="19"/>
        <v>990.78</v>
      </c>
      <c r="CU32" s="220">
        <f t="shared" si="19"/>
        <v>1271.76</v>
      </c>
      <c r="CV32" s="220">
        <f t="shared" si="19"/>
        <v>1528.58</v>
      </c>
      <c r="CW32" s="220">
        <f t="shared" si="19"/>
        <v>1007.76</v>
      </c>
      <c r="CX32" s="220">
        <f t="shared" si="19"/>
        <v>941.39</v>
      </c>
      <c r="CY32" s="220">
        <f t="shared" si="19"/>
        <v>853.65</v>
      </c>
      <c r="CZ32" s="220">
        <f t="shared" si="19"/>
        <v>838.40000000000009</v>
      </c>
      <c r="DA32" s="220">
        <f t="shared" si="19"/>
        <v>943.14</v>
      </c>
      <c r="DB32" s="220">
        <f t="shared" si="19"/>
        <v>867.09</v>
      </c>
      <c r="DC32" s="220">
        <f t="shared" si="19"/>
        <v>850.29000000000008</v>
      </c>
      <c r="DD32" s="220">
        <f t="shared" si="19"/>
        <v>890.33999999999992</v>
      </c>
      <c r="DE32" s="220">
        <f t="shared" si="19"/>
        <v>865.82999999999993</v>
      </c>
      <c r="DF32" s="220">
        <f t="shared" si="19"/>
        <v>996.03</v>
      </c>
      <c r="DG32" s="220">
        <f t="shared" si="19"/>
        <v>1339.3600000000001</v>
      </c>
      <c r="DH32" s="220">
        <f t="shared" si="19"/>
        <v>1402.8</v>
      </c>
      <c r="DI32" s="220">
        <f t="shared" si="19"/>
        <v>1119.51</v>
      </c>
      <c r="DJ32" s="220">
        <f t="shared" si="19"/>
        <v>945.99</v>
      </c>
      <c r="DK32" s="220">
        <f t="shared" si="19"/>
        <v>776.15</v>
      </c>
      <c r="DL32" s="220">
        <f t="shared" si="19"/>
        <v>926.86</v>
      </c>
      <c r="DM32" s="220">
        <f t="shared" si="19"/>
        <v>904.05</v>
      </c>
      <c r="DN32" s="220">
        <f t="shared" si="19"/>
        <v>829.4</v>
      </c>
      <c r="DO32" s="220">
        <f t="shared" si="19"/>
        <v>894.52</v>
      </c>
      <c r="DP32" s="220">
        <f t="shared" si="19"/>
        <v>894.08</v>
      </c>
      <c r="DQ32" s="220">
        <f t="shared" si="19"/>
        <v>828.19999999999993</v>
      </c>
      <c r="DR32" s="220">
        <f t="shared" si="19"/>
        <v>1047.8600000000001</v>
      </c>
      <c r="DS32" s="220">
        <f t="shared" si="19"/>
        <v>1345.08</v>
      </c>
      <c r="DT32" s="220">
        <f t="shared" si="19"/>
        <v>1408.89</v>
      </c>
      <c r="DU32" s="220">
        <f t="shared" si="19"/>
        <v>1124.3399999999999</v>
      </c>
      <c r="DV32" s="220">
        <f t="shared" si="19"/>
        <v>908.82</v>
      </c>
      <c r="DW32" s="220">
        <f t="shared" si="19"/>
        <v>820.6</v>
      </c>
      <c r="DX32" s="220">
        <f t="shared" si="19"/>
        <v>930.82</v>
      </c>
      <c r="DY32" s="220">
        <f t="shared" si="19"/>
        <v>864.80000000000007</v>
      </c>
      <c r="DZ32" s="220">
        <f t="shared" si="19"/>
        <v>832.8</v>
      </c>
      <c r="EA32" s="220">
        <f t="shared" si="19"/>
        <v>939.32</v>
      </c>
      <c r="EB32" s="220">
        <f t="shared" si="19"/>
        <v>898.04</v>
      </c>
      <c r="EC32" s="220">
        <f t="shared" si="19"/>
        <v>831.59999999999991</v>
      </c>
      <c r="ED32" s="220">
        <f t="shared" si="19"/>
        <v>1052.48</v>
      </c>
      <c r="EE32" s="220">
        <f t="shared" si="19"/>
        <v>1289.3999999999999</v>
      </c>
      <c r="EF32" s="220">
        <f t="shared" si="19"/>
        <v>1482.36</v>
      </c>
      <c r="EG32" s="220">
        <f t="shared" si="19"/>
        <v>1129.17</v>
      </c>
      <c r="EH32" s="220">
        <f t="shared" si="19"/>
        <v>871.07999999999993</v>
      </c>
      <c r="EI32" s="220">
        <f t="shared" si="19"/>
        <v>865.2</v>
      </c>
      <c r="EJ32" s="220">
        <f t="shared" si="19"/>
        <v>977.2700000000001</v>
      </c>
    </row>
    <row r="33" spans="1:140" ht="13.7" customHeight="1" x14ac:dyDescent="0.2">
      <c r="A33" s="190" t="s">
        <v>125</v>
      </c>
      <c r="B33" s="133"/>
      <c r="C33" s="127">
        <f t="shared" si="17"/>
        <v>-0.79789473684210677</v>
      </c>
      <c r="D33" s="127">
        <f t="shared" ca="1" si="17"/>
        <v>-0.25</v>
      </c>
      <c r="E33" s="149">
        <f t="shared" ca="1" si="17"/>
        <v>-0.47684210526315951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-0.125</v>
      </c>
      <c r="J33" s="127">
        <f t="shared" si="17"/>
        <v>-0.25</v>
      </c>
      <c r="K33" s="127">
        <f t="shared" si="17"/>
        <v>0</v>
      </c>
      <c r="L33" s="127">
        <f t="shared" si="17"/>
        <v>0</v>
      </c>
      <c r="M33" s="127">
        <f t="shared" si="17"/>
        <v>0.25</v>
      </c>
      <c r="N33" s="127">
        <f t="shared" si="17"/>
        <v>8.3333333333335702E-2</v>
      </c>
      <c r="O33" s="127">
        <f t="shared" si="17"/>
        <v>0.1666666666666643</v>
      </c>
      <c r="P33" s="127">
        <f t="shared" si="17"/>
        <v>0</v>
      </c>
      <c r="Q33" s="127">
        <f t="shared" si="17"/>
        <v>0.5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4.2156862745095225E-2</v>
      </c>
      <c r="X33" s="127">
        <f t="shared" si="17"/>
        <v>0.5</v>
      </c>
      <c r="Y33" s="127">
        <f t="shared" si="17"/>
        <v>0.44442953020134013</v>
      </c>
      <c r="Z33" s="127">
        <f t="shared" si="17"/>
        <v>0.39811764705882524</v>
      </c>
      <c r="AA33" s="127">
        <f t="shared" si="17"/>
        <v>0.27493137254901967</v>
      </c>
      <c r="AB33" s="127">
        <f t="shared" si="17"/>
        <v>0.14808593749999943</v>
      </c>
      <c r="AC33" s="150">
        <f t="shared" ca="1" si="17"/>
        <v>0.28673946127931771</v>
      </c>
      <c r="AD33" s="145"/>
      <c r="AE33" s="145"/>
      <c r="AF33" s="146"/>
      <c r="AG33" s="127">
        <f t="shared" si="20"/>
        <v>682</v>
      </c>
      <c r="AH33" s="220">
        <f t="shared" si="20"/>
        <v>610</v>
      </c>
      <c r="AI33" s="220">
        <f t="shared" si="20"/>
        <v>630</v>
      </c>
      <c r="AJ33" s="220">
        <f t="shared" si="20"/>
        <v>693</v>
      </c>
      <c r="AK33" s="220">
        <f t="shared" si="20"/>
        <v>726</v>
      </c>
      <c r="AL33" s="220">
        <f t="shared" si="20"/>
        <v>845</v>
      </c>
      <c r="AM33" s="220">
        <f t="shared" si="20"/>
        <v>1188</v>
      </c>
      <c r="AN33" s="220">
        <f t="shared" si="20"/>
        <v>1386</v>
      </c>
      <c r="AO33" s="220">
        <f t="shared" si="20"/>
        <v>960</v>
      </c>
      <c r="AP33" s="220">
        <f t="shared" si="20"/>
        <v>862.5</v>
      </c>
      <c r="AQ33" s="220">
        <f t="shared" si="20"/>
        <v>710</v>
      </c>
      <c r="AR33" s="220">
        <f t="shared" si="20"/>
        <v>756</v>
      </c>
      <c r="AS33" s="220">
        <f t="shared" si="20"/>
        <v>814</v>
      </c>
      <c r="AT33" s="220">
        <f t="shared" si="20"/>
        <v>740</v>
      </c>
      <c r="AU33" s="220">
        <f t="shared" si="20"/>
        <v>777</v>
      </c>
      <c r="AV33" s="220">
        <f t="shared" si="20"/>
        <v>781</v>
      </c>
      <c r="AW33" s="220">
        <f t="shared" si="20"/>
        <v>766.5</v>
      </c>
      <c r="AX33" s="220">
        <f t="shared" si="20"/>
        <v>903</v>
      </c>
      <c r="AY33" s="220">
        <f t="shared" si="20"/>
        <v>1210</v>
      </c>
      <c r="AZ33" s="220">
        <f t="shared" si="20"/>
        <v>1365</v>
      </c>
      <c r="BA33" s="220">
        <f t="shared" si="20"/>
        <v>1081.5</v>
      </c>
      <c r="BB33" s="220">
        <f t="shared" si="20"/>
        <v>885.5</v>
      </c>
      <c r="BC33" s="220">
        <f t="shared" si="20"/>
        <v>712.5</v>
      </c>
      <c r="BD33" s="220">
        <f t="shared" si="20"/>
        <v>814</v>
      </c>
      <c r="BE33" s="220">
        <f t="shared" si="20"/>
        <v>791.91</v>
      </c>
      <c r="BF33" s="220">
        <f t="shared" si="20"/>
        <v>754.2</v>
      </c>
      <c r="BG33" s="220">
        <f t="shared" si="20"/>
        <v>867.33</v>
      </c>
      <c r="BH33" s="220">
        <f t="shared" si="20"/>
        <v>799.04</v>
      </c>
      <c r="BI33" s="220">
        <f t="shared" si="20"/>
        <v>745</v>
      </c>
      <c r="BJ33" s="220">
        <f t="shared" si="20"/>
        <v>951.94</v>
      </c>
      <c r="BK33" s="220">
        <f t="shared" si="20"/>
        <v>1142.19</v>
      </c>
      <c r="BL33" s="220">
        <f t="shared" si="20"/>
        <v>1400.3</v>
      </c>
      <c r="BM33" s="220">
        <f t="shared" si="20"/>
        <v>1074.1499999999999</v>
      </c>
      <c r="BN33" s="220">
        <f t="shared" si="20"/>
        <v>821.1</v>
      </c>
      <c r="BO33" s="220">
        <f t="shared" si="20"/>
        <v>801.57</v>
      </c>
      <c r="BP33" s="220">
        <f t="shared" si="20"/>
        <v>867.33</v>
      </c>
      <c r="BQ33" s="220">
        <f t="shared" si="20"/>
        <v>797.37</v>
      </c>
      <c r="BR33" s="220">
        <f t="shared" si="20"/>
        <v>759.4</v>
      </c>
      <c r="BS33" s="220">
        <f t="shared" si="20"/>
        <v>873.31</v>
      </c>
      <c r="BT33" s="220">
        <f t="shared" si="20"/>
        <v>767.97</v>
      </c>
      <c r="BU33" s="220">
        <f t="shared" si="20"/>
        <v>787.70999999999992</v>
      </c>
      <c r="BV33" s="220">
        <f t="shared" si="20"/>
        <v>958.54</v>
      </c>
      <c r="BW33" s="220">
        <f t="shared" si="20"/>
        <v>1095.4000000000001</v>
      </c>
      <c r="BX33" s="220">
        <f t="shared" si="20"/>
        <v>1474.3</v>
      </c>
      <c r="BY33" s="220">
        <f t="shared" si="20"/>
        <v>1081.5</v>
      </c>
      <c r="BZ33" s="220">
        <f t="shared" si="20"/>
        <v>826.77</v>
      </c>
      <c r="CA33" s="220">
        <f t="shared" si="20"/>
        <v>807.24</v>
      </c>
      <c r="CB33" s="220">
        <f t="shared" si="20"/>
        <v>797.57999999999993</v>
      </c>
      <c r="CC33" s="220">
        <f t="shared" si="20"/>
        <v>803.04000000000008</v>
      </c>
      <c r="CD33" s="220">
        <f t="shared" si="20"/>
        <v>764.80000000000007</v>
      </c>
      <c r="CE33" s="220">
        <f t="shared" si="20"/>
        <v>879.5200000000001</v>
      </c>
      <c r="CF33" s="220">
        <f t="shared" si="20"/>
        <v>736.59999999999991</v>
      </c>
      <c r="CG33" s="220">
        <f t="shared" si="20"/>
        <v>830.94</v>
      </c>
      <c r="CH33" s="220">
        <f t="shared" si="20"/>
        <v>965.14</v>
      </c>
      <c r="CI33" s="220">
        <f t="shared" si="20"/>
        <v>1103</v>
      </c>
      <c r="CJ33" s="220">
        <f t="shared" si="20"/>
        <v>1484.42</v>
      </c>
      <c r="CK33" s="220">
        <f t="shared" si="20"/>
        <v>1037.2</v>
      </c>
      <c r="CL33" s="220">
        <f t="shared" si="20"/>
        <v>872.3</v>
      </c>
      <c r="CM33" s="220">
        <f t="shared" si="20"/>
        <v>812.91</v>
      </c>
      <c r="CN33" s="220">
        <f t="shared" si="20"/>
        <v>764.80000000000007</v>
      </c>
      <c r="CO33" s="220">
        <f t="shared" si="20"/>
        <v>847</v>
      </c>
      <c r="CP33" s="220">
        <f t="shared" si="20"/>
        <v>770</v>
      </c>
      <c r="CQ33" s="220">
        <f t="shared" si="20"/>
        <v>847</v>
      </c>
      <c r="CR33" s="220">
        <f t="shared" si="20"/>
        <v>778.68</v>
      </c>
      <c r="CS33" s="220">
        <f>CS14*CS$5</f>
        <v>836.66000000000008</v>
      </c>
      <c r="CT33" s="220">
        <f t="shared" ref="CT33:EJ33" si="21">CT14*CT$5</f>
        <v>927.78</v>
      </c>
      <c r="CU33" s="220">
        <f t="shared" si="21"/>
        <v>1166.1300000000001</v>
      </c>
      <c r="CV33" s="220">
        <f t="shared" si="21"/>
        <v>1494.77</v>
      </c>
      <c r="CW33" s="220">
        <f t="shared" si="21"/>
        <v>992.18</v>
      </c>
      <c r="CX33" s="220">
        <f t="shared" si="21"/>
        <v>918.16000000000008</v>
      </c>
      <c r="CY33" s="220">
        <f t="shared" si="21"/>
        <v>818.57999999999993</v>
      </c>
      <c r="CZ33" s="220">
        <f t="shared" si="21"/>
        <v>770</v>
      </c>
      <c r="DA33" s="220">
        <f t="shared" si="21"/>
        <v>852.71999999999991</v>
      </c>
      <c r="DB33" s="220">
        <f t="shared" si="21"/>
        <v>814.17000000000007</v>
      </c>
      <c r="DC33" s="220">
        <f t="shared" si="21"/>
        <v>814.17000000000007</v>
      </c>
      <c r="DD33" s="220">
        <f t="shared" si="21"/>
        <v>821.48</v>
      </c>
      <c r="DE33" s="220">
        <f t="shared" si="21"/>
        <v>804.09</v>
      </c>
      <c r="DF33" s="220">
        <f t="shared" si="21"/>
        <v>934.07999999999993</v>
      </c>
      <c r="DG33" s="220">
        <f t="shared" si="21"/>
        <v>1230.02</v>
      </c>
      <c r="DH33" s="220">
        <f t="shared" si="21"/>
        <v>1374.24</v>
      </c>
      <c r="DI33" s="220">
        <f t="shared" si="21"/>
        <v>1104.18</v>
      </c>
      <c r="DJ33" s="220">
        <f t="shared" si="21"/>
        <v>924.6</v>
      </c>
      <c r="DK33" s="220">
        <f t="shared" si="21"/>
        <v>745.56000000000006</v>
      </c>
      <c r="DL33" s="220">
        <f t="shared" si="21"/>
        <v>852.94</v>
      </c>
      <c r="DM33" s="220">
        <f t="shared" si="21"/>
        <v>819.63</v>
      </c>
      <c r="DN33" s="220">
        <f t="shared" si="21"/>
        <v>780.6</v>
      </c>
      <c r="DO33" s="220">
        <f t="shared" si="21"/>
        <v>858.66000000000008</v>
      </c>
      <c r="DP33" s="220">
        <f t="shared" si="21"/>
        <v>826.98</v>
      </c>
      <c r="DQ33" s="220">
        <f t="shared" si="21"/>
        <v>771</v>
      </c>
      <c r="DR33" s="220">
        <f t="shared" si="21"/>
        <v>985.16000000000008</v>
      </c>
      <c r="DS33" s="220">
        <f t="shared" si="21"/>
        <v>1238.3799999999999</v>
      </c>
      <c r="DT33" s="220">
        <f t="shared" si="21"/>
        <v>1383.48</v>
      </c>
      <c r="DU33" s="220">
        <f t="shared" si="21"/>
        <v>1111.74</v>
      </c>
      <c r="DV33" s="220">
        <f t="shared" si="21"/>
        <v>890.33999999999992</v>
      </c>
      <c r="DW33" s="220">
        <f t="shared" si="21"/>
        <v>790.19999999999993</v>
      </c>
      <c r="DX33" s="220">
        <f t="shared" si="21"/>
        <v>858.66000000000008</v>
      </c>
      <c r="DY33" s="220">
        <f t="shared" si="21"/>
        <v>785.8</v>
      </c>
      <c r="DZ33" s="220">
        <f t="shared" si="21"/>
        <v>785.8</v>
      </c>
      <c r="EA33" s="220">
        <f t="shared" si="21"/>
        <v>903.67</v>
      </c>
      <c r="EB33" s="220">
        <f t="shared" si="21"/>
        <v>832.7</v>
      </c>
      <c r="EC33" s="220">
        <f t="shared" si="21"/>
        <v>776.2</v>
      </c>
      <c r="ED33" s="220">
        <f t="shared" si="21"/>
        <v>991.98</v>
      </c>
      <c r="EE33" s="220">
        <f t="shared" si="21"/>
        <v>1190.07</v>
      </c>
      <c r="EF33" s="220">
        <f t="shared" si="21"/>
        <v>1459.26</v>
      </c>
      <c r="EG33" s="220">
        <f t="shared" si="21"/>
        <v>1119.0899999999999</v>
      </c>
      <c r="EH33" s="220">
        <f t="shared" si="21"/>
        <v>855.54000000000008</v>
      </c>
      <c r="EI33" s="220">
        <f t="shared" si="21"/>
        <v>835.38</v>
      </c>
      <c r="EJ33" s="220">
        <f t="shared" si="21"/>
        <v>903.9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-0.79789473684210677</v>
      </c>
      <c r="D34" s="129">
        <f t="shared" ca="1" si="17"/>
        <v>-0.25</v>
      </c>
      <c r="E34" s="154">
        <f t="shared" ca="1" si="17"/>
        <v>-0.47684210526315951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-0.125</v>
      </c>
      <c r="J34" s="129">
        <f t="shared" si="17"/>
        <v>-0.25</v>
      </c>
      <c r="K34" s="129">
        <f t="shared" si="17"/>
        <v>0</v>
      </c>
      <c r="L34" s="129">
        <f t="shared" si="17"/>
        <v>0</v>
      </c>
      <c r="M34" s="129">
        <f t="shared" si="17"/>
        <v>0.25</v>
      </c>
      <c r="N34" s="129">
        <f t="shared" si="17"/>
        <v>8.3333333333328596E-2</v>
      </c>
      <c r="O34" s="129">
        <f t="shared" si="17"/>
        <v>0.1666666666666643</v>
      </c>
      <c r="P34" s="129">
        <f t="shared" si="17"/>
        <v>0</v>
      </c>
      <c r="Q34" s="129">
        <f t="shared" si="17"/>
        <v>0.5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4.215686274510233E-2</v>
      </c>
      <c r="X34" s="129">
        <f t="shared" si="17"/>
        <v>0.5</v>
      </c>
      <c r="Y34" s="129">
        <f t="shared" si="17"/>
        <v>0.44442953020132592</v>
      </c>
      <c r="Z34" s="129">
        <f t="shared" si="17"/>
        <v>0.39811764705883235</v>
      </c>
      <c r="AA34" s="129">
        <f t="shared" si="17"/>
        <v>0.27493137254901967</v>
      </c>
      <c r="AB34" s="129">
        <f t="shared" si="17"/>
        <v>0.14808593749999943</v>
      </c>
      <c r="AC34" s="155">
        <f t="shared" ca="1" si="17"/>
        <v>0.28769129149976891</v>
      </c>
      <c r="AD34" s="145"/>
      <c r="AE34" s="145"/>
      <c r="AF34" s="146"/>
      <c r="AG34" s="127">
        <f t="shared" si="20"/>
        <v>715</v>
      </c>
      <c r="AH34" s="220">
        <f t="shared" si="20"/>
        <v>635</v>
      </c>
      <c r="AI34" s="220">
        <f t="shared" si="20"/>
        <v>656.25</v>
      </c>
      <c r="AJ34" s="220">
        <f t="shared" si="20"/>
        <v>737</v>
      </c>
      <c r="AK34" s="220">
        <f t="shared" si="20"/>
        <v>792</v>
      </c>
      <c r="AL34" s="220">
        <f t="shared" si="20"/>
        <v>945</v>
      </c>
      <c r="AM34" s="220">
        <f t="shared" si="20"/>
        <v>1342</v>
      </c>
      <c r="AN34" s="220">
        <f t="shared" si="20"/>
        <v>1606</v>
      </c>
      <c r="AO34" s="220">
        <f t="shared" si="20"/>
        <v>1100</v>
      </c>
      <c r="AP34" s="220">
        <f t="shared" si="20"/>
        <v>920</v>
      </c>
      <c r="AQ34" s="220">
        <f t="shared" si="20"/>
        <v>750</v>
      </c>
      <c r="AR34" s="220">
        <f t="shared" si="20"/>
        <v>798</v>
      </c>
      <c r="AS34" s="220">
        <f t="shared" si="20"/>
        <v>858</v>
      </c>
      <c r="AT34" s="220">
        <f t="shared" si="20"/>
        <v>780</v>
      </c>
      <c r="AU34" s="220">
        <f t="shared" si="20"/>
        <v>819</v>
      </c>
      <c r="AV34" s="220">
        <f t="shared" si="20"/>
        <v>825</v>
      </c>
      <c r="AW34" s="220">
        <f t="shared" si="20"/>
        <v>808.5</v>
      </c>
      <c r="AX34" s="220">
        <f t="shared" si="20"/>
        <v>997.5</v>
      </c>
      <c r="AY34" s="220">
        <f t="shared" si="20"/>
        <v>1342</v>
      </c>
      <c r="AZ34" s="220">
        <f t="shared" si="20"/>
        <v>1533</v>
      </c>
      <c r="BA34" s="220">
        <f t="shared" si="20"/>
        <v>1207.5</v>
      </c>
      <c r="BB34" s="220">
        <f t="shared" si="20"/>
        <v>937.25</v>
      </c>
      <c r="BC34" s="220">
        <f t="shared" si="20"/>
        <v>745.75</v>
      </c>
      <c r="BD34" s="220">
        <f t="shared" si="20"/>
        <v>847</v>
      </c>
      <c r="BE34" s="220">
        <f t="shared" si="20"/>
        <v>838.1099999999999</v>
      </c>
      <c r="BF34" s="220">
        <f t="shared" si="20"/>
        <v>798.19999999999993</v>
      </c>
      <c r="BG34" s="220">
        <f t="shared" si="20"/>
        <v>917.93</v>
      </c>
      <c r="BH34" s="220">
        <f t="shared" si="20"/>
        <v>847.44</v>
      </c>
      <c r="BI34" s="220">
        <f t="shared" si="20"/>
        <v>789</v>
      </c>
      <c r="BJ34" s="220">
        <f t="shared" si="20"/>
        <v>1047.2</v>
      </c>
      <c r="BK34" s="220">
        <f t="shared" si="20"/>
        <v>1259.79</v>
      </c>
      <c r="BL34" s="220">
        <f t="shared" si="20"/>
        <v>1560.9</v>
      </c>
      <c r="BM34" s="220">
        <f t="shared" si="20"/>
        <v>1191.75</v>
      </c>
      <c r="BN34" s="220">
        <f t="shared" si="20"/>
        <v>871.70999999999992</v>
      </c>
      <c r="BO34" s="220">
        <f t="shared" si="20"/>
        <v>843.15</v>
      </c>
      <c r="BP34" s="220">
        <f t="shared" si="20"/>
        <v>908.04</v>
      </c>
      <c r="BQ34" s="220">
        <f t="shared" si="20"/>
        <v>846.09</v>
      </c>
      <c r="BR34" s="220">
        <f t="shared" si="20"/>
        <v>805.8</v>
      </c>
      <c r="BS34" s="220">
        <f t="shared" si="20"/>
        <v>926.67</v>
      </c>
      <c r="BT34" s="220">
        <f t="shared" si="20"/>
        <v>816.69</v>
      </c>
      <c r="BU34" s="220">
        <f t="shared" si="20"/>
        <v>836.43</v>
      </c>
      <c r="BV34" s="220">
        <f t="shared" si="20"/>
        <v>1049.4000000000001</v>
      </c>
      <c r="BW34" s="220">
        <f t="shared" si="20"/>
        <v>1199.4000000000001</v>
      </c>
      <c r="BX34" s="220">
        <f t="shared" si="20"/>
        <v>1627.02</v>
      </c>
      <c r="BY34" s="220">
        <f t="shared" si="20"/>
        <v>1190.7</v>
      </c>
      <c r="BZ34" s="220">
        <f t="shared" si="20"/>
        <v>879.27</v>
      </c>
      <c r="CA34" s="220">
        <f t="shared" si="20"/>
        <v>852.18</v>
      </c>
      <c r="CB34" s="220">
        <f t="shared" si="20"/>
        <v>838.74</v>
      </c>
      <c r="CC34" s="220">
        <f t="shared" si="20"/>
        <v>853.8599999999999</v>
      </c>
      <c r="CD34" s="220">
        <f t="shared" si="20"/>
        <v>813.19999999999993</v>
      </c>
      <c r="CE34" s="220">
        <f t="shared" si="20"/>
        <v>935.18</v>
      </c>
      <c r="CF34" s="220">
        <f t="shared" si="20"/>
        <v>785</v>
      </c>
      <c r="CG34" s="220">
        <f t="shared" si="20"/>
        <v>884.18</v>
      </c>
      <c r="CH34" s="220">
        <f t="shared" si="20"/>
        <v>1052.26</v>
      </c>
      <c r="CI34" s="220">
        <f t="shared" si="20"/>
        <v>1200.2</v>
      </c>
      <c r="CJ34" s="220">
        <f t="shared" si="20"/>
        <v>1624.2600000000002</v>
      </c>
      <c r="CK34" s="220">
        <f t="shared" si="20"/>
        <v>1134.4000000000001</v>
      </c>
      <c r="CL34" s="220">
        <f t="shared" si="20"/>
        <v>928.83999999999992</v>
      </c>
      <c r="CM34" s="220">
        <f t="shared" si="20"/>
        <v>860.37</v>
      </c>
      <c r="CN34" s="220">
        <f t="shared" si="20"/>
        <v>807</v>
      </c>
      <c r="CO34" s="220">
        <f t="shared" si="20"/>
        <v>900.90000000000009</v>
      </c>
      <c r="CP34" s="220">
        <f t="shared" si="20"/>
        <v>819</v>
      </c>
      <c r="CQ34" s="220">
        <f t="shared" si="20"/>
        <v>900.90000000000009</v>
      </c>
      <c r="CR34" s="220">
        <f t="shared" si="20"/>
        <v>830.34</v>
      </c>
      <c r="CS34" s="220">
        <f>CS15*CS$5</f>
        <v>890.56</v>
      </c>
      <c r="CT34" s="220">
        <f t="shared" ref="CT34:EJ34" si="22">CT15*CT$5</f>
        <v>1008.4200000000001</v>
      </c>
      <c r="CU34" s="220">
        <f t="shared" si="22"/>
        <v>1263.57</v>
      </c>
      <c r="CV34" s="220">
        <f t="shared" si="22"/>
        <v>1626.7900000000002</v>
      </c>
      <c r="CW34" s="220">
        <f t="shared" si="22"/>
        <v>1080.3399999999999</v>
      </c>
      <c r="CX34" s="220">
        <f t="shared" si="22"/>
        <v>977.5</v>
      </c>
      <c r="CY34" s="220">
        <f t="shared" si="22"/>
        <v>867.09</v>
      </c>
      <c r="CZ34" s="220">
        <f t="shared" si="22"/>
        <v>813.40000000000009</v>
      </c>
      <c r="DA34" s="220">
        <f t="shared" si="22"/>
        <v>906.83999999999992</v>
      </c>
      <c r="DB34" s="220">
        <f t="shared" si="22"/>
        <v>865.82999999999993</v>
      </c>
      <c r="DC34" s="220">
        <f t="shared" si="22"/>
        <v>865.82999999999993</v>
      </c>
      <c r="DD34" s="220">
        <f t="shared" si="22"/>
        <v>875.82</v>
      </c>
      <c r="DE34" s="220">
        <f t="shared" si="22"/>
        <v>855.95999999999992</v>
      </c>
      <c r="DF34" s="220">
        <f t="shared" si="22"/>
        <v>1012.62</v>
      </c>
      <c r="DG34" s="220">
        <f t="shared" si="22"/>
        <v>1328.3600000000001</v>
      </c>
      <c r="DH34" s="220">
        <f t="shared" si="22"/>
        <v>1489.32</v>
      </c>
      <c r="DI34" s="220">
        <f t="shared" si="22"/>
        <v>1198.05</v>
      </c>
      <c r="DJ34" s="220">
        <f t="shared" si="22"/>
        <v>983.94</v>
      </c>
      <c r="DK34" s="220">
        <f t="shared" si="22"/>
        <v>789.83</v>
      </c>
      <c r="DL34" s="220">
        <f t="shared" si="22"/>
        <v>901.33999999999992</v>
      </c>
      <c r="DM34" s="220">
        <f t="shared" si="22"/>
        <v>871.5</v>
      </c>
      <c r="DN34" s="220">
        <f t="shared" si="22"/>
        <v>830</v>
      </c>
      <c r="DO34" s="220">
        <f t="shared" si="22"/>
        <v>913</v>
      </c>
      <c r="DP34" s="220">
        <f t="shared" si="22"/>
        <v>881.32</v>
      </c>
      <c r="DQ34" s="220">
        <f t="shared" si="22"/>
        <v>820.40000000000009</v>
      </c>
      <c r="DR34" s="220">
        <f t="shared" si="22"/>
        <v>1065.46</v>
      </c>
      <c r="DS34" s="220">
        <f t="shared" si="22"/>
        <v>1332.98</v>
      </c>
      <c r="DT34" s="220">
        <f t="shared" si="22"/>
        <v>1493.31</v>
      </c>
      <c r="DU34" s="220">
        <f t="shared" si="22"/>
        <v>1202.25</v>
      </c>
      <c r="DV34" s="220">
        <f t="shared" si="22"/>
        <v>946.88</v>
      </c>
      <c r="DW34" s="220">
        <f t="shared" si="22"/>
        <v>837</v>
      </c>
      <c r="DX34" s="220">
        <f t="shared" si="22"/>
        <v>907.5</v>
      </c>
      <c r="DY34" s="220">
        <f t="shared" si="22"/>
        <v>834.2</v>
      </c>
      <c r="DZ34" s="220">
        <f t="shared" si="22"/>
        <v>834.2</v>
      </c>
      <c r="EA34" s="220">
        <f t="shared" si="22"/>
        <v>959.56</v>
      </c>
      <c r="EB34" s="220">
        <f t="shared" si="22"/>
        <v>886.16000000000008</v>
      </c>
      <c r="EC34" s="220">
        <f t="shared" si="22"/>
        <v>824.80000000000007</v>
      </c>
      <c r="ED34" s="220">
        <f t="shared" si="22"/>
        <v>1068.98</v>
      </c>
      <c r="EE34" s="220">
        <f t="shared" si="22"/>
        <v>1275.96</v>
      </c>
      <c r="EF34" s="220">
        <f t="shared" si="22"/>
        <v>1567.9399999999998</v>
      </c>
      <c r="EG34" s="220">
        <f t="shared" si="22"/>
        <v>1205.19</v>
      </c>
      <c r="EH34" s="220">
        <f t="shared" si="22"/>
        <v>908.45999999999992</v>
      </c>
      <c r="EI34" s="220">
        <f t="shared" si="22"/>
        <v>883.8900000000001</v>
      </c>
      <c r="EJ34" s="220">
        <f t="shared" si="22"/>
        <v>954.5</v>
      </c>
    </row>
    <row r="35" spans="1:140" ht="13.7" customHeight="1" thickBot="1" x14ac:dyDescent="0.25">
      <c r="A35" s="221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0"/>
      <c r="AI35" s="220"/>
      <c r="AJ35" s="220"/>
      <c r="AK35" s="220"/>
      <c r="AL35" s="220"/>
      <c r="AM35" s="220"/>
      <c r="AN35" s="220"/>
      <c r="AO35" s="220"/>
      <c r="AP35" s="220"/>
      <c r="AQ35" s="220"/>
      <c r="AR35" s="220"/>
      <c r="AS35" s="220"/>
      <c r="AT35" s="220"/>
      <c r="AU35" s="220"/>
      <c r="AV35" s="220"/>
      <c r="AW35" s="220"/>
      <c r="AX35" s="220"/>
      <c r="AY35" s="220"/>
      <c r="AZ35" s="220"/>
      <c r="BA35" s="220"/>
      <c r="BB35" s="220"/>
      <c r="BC35" s="220"/>
      <c r="BD35" s="220"/>
      <c r="BE35" s="220"/>
      <c r="BF35" s="220"/>
      <c r="BG35" s="220"/>
      <c r="BH35" s="220"/>
      <c r="BI35" s="220"/>
      <c r="BJ35" s="220"/>
      <c r="BK35" s="220"/>
      <c r="BL35" s="220"/>
      <c r="BM35" s="220"/>
      <c r="BN35" s="220"/>
      <c r="BO35" s="220"/>
      <c r="BP35" s="220"/>
      <c r="BQ35" s="220"/>
      <c r="BR35" s="220"/>
      <c r="BS35" s="220"/>
      <c r="BT35" s="220"/>
      <c r="BU35" s="220"/>
      <c r="BV35" s="220"/>
      <c r="BW35" s="220"/>
      <c r="BX35" s="220"/>
      <c r="BY35" s="220"/>
      <c r="BZ35" s="220"/>
      <c r="CA35" s="220"/>
      <c r="CB35" s="220"/>
      <c r="CC35" s="220"/>
      <c r="CD35" s="220"/>
      <c r="CE35" s="220"/>
      <c r="CF35" s="220"/>
      <c r="CG35" s="220"/>
      <c r="CH35" s="220"/>
      <c r="CI35" s="220"/>
      <c r="CJ35" s="220"/>
      <c r="CK35" s="220"/>
      <c r="CL35" s="220"/>
      <c r="CM35" s="220"/>
      <c r="CN35" s="220"/>
      <c r="CO35" s="220"/>
      <c r="CP35" s="220"/>
      <c r="CQ35" s="220"/>
      <c r="CR35" s="220"/>
      <c r="CS35" s="220"/>
      <c r="CT35" s="220"/>
      <c r="CU35" s="220"/>
      <c r="CV35" s="220"/>
      <c r="CW35" s="220"/>
      <c r="CX35" s="220"/>
      <c r="CY35" s="220"/>
      <c r="CZ35" s="220"/>
      <c r="DA35" s="220"/>
      <c r="DB35" s="220"/>
      <c r="DC35" s="220"/>
      <c r="DD35" s="220"/>
      <c r="DE35" s="220"/>
      <c r="DF35" s="220"/>
      <c r="DG35" s="220"/>
      <c r="DH35" s="220"/>
      <c r="DI35" s="220"/>
      <c r="DJ35" s="220"/>
      <c r="DK35" s="220"/>
      <c r="DL35" s="220"/>
      <c r="DM35" s="220"/>
      <c r="DN35" s="220"/>
      <c r="DO35" s="220"/>
      <c r="DP35" s="220"/>
      <c r="DQ35" s="220"/>
      <c r="DR35" s="220"/>
      <c r="DS35" s="220"/>
      <c r="DT35" s="220"/>
      <c r="DU35" s="220"/>
      <c r="DV35" s="220"/>
      <c r="DW35" s="220"/>
      <c r="DX35" s="220"/>
      <c r="DY35" s="220"/>
      <c r="DZ35" s="220"/>
      <c r="EA35" s="220"/>
      <c r="EB35" s="220"/>
      <c r="EC35" s="220"/>
      <c r="ED35" s="220"/>
      <c r="EE35" s="220"/>
      <c r="EF35" s="220"/>
      <c r="EG35" s="220"/>
      <c r="EH35" s="220"/>
      <c r="EI35" s="220"/>
      <c r="EJ35" s="220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4"/>
      <c r="AD36" s="145"/>
      <c r="AE36" s="145"/>
      <c r="AF36" s="146"/>
      <c r="AG36" s="127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0"/>
      <c r="AT36" s="220"/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0"/>
      <c r="BL36" s="220"/>
      <c r="BM36" s="220"/>
      <c r="BN36" s="220"/>
      <c r="BO36" s="220"/>
      <c r="BP36" s="220"/>
      <c r="BQ36" s="220"/>
      <c r="BR36" s="220"/>
      <c r="BS36" s="220"/>
      <c r="BT36" s="220"/>
      <c r="BU36" s="220"/>
      <c r="BV36" s="220"/>
      <c r="BW36" s="220"/>
      <c r="BX36" s="220"/>
      <c r="BY36" s="220"/>
      <c r="BZ36" s="220"/>
      <c r="CA36" s="220"/>
      <c r="CB36" s="220"/>
      <c r="CC36" s="220"/>
      <c r="CD36" s="220"/>
      <c r="CE36" s="220"/>
      <c r="CF36" s="220"/>
      <c r="CG36" s="220"/>
      <c r="CH36" s="220"/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DS36" s="220"/>
      <c r="DT36" s="220"/>
      <c r="DU36" s="220"/>
      <c r="DV36" s="220"/>
      <c r="DW36" s="220"/>
      <c r="DX36" s="220"/>
      <c r="DY36" s="220"/>
      <c r="DZ36" s="220"/>
      <c r="EA36" s="220"/>
      <c r="EB36" s="220"/>
      <c r="EC36" s="220"/>
      <c r="ED36" s="220"/>
      <c r="EE36" s="220"/>
      <c r="EF36" s="220"/>
      <c r="EG36" s="220"/>
      <c r="EH36" s="220"/>
      <c r="EI36" s="220"/>
      <c r="EJ36" s="220"/>
    </row>
    <row r="37" spans="1:140" ht="13.7" customHeight="1" thickBot="1" x14ac:dyDescent="0.25">
      <c r="A37" s="217" t="s">
        <v>146</v>
      </c>
      <c r="B37" s="159"/>
      <c r="C37" s="160">
        <f t="shared" ref="C37:AC37" si="23">C18-C56</f>
        <v>-0.12736844916092593</v>
      </c>
      <c r="D37" s="160">
        <f t="shared" ca="1" si="23"/>
        <v>0.70000000000000284</v>
      </c>
      <c r="E37" s="161">
        <f t="shared" ca="1" si="23"/>
        <v>0.49549393340500103</v>
      </c>
      <c r="F37" s="160">
        <f t="shared" si="23"/>
        <v>0.23999954223632614</v>
      </c>
      <c r="G37" s="160">
        <f t="shared" si="23"/>
        <v>0.26999816894531392</v>
      </c>
      <c r="H37" s="160">
        <f t="shared" si="23"/>
        <v>0.21000091552734546</v>
      </c>
      <c r="I37" s="160">
        <f t="shared" si="23"/>
        <v>0.21999931335449219</v>
      </c>
      <c r="J37" s="160">
        <f t="shared" si="23"/>
        <v>0.14999877929687244</v>
      </c>
      <c r="K37" s="160">
        <f t="shared" si="23"/>
        <v>0.28999984741211193</v>
      </c>
      <c r="L37" s="160">
        <f t="shared" si="23"/>
        <v>0.29999984741210994</v>
      </c>
      <c r="M37" s="160">
        <f t="shared" si="23"/>
        <v>0.30999984741211506</v>
      </c>
      <c r="N37" s="160">
        <f t="shared" si="23"/>
        <v>0.29999984741211705</v>
      </c>
      <c r="O37" s="160">
        <f t="shared" si="23"/>
        <v>0.26254855943281541</v>
      </c>
      <c r="P37" s="160">
        <f t="shared" si="23"/>
        <v>0.24357004545994698</v>
      </c>
      <c r="Q37" s="160">
        <f t="shared" si="23"/>
        <v>0.24464411561188371</v>
      </c>
      <c r="R37" s="160">
        <f t="shared" si="23"/>
        <v>0.29943151722662265</v>
      </c>
      <c r="S37" s="160">
        <f t="shared" si="23"/>
        <v>0.24509097664066815</v>
      </c>
      <c r="T37" s="160">
        <f t="shared" si="23"/>
        <v>0.4265582630196505</v>
      </c>
      <c r="U37" s="160">
        <f t="shared" si="23"/>
        <v>0.19926130449908896</v>
      </c>
      <c r="V37" s="160">
        <f t="shared" si="23"/>
        <v>0.10945336240327208</v>
      </c>
      <c r="W37" s="161">
        <f t="shared" si="23"/>
        <v>0.25605439711752354</v>
      </c>
      <c r="X37" s="160">
        <f t="shared" si="23"/>
        <v>3.0989129390540882E-2</v>
      </c>
      <c r="Y37" s="160">
        <f t="shared" si="23"/>
        <v>-4.8890792350277934E-3</v>
      </c>
      <c r="Z37" s="160">
        <f t="shared" si="23"/>
        <v>-2.5548449672591289E-2</v>
      </c>
      <c r="AA37" s="160">
        <f t="shared" si="23"/>
        <v>-0.15512194603469709</v>
      </c>
      <c r="AB37" s="160">
        <f t="shared" si="23"/>
        <v>-0.22781924199364312</v>
      </c>
      <c r="AC37" s="219">
        <f t="shared" ca="1" si="23"/>
        <v>-5.6061741438035995E-2</v>
      </c>
      <c r="AD37" s="145"/>
      <c r="AE37" s="145"/>
      <c r="AF37" s="146"/>
      <c r="AG37" s="127">
        <f>AG18*AG$5</f>
        <v>1378.7398657226563</v>
      </c>
      <c r="AH37" s="220">
        <f t="shared" ref="AH37:CS37" si="24">AH18*AH$5</f>
        <v>1255.9999267578125</v>
      </c>
      <c r="AI37" s="220">
        <f t="shared" si="24"/>
        <v>1287.2800849914549</v>
      </c>
      <c r="AJ37" s="220">
        <f t="shared" si="24"/>
        <v>1279.1737927246093</v>
      </c>
      <c r="AK37" s="220">
        <f t="shared" si="24"/>
        <v>1297.1044708251952</v>
      </c>
      <c r="AL37" s="220">
        <f t="shared" si="24"/>
        <v>1200.6877624511719</v>
      </c>
      <c r="AM37" s="220">
        <f t="shared" si="24"/>
        <v>1082.9879853562115</v>
      </c>
      <c r="AN37" s="220">
        <f t="shared" si="24"/>
        <v>1100.5072114343211</v>
      </c>
      <c r="AO37" s="220">
        <f t="shared" si="24"/>
        <v>1002.340144381012</v>
      </c>
      <c r="AP37" s="220">
        <f t="shared" si="24"/>
        <v>1266.073857643014</v>
      </c>
      <c r="AQ37" s="220">
        <f t="shared" si="24"/>
        <v>1207.319847648595</v>
      </c>
      <c r="AR37" s="220">
        <f t="shared" si="24"/>
        <v>1351.432518683697</v>
      </c>
      <c r="AS37" s="220">
        <f t="shared" si="24"/>
        <v>1173.9842266960541</v>
      </c>
      <c r="AT37" s="220">
        <f t="shared" si="24"/>
        <v>1042.8339240847336</v>
      </c>
      <c r="AU37" s="220">
        <f t="shared" si="24"/>
        <v>1064.1887536562381</v>
      </c>
      <c r="AV37" s="220">
        <f t="shared" si="24"/>
        <v>1075.4013824435858</v>
      </c>
      <c r="AW37" s="220">
        <f t="shared" si="24"/>
        <v>1028.1630033338383</v>
      </c>
      <c r="AX37" s="220">
        <f t="shared" si="24"/>
        <v>1036.6326423443497</v>
      </c>
      <c r="AY37" s="220">
        <f t="shared" si="24"/>
        <v>1098.4131565628375</v>
      </c>
      <c r="AZ37" s="220">
        <f t="shared" si="24"/>
        <v>1060.2750429125281</v>
      </c>
      <c r="BA37" s="220">
        <f t="shared" si="24"/>
        <v>1063.4904818258924</v>
      </c>
      <c r="BB37" s="220">
        <f t="shared" si="24"/>
        <v>1179.5167534630859</v>
      </c>
      <c r="BC37" s="220">
        <f t="shared" si="24"/>
        <v>1041.5811122705406</v>
      </c>
      <c r="BD37" s="220">
        <f t="shared" si="24"/>
        <v>1263.106026846905</v>
      </c>
      <c r="BE37" s="220">
        <f t="shared" si="24"/>
        <v>1167.322086954727</v>
      </c>
      <c r="BF37" s="220">
        <f t="shared" si="24"/>
        <v>1084.2234530409833</v>
      </c>
      <c r="BG37" s="220">
        <f t="shared" si="24"/>
        <v>1197.0403328794434</v>
      </c>
      <c r="BH37" s="220">
        <f t="shared" si="24"/>
        <v>1082.0596436584076</v>
      </c>
      <c r="BI37" s="220">
        <f t="shared" si="24"/>
        <v>984.85663302760076</v>
      </c>
      <c r="BJ37" s="220">
        <f t="shared" si="24"/>
        <v>1096.897874538693</v>
      </c>
      <c r="BK37" s="220">
        <f t="shared" si="24"/>
        <v>1061.6478109678176</v>
      </c>
      <c r="BL37" s="220">
        <f t="shared" si="24"/>
        <v>1125.510717558275</v>
      </c>
      <c r="BM37" s="220">
        <f t="shared" si="24"/>
        <v>1072.4074248089357</v>
      </c>
      <c r="BN37" s="220">
        <f t="shared" si="24"/>
        <v>1078.9854666232654</v>
      </c>
      <c r="BO37" s="220">
        <f t="shared" si="24"/>
        <v>1140.9829079642234</v>
      </c>
      <c r="BP37" s="220">
        <f t="shared" si="24"/>
        <v>1306.4505965247934</v>
      </c>
      <c r="BQ37" s="220">
        <f t="shared" si="24"/>
        <v>1139.4504461046959</v>
      </c>
      <c r="BR37" s="220">
        <f t="shared" si="24"/>
        <v>1058.9703610524414</v>
      </c>
      <c r="BS37" s="220">
        <f t="shared" si="24"/>
        <v>1170.4118271201526</v>
      </c>
      <c r="BT37" s="220">
        <f t="shared" si="24"/>
        <v>1008.4207135323384</v>
      </c>
      <c r="BU37" s="220">
        <f t="shared" si="24"/>
        <v>1009.5586299990135</v>
      </c>
      <c r="BV37" s="220">
        <f t="shared" si="24"/>
        <v>1070.4845696610666</v>
      </c>
      <c r="BW37" s="220">
        <f t="shared" si="24"/>
        <v>986.37637100343227</v>
      </c>
      <c r="BX37" s="220">
        <f t="shared" si="24"/>
        <v>1147.5487596015714</v>
      </c>
      <c r="BY37" s="220">
        <f t="shared" si="24"/>
        <v>1045.9129958122196</v>
      </c>
      <c r="BZ37" s="220">
        <f t="shared" si="24"/>
        <v>1052.146176932521</v>
      </c>
      <c r="CA37" s="220">
        <f t="shared" si="24"/>
        <v>1114.1521636096925</v>
      </c>
      <c r="CB37" s="220">
        <f t="shared" si="24"/>
        <v>1163.8017696421341</v>
      </c>
      <c r="CC37" s="220">
        <f t="shared" si="24"/>
        <v>1031.2929839204628</v>
      </c>
      <c r="CD37" s="220">
        <f t="shared" si="24"/>
        <v>959.74664720030671</v>
      </c>
      <c r="CE37" s="220">
        <f t="shared" si="24"/>
        <v>1062.5913671672151</v>
      </c>
      <c r="CF37" s="220">
        <f t="shared" si="24"/>
        <v>873.9466724003006</v>
      </c>
      <c r="CG37" s="220">
        <f t="shared" si="24"/>
        <v>962.9679765053454</v>
      </c>
      <c r="CH37" s="220">
        <f t="shared" si="24"/>
        <v>974.95084580551236</v>
      </c>
      <c r="CI37" s="220">
        <f t="shared" si="24"/>
        <v>898.52902945560902</v>
      </c>
      <c r="CJ37" s="220">
        <f t="shared" si="24"/>
        <v>1045.6037631789529</v>
      </c>
      <c r="CK37" s="220">
        <f t="shared" si="24"/>
        <v>908.19521852249477</v>
      </c>
      <c r="CL37" s="220">
        <f t="shared" si="24"/>
        <v>1005.3551883464941</v>
      </c>
      <c r="CM37" s="220">
        <f t="shared" si="24"/>
        <v>1015.1534374324053</v>
      </c>
      <c r="CN37" s="220">
        <f t="shared" si="24"/>
        <v>1008.7897638619484</v>
      </c>
      <c r="CO37" s="220">
        <f t="shared" si="24"/>
        <v>1115.2112604512249</v>
      </c>
      <c r="CP37" s="220">
        <f t="shared" si="24"/>
        <v>990.89306885830763</v>
      </c>
      <c r="CQ37" s="220">
        <f t="shared" si="24"/>
        <v>1050.0746287381962</v>
      </c>
      <c r="CR37" s="220">
        <f t="shared" si="24"/>
        <v>946.40593007471125</v>
      </c>
      <c r="CS37" s="220">
        <f t="shared" si="24"/>
        <v>992.69281824403606</v>
      </c>
      <c r="CT37" s="220">
        <f t="shared" ref="CT37:EJ37" si="25">CT18*CT$5</f>
        <v>958.62315474372565</v>
      </c>
      <c r="CU37" s="220">
        <f t="shared" si="25"/>
        <v>971.0486432174896</v>
      </c>
      <c r="CV37" s="220">
        <f t="shared" si="25"/>
        <v>1075.3384047326597</v>
      </c>
      <c r="CW37" s="220">
        <f t="shared" si="25"/>
        <v>886.89747710345353</v>
      </c>
      <c r="CX37" s="220">
        <f t="shared" si="25"/>
        <v>1079.7064059261311</v>
      </c>
      <c r="CY37" s="220">
        <f t="shared" si="25"/>
        <v>1040.8318847944811</v>
      </c>
      <c r="CZ37" s="220">
        <f t="shared" si="25"/>
        <v>1033.2019767065508</v>
      </c>
      <c r="DA37" s="220">
        <f t="shared" si="25"/>
        <v>1142.7956857218437</v>
      </c>
      <c r="DB37" s="220">
        <f t="shared" si="25"/>
        <v>1066.7538980139263</v>
      </c>
      <c r="DC37" s="220">
        <f t="shared" si="25"/>
        <v>1028.6352604014796</v>
      </c>
      <c r="DD37" s="220">
        <f t="shared" si="25"/>
        <v>1017.5318518296444</v>
      </c>
      <c r="DE37" s="220">
        <f t="shared" si="25"/>
        <v>972.45159623870552</v>
      </c>
      <c r="DF37" s="220">
        <f t="shared" si="25"/>
        <v>983.51999466088705</v>
      </c>
      <c r="DG37" s="220">
        <f t="shared" si="25"/>
        <v>1043.3890480917435</v>
      </c>
      <c r="DH37" s="220">
        <f t="shared" si="25"/>
        <v>1006.7599742454711</v>
      </c>
      <c r="DI37" s="220">
        <f t="shared" si="25"/>
        <v>1005.1889990320191</v>
      </c>
      <c r="DJ37" s="220">
        <f t="shared" si="25"/>
        <v>1107.0268622447345</v>
      </c>
      <c r="DK37" s="220">
        <f t="shared" si="25"/>
        <v>960.59327444593305</v>
      </c>
      <c r="DL37" s="220">
        <f t="shared" si="25"/>
        <v>1158.8560595949157</v>
      </c>
      <c r="DM37" s="220">
        <f t="shared" si="25"/>
        <v>1113.4713859621813</v>
      </c>
      <c r="DN37" s="220">
        <f t="shared" si="25"/>
        <v>1038.0372525172756</v>
      </c>
      <c r="DO37" s="220">
        <f t="shared" si="25"/>
        <v>1102.3772513597817</v>
      </c>
      <c r="DP37" s="220">
        <f t="shared" si="25"/>
        <v>1032.6138393329395</v>
      </c>
      <c r="DQ37" s="220">
        <f t="shared" si="25"/>
        <v>940.39938482853904</v>
      </c>
      <c r="DR37" s="220">
        <f t="shared" si="25"/>
        <v>1046.7159957540653</v>
      </c>
      <c r="DS37" s="220">
        <f t="shared" si="25"/>
        <v>1060.4460331255698</v>
      </c>
      <c r="DT37" s="220">
        <f t="shared" si="25"/>
        <v>1023.7441389108469</v>
      </c>
      <c r="DU37" s="220">
        <f t="shared" si="25"/>
        <v>1022.8220351640339</v>
      </c>
      <c r="DV37" s="220">
        <f t="shared" si="25"/>
        <v>1078.0903466722391</v>
      </c>
      <c r="DW37" s="220">
        <f t="shared" si="25"/>
        <v>1038.8735158679415</v>
      </c>
      <c r="DX37" s="220">
        <f t="shared" si="25"/>
        <v>1190.0824557268782</v>
      </c>
      <c r="DY37" s="220">
        <f t="shared" si="25"/>
        <v>1089.7324983761494</v>
      </c>
      <c r="DZ37" s="220">
        <f t="shared" si="25"/>
        <v>1067.310773385432</v>
      </c>
      <c r="EA37" s="220">
        <f t="shared" si="25"/>
        <v>1185.9784148611354</v>
      </c>
      <c r="EB37" s="220">
        <f t="shared" si="25"/>
        <v>1054.0292958105797</v>
      </c>
      <c r="EC37" s="220">
        <f t="shared" si="25"/>
        <v>960.03158170794211</v>
      </c>
      <c r="ED37" s="220">
        <f t="shared" si="25"/>
        <v>1068.5921138602635</v>
      </c>
      <c r="EE37" s="220">
        <f t="shared" si="25"/>
        <v>1033.4048054867835</v>
      </c>
      <c r="EF37" s="220">
        <f t="shared" si="25"/>
        <v>1094.9489829912391</v>
      </c>
      <c r="EG37" s="220">
        <f t="shared" si="25"/>
        <v>1044.4156591155643</v>
      </c>
      <c r="EH37" s="220">
        <f t="shared" si="25"/>
        <v>1050.9028826671436</v>
      </c>
      <c r="EI37" s="220">
        <f t="shared" si="25"/>
        <v>1105.0137357859169</v>
      </c>
      <c r="EJ37" s="220">
        <f t="shared" si="25"/>
        <v>1260.3996292246525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2">
        <f>WORKDAY([24]Top!C3, -1, Holidays)</f>
        <v>37201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3">
        <v>26.717500000000001</v>
      </c>
      <c r="D47" s="223">
        <v>34.75</v>
      </c>
      <c r="E47" s="128">
        <v>31.059391891891892</v>
      </c>
      <c r="F47" s="128">
        <v>34.75</v>
      </c>
      <c r="G47" s="128">
        <v>35.25</v>
      </c>
      <c r="H47" s="128">
        <v>34.25</v>
      </c>
      <c r="I47" s="128">
        <v>30.875</v>
      </c>
      <c r="J47" s="128">
        <v>33.25</v>
      </c>
      <c r="K47" s="128">
        <v>28.5</v>
      </c>
      <c r="L47" s="128">
        <v>27</v>
      </c>
      <c r="M47" s="128">
        <v>28</v>
      </c>
      <c r="N47" s="128">
        <v>27.833333333333332</v>
      </c>
      <c r="O47" s="128">
        <v>45.5</v>
      </c>
      <c r="P47" s="128">
        <v>43</v>
      </c>
      <c r="Q47" s="128">
        <v>51</v>
      </c>
      <c r="R47" s="128">
        <v>42.5</v>
      </c>
      <c r="S47" s="128">
        <v>38</v>
      </c>
      <c r="T47" s="128">
        <v>39</v>
      </c>
      <c r="U47" s="128">
        <v>37</v>
      </c>
      <c r="V47" s="128">
        <v>38</v>
      </c>
      <c r="W47" s="223">
        <v>36.442156862745101</v>
      </c>
      <c r="X47" s="223">
        <v>40.726470588235294</v>
      </c>
      <c r="Y47" s="223">
        <v>41.255201342281886</v>
      </c>
      <c r="Z47" s="223">
        <v>41.457176470588237</v>
      </c>
      <c r="AA47" s="223">
        <v>42.529617647058849</v>
      </c>
      <c r="AB47" s="224">
        <v>43.736015625</v>
      </c>
      <c r="AC47" s="213">
        <v>41.342315845824423</v>
      </c>
      <c r="AG47" s="133">
        <v>35.25</v>
      </c>
      <c r="AH47" s="133">
        <v>34.25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4">
        <v>29.774999999999999</v>
      </c>
      <c r="D48" s="224">
        <v>35.25</v>
      </c>
      <c r="E48" s="127">
        <v>32.734459459459458</v>
      </c>
      <c r="F48" s="127">
        <v>34.700000000000003</v>
      </c>
      <c r="G48" s="127">
        <v>35.25</v>
      </c>
      <c r="H48" s="127">
        <v>34.15</v>
      </c>
      <c r="I48" s="127">
        <v>31.875</v>
      </c>
      <c r="J48" s="127">
        <v>33.25</v>
      </c>
      <c r="K48" s="127">
        <v>30.5</v>
      </c>
      <c r="L48" s="127">
        <v>29.5</v>
      </c>
      <c r="M48" s="127">
        <v>30.5</v>
      </c>
      <c r="N48" s="127">
        <v>30.166666666666668</v>
      </c>
      <c r="O48" s="127">
        <v>48.5</v>
      </c>
      <c r="P48" s="127">
        <v>46</v>
      </c>
      <c r="Q48" s="127">
        <v>53.5</v>
      </c>
      <c r="R48" s="127">
        <v>46</v>
      </c>
      <c r="S48" s="127">
        <v>38</v>
      </c>
      <c r="T48" s="127">
        <v>39</v>
      </c>
      <c r="U48" s="127">
        <v>37</v>
      </c>
      <c r="V48" s="127">
        <v>38</v>
      </c>
      <c r="W48" s="224">
        <v>37.767647058823528</v>
      </c>
      <c r="X48" s="224">
        <v>43.03235294117647</v>
      </c>
      <c r="Y48" s="224">
        <v>43.370838926174493</v>
      </c>
      <c r="Z48" s="224">
        <v>43.756862745098033</v>
      </c>
      <c r="AA48" s="224">
        <v>45.653990196078425</v>
      </c>
      <c r="AB48" s="224">
        <v>47.679257812499998</v>
      </c>
      <c r="AC48" s="215">
        <v>44.065415417558889</v>
      </c>
      <c r="AG48" s="133">
        <v>35.25</v>
      </c>
      <c r="AH48" s="133">
        <v>34.15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4">
        <v>31.193000000000012</v>
      </c>
      <c r="D49" s="224">
        <v>34.5</v>
      </c>
      <c r="E49" s="127">
        <v>32.980567567567576</v>
      </c>
      <c r="F49" s="127">
        <v>35.25</v>
      </c>
      <c r="G49" s="127">
        <v>35.5</v>
      </c>
      <c r="H49" s="127">
        <v>35</v>
      </c>
      <c r="I49" s="127">
        <v>33.25</v>
      </c>
      <c r="J49" s="127">
        <v>34.75</v>
      </c>
      <c r="K49" s="127">
        <v>31.75</v>
      </c>
      <c r="L49" s="127">
        <v>31.5</v>
      </c>
      <c r="M49" s="127">
        <v>38</v>
      </c>
      <c r="N49" s="127">
        <v>33.75</v>
      </c>
      <c r="O49" s="127">
        <v>51</v>
      </c>
      <c r="P49" s="127">
        <v>49.25</v>
      </c>
      <c r="Q49" s="127">
        <v>55.5</v>
      </c>
      <c r="R49" s="127">
        <v>48.25</v>
      </c>
      <c r="S49" s="127">
        <v>41.25</v>
      </c>
      <c r="T49" s="127">
        <v>40.25</v>
      </c>
      <c r="U49" s="127">
        <v>41.25</v>
      </c>
      <c r="V49" s="127">
        <v>42.25</v>
      </c>
      <c r="W49" s="224">
        <v>40.273529411764706</v>
      </c>
      <c r="X49" s="224">
        <v>44.865686274509805</v>
      </c>
      <c r="Y49" s="224">
        <v>45.023993288590603</v>
      </c>
      <c r="Z49" s="224">
        <v>45.730156862745098</v>
      </c>
      <c r="AA49" s="224">
        <v>46.347000000000001</v>
      </c>
      <c r="AB49" s="224">
        <v>46.930429687499995</v>
      </c>
      <c r="AC49" s="215">
        <v>45.195276659528901</v>
      </c>
      <c r="AG49" s="133">
        <v>35.5</v>
      </c>
      <c r="AH49" s="133">
        <v>35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4">
        <v>21.692999389648396</v>
      </c>
      <c r="D50" s="224">
        <v>33.496000000000002</v>
      </c>
      <c r="E50" s="127">
        <v>28.072999719568188</v>
      </c>
      <c r="F50" s="127">
        <v>34.325000000000003</v>
      </c>
      <c r="G50" s="127">
        <v>34.5</v>
      </c>
      <c r="H50" s="127">
        <v>34.15</v>
      </c>
      <c r="I50" s="127">
        <v>31.975000000000001</v>
      </c>
      <c r="J50" s="127">
        <v>32.200000000000003</v>
      </c>
      <c r="K50" s="127">
        <v>31.75</v>
      </c>
      <c r="L50" s="127">
        <v>31.5</v>
      </c>
      <c r="M50" s="127">
        <v>38</v>
      </c>
      <c r="N50" s="127">
        <v>33.75</v>
      </c>
      <c r="O50" s="127">
        <v>50.833333333333336</v>
      </c>
      <c r="P50" s="127">
        <v>48.75</v>
      </c>
      <c r="Q50" s="127">
        <v>55.5</v>
      </c>
      <c r="R50" s="127">
        <v>48.25</v>
      </c>
      <c r="S50" s="127">
        <v>40</v>
      </c>
      <c r="T50" s="127">
        <v>40</v>
      </c>
      <c r="U50" s="127">
        <v>39</v>
      </c>
      <c r="V50" s="127">
        <v>41</v>
      </c>
      <c r="W50" s="224">
        <v>39.565490196078436</v>
      </c>
      <c r="X50" s="224">
        <v>43.714705882352938</v>
      </c>
      <c r="Y50" s="224">
        <v>43.782449664429535</v>
      </c>
      <c r="Z50" s="224">
        <v>44.583176470588242</v>
      </c>
      <c r="AA50" s="224">
        <v>45.217450980392144</v>
      </c>
      <c r="AB50" s="224">
        <v>45.7763671875</v>
      </c>
      <c r="AC50" s="215">
        <v>44.041760595128075</v>
      </c>
      <c r="AG50" s="133">
        <v>34.5</v>
      </c>
      <c r="AH50" s="133">
        <v>34.15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4">
        <v>30.770499999999988</v>
      </c>
      <c r="D51" s="224">
        <v>32.5</v>
      </c>
      <c r="E51" s="127">
        <v>31.705364864864862</v>
      </c>
      <c r="F51" s="127">
        <v>34.325000000000003</v>
      </c>
      <c r="G51" s="127">
        <v>34.5</v>
      </c>
      <c r="H51" s="127">
        <v>34.15</v>
      </c>
      <c r="I51" s="127">
        <v>31.975000000000001</v>
      </c>
      <c r="J51" s="127">
        <v>32.200000000000003</v>
      </c>
      <c r="K51" s="127">
        <v>31.75</v>
      </c>
      <c r="L51" s="127">
        <v>33.25</v>
      </c>
      <c r="M51" s="127">
        <v>39.25</v>
      </c>
      <c r="N51" s="127">
        <v>34.75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40</v>
      </c>
      <c r="T51" s="127">
        <v>40</v>
      </c>
      <c r="U51" s="127">
        <v>39</v>
      </c>
      <c r="V51" s="127">
        <v>41</v>
      </c>
      <c r="W51" s="224">
        <v>39.92235294117647</v>
      </c>
      <c r="X51" s="224">
        <v>44.959803921568628</v>
      </c>
      <c r="Y51" s="224">
        <v>44.835872483221479</v>
      </c>
      <c r="Z51" s="224">
        <v>45.806705882352936</v>
      </c>
      <c r="AA51" s="224">
        <v>46.458980392156853</v>
      </c>
      <c r="AB51" s="224">
        <v>47.005937500000002</v>
      </c>
      <c r="AC51" s="215">
        <v>45.219905139186295</v>
      </c>
      <c r="AG51" s="133">
        <v>34.5</v>
      </c>
      <c r="AH51" s="133">
        <v>34.15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4">
        <v>29.39</v>
      </c>
      <c r="D52" s="224">
        <v>30.5</v>
      </c>
      <c r="E52" s="151">
        <v>29.99</v>
      </c>
      <c r="F52" s="151">
        <v>30.75</v>
      </c>
      <c r="G52" s="127">
        <v>31</v>
      </c>
      <c r="H52" s="127">
        <v>30.5</v>
      </c>
      <c r="I52" s="151">
        <v>30.875</v>
      </c>
      <c r="J52" s="127">
        <v>30.25</v>
      </c>
      <c r="K52" s="127">
        <v>31.5</v>
      </c>
      <c r="L52" s="127">
        <v>33</v>
      </c>
      <c r="M52" s="127">
        <v>42</v>
      </c>
      <c r="N52" s="127">
        <v>35.5</v>
      </c>
      <c r="O52" s="151">
        <v>54.833333333333336</v>
      </c>
      <c r="P52" s="127">
        <v>54</v>
      </c>
      <c r="Q52" s="127">
        <v>62.5</v>
      </c>
      <c r="R52" s="127">
        <v>48</v>
      </c>
      <c r="S52" s="151">
        <v>36.333333333333336</v>
      </c>
      <c r="T52" s="127">
        <v>37.5</v>
      </c>
      <c r="U52" s="127">
        <v>35.5</v>
      </c>
      <c r="V52" s="127">
        <v>36</v>
      </c>
      <c r="W52" s="224">
        <v>39.363725490196082</v>
      </c>
      <c r="X52" s="224">
        <v>42.049019607843135</v>
      </c>
      <c r="Y52" s="224">
        <v>41.746275167785242</v>
      </c>
      <c r="Z52" s="224">
        <v>42.845372549019608</v>
      </c>
      <c r="AA52" s="224">
        <v>43.655156862745102</v>
      </c>
      <c r="AB52" s="224">
        <v>44.537031249999998</v>
      </c>
      <c r="AC52" s="215">
        <v>42.666218415417568</v>
      </c>
      <c r="AG52" s="133">
        <v>31</v>
      </c>
      <c r="AH52" s="133">
        <v>30.5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4">
        <v>30.39</v>
      </c>
      <c r="D53" s="224">
        <v>31.5</v>
      </c>
      <c r="E53" s="224">
        <v>30.99</v>
      </c>
      <c r="F53" s="127">
        <v>32.125</v>
      </c>
      <c r="G53" s="224">
        <v>32.5</v>
      </c>
      <c r="H53" s="224">
        <v>31.75</v>
      </c>
      <c r="I53" s="127">
        <v>32.5</v>
      </c>
      <c r="J53" s="224">
        <v>31.5</v>
      </c>
      <c r="K53" s="224">
        <v>33.5</v>
      </c>
      <c r="L53" s="224">
        <v>36</v>
      </c>
      <c r="M53" s="224">
        <v>47</v>
      </c>
      <c r="N53" s="224">
        <v>38.833333333333336</v>
      </c>
      <c r="O53" s="127">
        <v>62.833333333333336</v>
      </c>
      <c r="P53" s="224">
        <v>61</v>
      </c>
      <c r="Q53" s="224">
        <v>72.5</v>
      </c>
      <c r="R53" s="224">
        <v>55</v>
      </c>
      <c r="S53" s="127">
        <v>38.5</v>
      </c>
      <c r="T53" s="224">
        <v>40</v>
      </c>
      <c r="U53" s="224">
        <v>37.5</v>
      </c>
      <c r="V53" s="224">
        <v>38</v>
      </c>
      <c r="W53" s="224">
        <v>43.080392156862743</v>
      </c>
      <c r="X53" s="224">
        <v>45.384313725490195</v>
      </c>
      <c r="Y53" s="224">
        <v>44.941845637583896</v>
      </c>
      <c r="Z53" s="224">
        <v>46.144588235294115</v>
      </c>
      <c r="AA53" s="224">
        <v>46.816147058823532</v>
      </c>
      <c r="AB53" s="224">
        <v>47.523164062499994</v>
      </c>
      <c r="AC53" s="215">
        <v>45.887790149892922</v>
      </c>
      <c r="AG53" s="133">
        <v>32.5</v>
      </c>
      <c r="AH53" s="133">
        <v>31.75</v>
      </c>
      <c r="AI53" s="133">
        <v>36.75</v>
      </c>
    </row>
    <row r="54" spans="1:35" s="133" customFormat="1" ht="11.25" hidden="1" customHeight="1" x14ac:dyDescent="0.2">
      <c r="A54" s="147"/>
      <c r="B54" s="126"/>
      <c r="C54" s="224"/>
      <c r="D54" s="224"/>
      <c r="E54" s="224"/>
      <c r="F54" s="127"/>
      <c r="G54" s="224"/>
      <c r="H54" s="224"/>
      <c r="I54" s="127"/>
      <c r="J54" s="224"/>
      <c r="K54" s="224"/>
      <c r="L54" s="224"/>
      <c r="M54" s="224"/>
      <c r="N54" s="224"/>
      <c r="O54" s="127"/>
      <c r="P54" s="224"/>
      <c r="Q54" s="224"/>
      <c r="R54" s="224"/>
      <c r="S54" s="127"/>
      <c r="T54" s="224"/>
      <c r="U54" s="224"/>
      <c r="V54" s="224"/>
      <c r="W54" s="224"/>
      <c r="X54" s="224"/>
      <c r="Y54" s="224"/>
      <c r="Z54" s="224"/>
      <c r="AA54" s="224"/>
      <c r="AB54" s="224"/>
      <c r="AC54" s="215"/>
    </row>
    <row r="55" spans="1:35" s="133" customFormat="1" ht="11.25" hidden="1" customHeight="1" x14ac:dyDescent="0.2">
      <c r="A55" s="147" t="s">
        <v>146</v>
      </c>
      <c r="B55" s="126"/>
      <c r="C55" s="224"/>
      <c r="D55" s="224"/>
      <c r="E55" s="224"/>
      <c r="F55" s="127"/>
      <c r="G55" s="224"/>
      <c r="H55" s="224"/>
      <c r="I55" s="127"/>
      <c r="J55" s="224"/>
      <c r="K55" s="224"/>
      <c r="L55" s="224"/>
      <c r="M55" s="224"/>
      <c r="N55" s="224"/>
      <c r="O55" s="127"/>
      <c r="P55" s="224"/>
      <c r="Q55" s="224"/>
      <c r="R55" s="224"/>
      <c r="S55" s="127"/>
      <c r="T55" s="224"/>
      <c r="U55" s="224"/>
      <c r="V55" s="224"/>
      <c r="W55" s="224"/>
      <c r="X55" s="224"/>
      <c r="Y55" s="224"/>
      <c r="Z55" s="224"/>
      <c r="AA55" s="224"/>
      <c r="AB55" s="224"/>
      <c r="AC55" s="215"/>
    </row>
    <row r="56" spans="1:35" s="133" customFormat="1" ht="11.25" hidden="1" customHeight="1" x14ac:dyDescent="0.2">
      <c r="A56" s="147" t="s">
        <v>146</v>
      </c>
      <c r="B56" s="126">
        <v>44.875</v>
      </c>
      <c r="C56" s="224">
        <v>43.179997177124022</v>
      </c>
      <c r="D56" s="224">
        <v>54.049999237060547</v>
      </c>
      <c r="E56" s="224">
        <v>49.055673966278903</v>
      </c>
      <c r="F56" s="127">
        <v>62.494995574951176</v>
      </c>
      <c r="G56" s="224">
        <v>62.399995727539064</v>
      </c>
      <c r="H56" s="224">
        <v>62.58999542236328</v>
      </c>
      <c r="I56" s="127">
        <v>59.501658172607421</v>
      </c>
      <c r="J56" s="224">
        <v>61.149052886962892</v>
      </c>
      <c r="K56" s="224">
        <v>57.85426345825195</v>
      </c>
      <c r="L56" s="224">
        <v>58.659294281005856</v>
      </c>
      <c r="M56" s="224">
        <v>59.724388275146481</v>
      </c>
      <c r="N56" s="224">
        <v>58.745982004801427</v>
      </c>
      <c r="O56" s="127">
        <v>49.526381071016367</v>
      </c>
      <c r="P56" s="224">
        <v>48.983156561640577</v>
      </c>
      <c r="Q56" s="224">
        <v>49.778410949584526</v>
      </c>
      <c r="R56" s="224">
        <v>49.817575701823976</v>
      </c>
      <c r="S56" s="127">
        <v>59.677112792125307</v>
      </c>
      <c r="T56" s="224">
        <v>54.620131199720085</v>
      </c>
      <c r="U56" s="224">
        <v>60.166731077930656</v>
      </c>
      <c r="V56" s="224">
        <v>64.244476098725158</v>
      </c>
      <c r="W56" s="224">
        <v>57.428837636685437</v>
      </c>
      <c r="X56" s="224">
        <v>51.449742268415683</v>
      </c>
      <c r="Y56" s="224">
        <v>52.34316342723605</v>
      </c>
      <c r="Z56" s="224">
        <v>50.877449563677615</v>
      </c>
      <c r="AA56" s="224">
        <v>48.262204972634322</v>
      </c>
      <c r="AB56" s="224">
        <v>51.066726950090526</v>
      </c>
      <c r="AC56" s="215">
        <v>50.643328584827849</v>
      </c>
      <c r="AG56" s="133">
        <v>62.399995727539064</v>
      </c>
      <c r="AH56" s="133">
        <v>62.58999542236328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4"/>
      <c r="D57" s="224"/>
      <c r="E57" s="224"/>
      <c r="F57" s="127"/>
      <c r="G57" s="224"/>
      <c r="H57" s="224"/>
      <c r="I57" s="127"/>
      <c r="J57" s="224"/>
      <c r="K57" s="224"/>
      <c r="L57" s="224"/>
      <c r="M57" s="224"/>
      <c r="N57" s="224"/>
      <c r="O57" s="127"/>
      <c r="P57" s="224"/>
      <c r="Q57" s="224"/>
      <c r="R57" s="224"/>
      <c r="S57" s="127"/>
      <c r="T57" s="224"/>
      <c r="U57" s="224"/>
      <c r="V57" s="224"/>
      <c r="W57" s="224"/>
      <c r="X57" s="224"/>
      <c r="Y57" s="224"/>
      <c r="Z57" s="224"/>
      <c r="AA57" s="224"/>
      <c r="AB57" s="224"/>
      <c r="AC57" s="215"/>
    </row>
    <row r="58" spans="1:35" s="133" customFormat="1" ht="11.25" hidden="1" customHeight="1" x14ac:dyDescent="0.2">
      <c r="A58" s="147"/>
      <c r="B58" s="126"/>
      <c r="C58" s="224"/>
      <c r="D58" s="224"/>
      <c r="E58" s="224"/>
      <c r="F58" s="127"/>
      <c r="G58" s="224"/>
      <c r="H58" s="224"/>
      <c r="I58" s="127"/>
      <c r="J58" s="224"/>
      <c r="K58" s="224"/>
      <c r="L58" s="224"/>
      <c r="M58" s="224"/>
      <c r="N58" s="224"/>
      <c r="O58" s="127"/>
      <c r="P58" s="224"/>
      <c r="Q58" s="224"/>
      <c r="R58" s="224"/>
      <c r="S58" s="127"/>
      <c r="T58" s="224"/>
      <c r="U58" s="224"/>
      <c r="V58" s="224"/>
      <c r="W58" s="224"/>
      <c r="X58" s="224"/>
      <c r="Y58" s="224"/>
      <c r="Z58" s="224"/>
      <c r="AA58" s="224"/>
      <c r="AB58" s="224"/>
      <c r="AC58" s="215"/>
    </row>
    <row r="59" spans="1:35" s="133" customFormat="1" ht="11.25" hidden="1" customHeight="1" x14ac:dyDescent="0.2">
      <c r="A59" s="147"/>
      <c r="B59" s="126"/>
      <c r="C59" s="224"/>
      <c r="D59" s="224"/>
      <c r="E59" s="224"/>
      <c r="F59" s="127"/>
      <c r="G59" s="224"/>
      <c r="H59" s="224"/>
      <c r="I59" s="127"/>
      <c r="J59" s="224"/>
      <c r="K59" s="224"/>
      <c r="L59" s="224"/>
      <c r="M59" s="224"/>
      <c r="N59" s="224"/>
      <c r="O59" s="127"/>
      <c r="P59" s="224"/>
      <c r="Q59" s="224"/>
      <c r="R59" s="224"/>
      <c r="S59" s="127"/>
      <c r="T59" s="224"/>
      <c r="U59" s="224"/>
      <c r="V59" s="224"/>
      <c r="W59" s="224"/>
      <c r="X59" s="224"/>
      <c r="Y59" s="224"/>
      <c r="Z59" s="224"/>
      <c r="AA59" s="224"/>
      <c r="AB59" s="224"/>
      <c r="AC59" s="215"/>
    </row>
    <row r="60" spans="1:35" s="133" customFormat="1" ht="11.25" hidden="1" customHeight="1" x14ac:dyDescent="0.2">
      <c r="A60" s="147"/>
      <c r="B60" s="126"/>
      <c r="C60" s="224"/>
      <c r="D60" s="224"/>
      <c r="E60" s="224"/>
      <c r="F60" s="127"/>
      <c r="G60" s="224"/>
      <c r="H60" s="224"/>
      <c r="I60" s="127"/>
      <c r="J60" s="224"/>
      <c r="K60" s="224"/>
      <c r="L60" s="224"/>
      <c r="M60" s="224"/>
      <c r="N60" s="224"/>
      <c r="O60" s="127"/>
      <c r="P60" s="224"/>
      <c r="Q60" s="224"/>
      <c r="R60" s="224"/>
      <c r="S60" s="127"/>
      <c r="T60" s="224"/>
      <c r="U60" s="224"/>
      <c r="V60" s="224"/>
      <c r="W60" s="224"/>
      <c r="X60" s="224"/>
      <c r="Y60" s="224"/>
      <c r="Z60" s="224"/>
      <c r="AA60" s="224"/>
      <c r="AB60" s="224"/>
      <c r="AC60" s="215"/>
    </row>
    <row r="61" spans="1:35" ht="11.25" hidden="1" customHeight="1" x14ac:dyDescent="0.2">
      <c r="A61" s="147"/>
      <c r="C61" s="224"/>
      <c r="D61" s="224"/>
      <c r="E61" s="224"/>
      <c r="F61" s="127"/>
      <c r="G61" s="224"/>
      <c r="H61" s="224"/>
      <c r="I61" s="127"/>
      <c r="J61" s="224"/>
      <c r="K61" s="224"/>
      <c r="L61" s="224"/>
      <c r="M61" s="224"/>
      <c r="N61" s="224"/>
      <c r="O61" s="127"/>
      <c r="P61" s="224"/>
      <c r="Q61" s="224"/>
      <c r="R61" s="224"/>
      <c r="S61" s="127"/>
      <c r="T61" s="224"/>
      <c r="U61" s="224"/>
      <c r="V61" s="224"/>
      <c r="W61" s="224"/>
      <c r="X61" s="224"/>
      <c r="Y61" s="224"/>
      <c r="Z61" s="224"/>
      <c r="AA61" s="224"/>
      <c r="AB61" s="224"/>
      <c r="AC61" s="215"/>
    </row>
    <row r="62" spans="1:35" ht="12" hidden="1" customHeight="1" x14ac:dyDescent="0.2">
      <c r="A62" s="147"/>
      <c r="B62" s="162"/>
      <c r="C62" s="224"/>
      <c r="D62" s="224"/>
      <c r="E62" s="224"/>
      <c r="F62" s="127"/>
      <c r="G62" s="224"/>
      <c r="H62" s="224"/>
      <c r="I62" s="127"/>
      <c r="J62" s="224"/>
      <c r="K62" s="224"/>
      <c r="L62" s="224"/>
      <c r="M62" s="224"/>
      <c r="N62" s="224"/>
      <c r="O62" s="127"/>
      <c r="P62" s="224"/>
      <c r="Q62" s="224"/>
      <c r="R62" s="224"/>
      <c r="S62" s="127"/>
      <c r="T62" s="224"/>
      <c r="U62" s="224"/>
      <c r="V62" s="224"/>
      <c r="W62" s="224"/>
      <c r="X62" s="224"/>
      <c r="Y62" s="224"/>
      <c r="Z62" s="224"/>
      <c r="AA62" s="224"/>
      <c r="AB62" s="224"/>
      <c r="AC62" s="215"/>
    </row>
    <row r="63" spans="1:35" ht="12" hidden="1" customHeight="1" x14ac:dyDescent="0.2">
      <c r="A63" s="152"/>
      <c r="C63" s="225"/>
      <c r="D63" s="225"/>
      <c r="E63" s="225"/>
      <c r="F63" s="129"/>
      <c r="G63" s="225"/>
      <c r="H63" s="225"/>
      <c r="I63" s="129"/>
      <c r="J63" s="225"/>
      <c r="K63" s="225"/>
      <c r="L63" s="225"/>
      <c r="M63" s="225"/>
      <c r="N63" s="225"/>
      <c r="O63" s="129"/>
      <c r="P63" s="225"/>
      <c r="Q63" s="225"/>
      <c r="R63" s="225"/>
      <c r="S63" s="129"/>
      <c r="T63" s="225"/>
      <c r="U63" s="225"/>
      <c r="V63" s="225"/>
      <c r="W63" s="225"/>
      <c r="X63" s="225"/>
      <c r="Y63" s="225"/>
      <c r="Z63" s="225"/>
      <c r="AA63" s="225"/>
      <c r="AB63" s="225"/>
      <c r="AC63" s="216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(C9/(VLOOKUP(C$7,'[24]Gas Curve Summary'!$A$7:$L179,4)))*1000</f>
        <v>9674.3657705414607</v>
      </c>
      <c r="D67" s="173">
        <f ca="1">(D9/(VLOOKUP(D$7,'[24]Gas Curve Summary'!$A$7:$L179,4)))*1000</f>
        <v>12775.735294117647</v>
      </c>
      <c r="E67" s="173">
        <f t="shared" ref="E67:E73" ca="1" si="28">AVERAGE(C67:D67)</f>
        <v>11225.050532329555</v>
      </c>
      <c r="F67" s="173">
        <f t="shared" ref="F67:F73" si="29">AVERAGE(G67,H67)</f>
        <v>11774.191226847986</v>
      </c>
      <c r="G67" s="226">
        <f>(G9/(VLOOKUP(G$7,'[24]Gas Curve Summary'!$A$7:$L179,4)))*1000</f>
        <v>11697.171381031614</v>
      </c>
      <c r="H67" s="173">
        <f>(H9/(VLOOKUP(H$7,'[24]Gas Curve Summary'!$A$7:$L179,4)))*1000</f>
        <v>11851.21107266436</v>
      </c>
      <c r="I67" s="173" t="e">
        <f>(I9/(VLOOKUP(I$7,'[24]Gas Curve Summary'!$A$7:$L179,4)))*1000</f>
        <v>#N/A</v>
      </c>
      <c r="J67" s="173">
        <f>(J9/(VLOOKUP(J$7,'[24]Gas Curve Summary'!$A$7:$L179,4)))*1000</f>
        <v>12509.405568096314</v>
      </c>
      <c r="K67" s="173">
        <f>(K9/(VLOOKUP(K$7,'[24]Gas Curve Summary'!$A$7:$L179,4)))*1000</f>
        <v>11068.702290076335</v>
      </c>
      <c r="L67" s="173">
        <f>(L9/(VLOOKUP(L$7,'[24]Gas Curve Summary'!$A$7:$L179,4)))*1000</f>
        <v>10169.491525423729</v>
      </c>
      <c r="M67" s="173">
        <f>(M9/(VLOOKUP(M$7,'[24]Gas Curve Summary'!$A$7:$L179,4)))*1000</f>
        <v>10740.740740740743</v>
      </c>
      <c r="N67" s="173">
        <f>AVERAGE(K67:M67)</f>
        <v>10659.644852080268</v>
      </c>
      <c r="O67" s="173">
        <f>AVERAGE(P67:R67)</f>
        <v>16893.235422268033</v>
      </c>
      <c r="P67" s="173">
        <f>(P9/(VLOOKUP(P$7,'[24]Gas Curve Summary'!$A$7:$L179,4)))*1000</f>
        <v>16213.19418561312</v>
      </c>
      <c r="Q67" s="173">
        <f>(Q9/(VLOOKUP(Q$7,'[24]Gas Curve Summary'!$A$7:$L179,4)))*1000</f>
        <v>18715.596330275232</v>
      </c>
      <c r="R67" s="173">
        <f>(R9/(VLOOKUP(R$7,'[24]Gas Curve Summary'!$A$7:$L179,4)))*1000</f>
        <v>15750.915750915752</v>
      </c>
      <c r="S67" s="173">
        <f t="shared" ref="S67:S73" si="30">AVERAGE(T67:V67)</f>
        <v>11356.256760306123</v>
      </c>
      <c r="T67" s="173">
        <f>(T9/(VLOOKUP(T$7,'[24]Gas Curve Summary'!$A$7:$L179,4)))*1000</f>
        <v>13242.7843803056</v>
      </c>
      <c r="U67" s="173">
        <f>(U9/(VLOOKUP(U$7,'[24]Gas Curve Summary'!$A$7:$L179,4)))*1000</f>
        <v>11044.776119402984</v>
      </c>
      <c r="V67" s="173">
        <f>(V9/(VLOOKUP(V$7,'[24]Gas Curve Summary'!$A$7:$L179,4)))*1000</f>
        <v>9781.2097812097818</v>
      </c>
      <c r="W67" s="231">
        <f>AVERAGE(G67,H67,J67,N67,O67,S67)</f>
        <v>12494.487509407785</v>
      </c>
      <c r="X67" s="173">
        <f>X9/AVERAGE('[24]Gas Curve Summary'!$D$31:$D$42)*1000</f>
        <v>11676.167026443603</v>
      </c>
      <c r="Y67" s="173">
        <f>Y9/AVERAGE('[24]Gas Curve Summary'!$D$43:$D$54)*1000</f>
        <v>11188.862634077263</v>
      </c>
      <c r="Z67" s="173">
        <f>Z9/AVERAGE('[24]Gas Curve Summary'!$D$55:$D$66)*1000</f>
        <v>10811.390147713981</v>
      </c>
      <c r="AA67" s="173">
        <f>AA9/AVERAGE('[24]Gas Curve Summary'!$D$67:$D$114)*1000</f>
        <v>10412.229149540062</v>
      </c>
      <c r="AB67" s="173">
        <f>AB9/AVERAGE('[24]Gas Curve Summary'!$D$115:$D$124)*1000</f>
        <v>10309.991660969801</v>
      </c>
      <c r="AC67" s="174">
        <f ca="1">AVERAGE(E67,W67,X67,Y67,Z67,AA67,AB67)</f>
        <v>11159.739808640292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(C10/(VLOOKUP(C$7,'[24]Gas Curve Summary'!$A$7:$L180,6)))*1000</f>
        <v>10119.370591427019</v>
      </c>
      <c r="D68" s="173">
        <f ca="1">(D10/(VLOOKUP(D$7,'[24]Gas Curve Summary'!$A$7:$L180,6)))*1000</f>
        <v>13031.423290203327</v>
      </c>
      <c r="E68" s="175">
        <f t="shared" ca="1" si="28"/>
        <v>11575.396940815173</v>
      </c>
      <c r="F68" s="173">
        <f t="shared" si="29"/>
        <v>11866.438356164384</v>
      </c>
      <c r="G68" s="173">
        <f>(G10/(VLOOKUP(G$7,'[24]Gas Curve Summary'!$A$7:$L180,6)))*1000</f>
        <v>12037.671232876712</v>
      </c>
      <c r="H68" s="173">
        <f>(H10/(VLOOKUP(H$7,'[24]Gas Curve Summary'!$A$7:$L180,6)))*1000</f>
        <v>11695.205479452055</v>
      </c>
      <c r="I68" s="173" t="e">
        <f>(I10/(VLOOKUP(I$7,'[24]Gas Curve Summary'!$A$7:$L180,6)))*1000</f>
        <v>#N/A</v>
      </c>
      <c r="J68" s="173">
        <f>(J10/(VLOOKUP(J$7,'[24]Gas Curve Summary'!$A$7:$L180,6)))*1000</f>
        <v>11757.425742574258</v>
      </c>
      <c r="K68" s="173">
        <f>(K10/(VLOOKUP(K$7,'[24]Gas Curve Summary'!$A$7:$L180,6)))*1000</f>
        <v>11231.884057971014</v>
      </c>
      <c r="L68" s="173">
        <f>(L10/(VLOOKUP(L$7,'[24]Gas Curve Summary'!$A$7:$L180,6)))*1000</f>
        <v>10554.561717352415</v>
      </c>
      <c r="M68" s="173">
        <f>(M10/(VLOOKUP(M$7,'[24]Gas Curve Summary'!$A$7:$L180,6)))*1000</f>
        <v>11091.549295774648</v>
      </c>
      <c r="N68" s="173">
        <f t="shared" ref="N68:N73" si="31">AVERAGE(K68:M68)</f>
        <v>10959.331690366025</v>
      </c>
      <c r="O68" s="173">
        <f t="shared" ref="O68:O73" si="32">AVERAGE(P68:R68)</f>
        <v>15787.745715904275</v>
      </c>
      <c r="P68" s="173">
        <f>(P10/(VLOOKUP(P$7,'[24]Gas Curve Summary'!$A$7:$L180,6)))*1000</f>
        <v>15181.194906953966</v>
      </c>
      <c r="Q68" s="173">
        <f>(Q10/(VLOOKUP(Q$7,'[24]Gas Curve Summary'!$A$7:$L180,6)))*1000</f>
        <v>17230.273752012879</v>
      </c>
      <c r="R68" s="173">
        <f>(R10/(VLOOKUP(R$7,'[24]Gas Curve Summary'!$A$7:$L180,6)))*1000</f>
        <v>14951.768488745978</v>
      </c>
      <c r="S68" s="173">
        <f t="shared" si="30"/>
        <v>11254.808000181352</v>
      </c>
      <c r="T68" s="173">
        <f>(T10/(VLOOKUP(T$7,'[24]Gas Curve Summary'!$A$7:$L180,6)))*1000</f>
        <v>12460.063897763579</v>
      </c>
      <c r="U68" s="173">
        <f>(U10/(VLOOKUP(U$7,'[24]Gas Curve Summary'!$A$7:$L180,6)))*1000</f>
        <v>10850.439882697947</v>
      </c>
      <c r="V68" s="173">
        <f>(V10/(VLOOKUP(V$7,'[24]Gas Curve Summary'!$A$7:$L180,6)))*1000</f>
        <v>10453.920220082531</v>
      </c>
      <c r="W68" s="175">
        <f t="shared" ref="W68:W73" si="33">AVERAGE(G68,H68,J68,N68,O68,S68)</f>
        <v>12248.697976892445</v>
      </c>
      <c r="X68" s="173">
        <f>X10/AVERAGE('[24]Gas Curve Summary'!$F$31:$F$42)*1000</f>
        <v>11727.833464925112</v>
      </c>
      <c r="Y68" s="173">
        <f>Y10/AVERAGE('[24]Gas Curve Summary'!$F$43:$F$54)*1000</f>
        <v>11031.158692541203</v>
      </c>
      <c r="Z68" s="173">
        <f>Z10/AVERAGE('[24]Gas Curve Summary'!$F$55:$F$66)*1000</f>
        <v>10846.567918636158</v>
      </c>
      <c r="AA68" s="173">
        <f>AA10/AVERAGE('[24]Gas Curve Summary'!$F$67:$F$114)*1000</f>
        <v>10775.657214426106</v>
      </c>
      <c r="AB68" s="173">
        <f>AB10/AVERAGE('[24]Gas Curve Summary'!$F$115:$F$124)*1000</f>
        <v>10966.547326747474</v>
      </c>
      <c r="AC68" s="174">
        <f t="shared" ref="AC68:AC73" ca="1" si="34">AVERAGE(E68,W68,X68,Y68,Z68,AA68,AB68)</f>
        <v>11310.265647854811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(C11/(VLOOKUP(C$7,'[24]Gas Curve Summary'!$A$7:$L181,8)))*1000</f>
        <v>9939.6536944968284</v>
      </c>
      <c r="D69" s="173">
        <f ca="1">(D11/(VLOOKUP(D$7,'[24]Gas Curve Summary'!$A$7:$L181,8)))*1000</f>
        <v>12299.46524064171</v>
      </c>
      <c r="E69" s="175">
        <f t="shared" ca="1" si="28"/>
        <v>11119.55946756927</v>
      </c>
      <c r="F69" s="173">
        <f t="shared" si="29"/>
        <v>11657.029950083195</v>
      </c>
      <c r="G69" s="173">
        <f>(G11/(VLOOKUP(G$7,'[24]Gas Curve Summary'!$A$7:$L181,8)))*1000</f>
        <v>11750</v>
      </c>
      <c r="H69" s="173">
        <f>(H11/(VLOOKUP(H$7,'[24]Gas Curve Summary'!$A$7:$L181,8)))*1000</f>
        <v>11564.05990016639</v>
      </c>
      <c r="I69" s="173" t="e">
        <f>(I11/(VLOOKUP(I$7,'[24]Gas Curve Summary'!$A$7:$L181,8)))*1000</f>
        <v>#N/A</v>
      </c>
      <c r="J69" s="173">
        <f>(J11/(VLOOKUP(J$7,'[24]Gas Curve Summary'!$A$7:$L181,8)))*1000</f>
        <v>11552.837240910636</v>
      </c>
      <c r="K69" s="173">
        <f>(K11/(VLOOKUP(K$7,'[24]Gas Curve Summary'!$A$7:$L181,8)))*1000</f>
        <v>10836.17747440273</v>
      </c>
      <c r="L69" s="173">
        <f>(L11/(VLOOKUP(L$7,'[24]Gas Curve Summary'!$A$7:$L181,8)))*1000</f>
        <v>10482.529118136439</v>
      </c>
      <c r="M69" s="173">
        <f>(M11/(VLOOKUP(M$7,'[24]Gas Curve Summary'!$A$7:$L181,8)))*1000</f>
        <v>12025.316455696204</v>
      </c>
      <c r="N69" s="173">
        <f t="shared" si="31"/>
        <v>11114.674349411791</v>
      </c>
      <c r="O69" s="173">
        <f t="shared" si="32"/>
        <v>15343.400149486357</v>
      </c>
      <c r="P69" s="173">
        <f>(P11/(VLOOKUP(P$7,'[24]Gas Curve Summary'!$A$7:$L181,8)))*1000</f>
        <v>14910.687254011504</v>
      </c>
      <c r="Q69" s="173">
        <f>(Q11/(VLOOKUP(Q$7,'[24]Gas Curve Summary'!$A$7:$L181,8)))*1000</f>
        <v>16542.473919523101</v>
      </c>
      <c r="R69" s="173">
        <f>(R11/(VLOOKUP(R$7,'[24]Gas Curve Summary'!$A$7:$L181,8)))*1000</f>
        <v>14577.039274924471</v>
      </c>
      <c r="S69" s="173">
        <f t="shared" si="30"/>
        <v>11369.740895629009</v>
      </c>
      <c r="T69" s="173">
        <f>(T11/(VLOOKUP(T$7,'[24]Gas Curve Summary'!$A$7:$L181,8)))*1000</f>
        <v>12084.592145015107</v>
      </c>
      <c r="U69" s="173">
        <f>(U11/(VLOOKUP(U$7,'[24]Gas Curve Summary'!$A$7:$L181,8)))*1000</f>
        <v>11310.344827586207</v>
      </c>
      <c r="V69" s="173">
        <f>(V11/(VLOOKUP(V$7,'[24]Gas Curve Summary'!$A$7:$L181,8)))*1000</f>
        <v>10714.285714285716</v>
      </c>
      <c r="W69" s="175">
        <f t="shared" si="33"/>
        <v>12115.785422600697</v>
      </c>
      <c r="X69" s="173">
        <f>X11/AVERAGE('[24]Gas Curve Summary'!$H$31:$H$42)*1000</f>
        <v>11154.850671024056</v>
      </c>
      <c r="Y69" s="173">
        <f>Y11/AVERAGE('[24]Gas Curve Summary'!$H$43:$H$54)*1000</f>
        <v>10514.642717688403</v>
      </c>
      <c r="Z69" s="173">
        <f>Z11/AVERAGE('[24]Gas Curve Summary'!$H$55:$H$66)*1000</f>
        <v>10400.187806023205</v>
      </c>
      <c r="AA69" s="173">
        <f>AA11/AVERAGE('[24]Gas Curve Summary'!$H$67:$H$114)*1000</f>
        <v>9972.3438458447072</v>
      </c>
      <c r="AB69" s="173">
        <f>AB11/AVERAGE('[24]Gas Curve Summary'!$H$115:$H$124)*1000</f>
        <v>9648.7241558789574</v>
      </c>
      <c r="AC69" s="174">
        <f t="shared" ca="1" si="34"/>
        <v>10703.727726661327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(C12/(VLOOKUP(C$7,'[24]Gas Curve Summary'!$A$7:$L182,12)))*1000</f>
        <v>7572.7027532354477</v>
      </c>
      <c r="D70" s="173">
        <f ca="1">(D12/(VLOOKUP(D$7,'[24]Gas Curve Summary'!$A$7:$L182,12)))*1000</f>
        <v>11926.605504587156</v>
      </c>
      <c r="E70" s="175">
        <f t="shared" ca="1" si="28"/>
        <v>9749.6541289113011</v>
      </c>
      <c r="F70" s="173">
        <f t="shared" si="29"/>
        <v>11313.66364166516</v>
      </c>
      <c r="G70" s="173">
        <f>(G12/(VLOOKUP(G$7,'[24]Gas Curve Summary'!$A$7:$L182,12)))*1000</f>
        <v>11375.21222410866</v>
      </c>
      <c r="H70" s="173">
        <f>(H12/(VLOOKUP(H$7,'[24]Gas Curve Summary'!$A$7:$L182,12)))*1000</f>
        <v>11252.11505922166</v>
      </c>
      <c r="I70" s="173" t="e">
        <f>(I12/(VLOOKUP(I$7,'[24]Gas Curve Summary'!$A$7:$L182,12)))*1000</f>
        <v>#N/A</v>
      </c>
      <c r="J70" s="173">
        <f>(J12/(VLOOKUP(J$7,'[24]Gas Curve Summary'!$A$7:$L182,12)))*1000</f>
        <v>11337.711717939854</v>
      </c>
      <c r="K70" s="173">
        <f>(K12/(VLOOKUP(K$7,'[24]Gas Curve Summary'!$A$7:$L182,12)))*1000</f>
        <v>10817.71720613288</v>
      </c>
      <c r="L70" s="173">
        <f>(L12/(VLOOKUP(L$7,'[24]Gas Curve Summary'!$A$7:$L182,12)))*1000</f>
        <v>10500</v>
      </c>
      <c r="M70" s="173">
        <f>(M12/(VLOOKUP(M$7,'[24]Gas Curve Summary'!$A$7:$L182,12)))*1000</f>
        <v>12337.662337662339</v>
      </c>
      <c r="N70" s="173">
        <f t="shared" si="31"/>
        <v>11218.459847931741</v>
      </c>
      <c r="O70" s="173">
        <f t="shared" si="32"/>
        <v>15341.610149752703</v>
      </c>
      <c r="P70" s="173">
        <f>(P12/(VLOOKUP(P$7,'[24]Gas Curve Summary'!$A$7:$L182,12)))*1000</f>
        <v>14871.873093349603</v>
      </c>
      <c r="Q70" s="173">
        <f>(Q12/(VLOOKUP(Q$7,'[24]Gas Curve Summary'!$A$7:$L182,12)))*1000</f>
        <v>16641.67916041979</v>
      </c>
      <c r="R70" s="173">
        <f>(R12/(VLOOKUP(R$7,'[24]Gas Curve Summary'!$A$7:$L182,12)))*1000</f>
        <v>14511.278195488721</v>
      </c>
      <c r="S70" s="173">
        <f t="shared" si="30"/>
        <v>11633.132514242383</v>
      </c>
      <c r="T70" s="173">
        <f>(T12/(VLOOKUP(T$7,'[24]Gas Curve Summary'!$A$7:$L182,12)))*1000</f>
        <v>12598.425196850392</v>
      </c>
      <c r="U70" s="173">
        <f>(U12/(VLOOKUP(U$7,'[24]Gas Curve Summary'!$A$7:$L182,12)))*1000</f>
        <v>11174.785100286534</v>
      </c>
      <c r="V70" s="173">
        <f>(V12/(VLOOKUP(V$7,'[24]Gas Curve Summary'!$A$7:$L182,12)))*1000</f>
        <v>11126.18724559023</v>
      </c>
      <c r="W70" s="175">
        <f t="shared" si="33"/>
        <v>12026.373585532834</v>
      </c>
      <c r="X70" s="173">
        <f>X12/AVERAGE('[24]Gas Curve Summary'!$L$31:$L$42)*1000</f>
        <v>11506.51543591584</v>
      </c>
      <c r="Y70" s="173">
        <f>Y12/AVERAGE('[24]Gas Curve Summary'!$L$43:$L$54)*1000</f>
        <v>10854.340153397701</v>
      </c>
      <c r="Z70" s="173">
        <f>Z12/AVERAGE('[24]Gas Curve Summary'!$L$55:$L$66)*1000</f>
        <v>10784.532798699796</v>
      </c>
      <c r="AA70" s="173">
        <f>AA12/AVERAGE('[24]Gas Curve Summary'!$L$67:$L$114)*1000</f>
        <v>10313.862709674535</v>
      </c>
      <c r="AB70" s="173">
        <f>AB12/AVERAGE('[24]Gas Curve Summary'!$L$115:$L$124)*1000</f>
        <v>9936.7731611179879</v>
      </c>
      <c r="AC70" s="174">
        <f t="shared" ca="1" si="34"/>
        <v>10738.864567607143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(C13/(VLOOKUP(C$7,'[24]Gas Curve Summary'!$A$7:$L183,12)))*1000</f>
        <v>10240.856378233719</v>
      </c>
      <c r="D71" s="173">
        <f ca="1">(D13/(VLOOKUP(D$7,'[24]Gas Curve Summary'!$A$7:$L183,12)))*1000</f>
        <v>11926.605504587156</v>
      </c>
      <c r="E71" s="175">
        <f t="shared" ca="1" si="28"/>
        <v>11083.730941410438</v>
      </c>
      <c r="F71" s="173">
        <f t="shared" si="29"/>
        <v>11313.66364166516</v>
      </c>
      <c r="G71" s="173">
        <f>(G13/(VLOOKUP(G$7,'[24]Gas Curve Summary'!$A$7:$L183,12)))*1000</f>
        <v>11375.21222410866</v>
      </c>
      <c r="H71" s="173">
        <f>(H13/(VLOOKUP(H$7,'[24]Gas Curve Summary'!$A$7:$L183,12)))*1000</f>
        <v>11252.11505922166</v>
      </c>
      <c r="I71" s="173" t="e">
        <f>(I13/(VLOOKUP(I$7,'[24]Gas Curve Summary'!$A$7:$L183,12)))*1000</f>
        <v>#N/A</v>
      </c>
      <c r="J71" s="173">
        <f>(J13/(VLOOKUP(J$7,'[24]Gas Curve Summary'!$A$7:$L183,12)))*1000</f>
        <v>11337.711717939854</v>
      </c>
      <c r="K71" s="173">
        <f>(K13/(VLOOKUP(K$7,'[24]Gas Curve Summary'!$A$7:$L183,12)))*1000</f>
        <v>10817.71720613288</v>
      </c>
      <c r="L71" s="173">
        <f>(L13/(VLOOKUP(L$7,'[24]Gas Curve Summary'!$A$7:$L183,12)))*1000</f>
        <v>11083.333333333334</v>
      </c>
      <c r="M71" s="173">
        <f>(M13/(VLOOKUP(M$7,'[24]Gas Curve Summary'!$A$7:$L183,12)))*1000</f>
        <v>12743.506493506495</v>
      </c>
      <c r="N71" s="173">
        <f t="shared" si="31"/>
        <v>11548.185677657568</v>
      </c>
      <c r="O71" s="173">
        <f t="shared" si="32"/>
        <v>15466.547680987089</v>
      </c>
      <c r="P71" s="173">
        <f>(P13/(VLOOKUP(P$7,'[24]Gas Curve Summary'!$A$7:$L183,12)))*1000</f>
        <v>14871.873093349603</v>
      </c>
      <c r="Q71" s="173">
        <f>(Q13/(VLOOKUP(Q$7,'[24]Gas Curve Summary'!$A$7:$L183,12)))*1000</f>
        <v>17016.491754122937</v>
      </c>
      <c r="R71" s="173">
        <f>(R13/(VLOOKUP(R$7,'[24]Gas Curve Summary'!$A$7:$L183,12)))*1000</f>
        <v>14511.278195488721</v>
      </c>
      <c r="S71" s="173">
        <f t="shared" si="30"/>
        <v>11633.132514242383</v>
      </c>
      <c r="T71" s="173">
        <f>(T13/(VLOOKUP(T$7,'[24]Gas Curve Summary'!$A$7:$L183,12)))*1000</f>
        <v>12598.425196850392</v>
      </c>
      <c r="U71" s="173">
        <f>(U13/(VLOOKUP(U$7,'[24]Gas Curve Summary'!$A$7:$L183,12)))*1000</f>
        <v>11174.785100286534</v>
      </c>
      <c r="V71" s="173">
        <f>(V13/(VLOOKUP(V$7,'[24]Gas Curve Summary'!$A$7:$L183,12)))*1000</f>
        <v>11126.18724559023</v>
      </c>
      <c r="W71" s="175">
        <f t="shared" si="33"/>
        <v>12102.150812359536</v>
      </c>
      <c r="X71" s="173">
        <f>X13/AVERAGE('[24]Gas Curve Summary'!$L$31:$L$42)*1000</f>
        <v>11840.35568315901</v>
      </c>
      <c r="Y71" s="173">
        <f>Y13/AVERAGE('[24]Gas Curve Summary'!$L$43:$L$54)*1000</f>
        <v>11119.778232895686</v>
      </c>
      <c r="Z71" s="173">
        <f>Z13/AVERAGE('[24]Gas Curve Summary'!$L$55:$L$66)*1000</f>
        <v>11085.620058248162</v>
      </c>
      <c r="AA71" s="173">
        <f>AA13/AVERAGE('[24]Gas Curve Summary'!$L$67:$L$114)*1000</f>
        <v>10602.030326250495</v>
      </c>
      <c r="AB71" s="173">
        <f>AB13/AVERAGE('[24]Gas Curve Summary'!$L$115:$L$124)*1000</f>
        <v>10208.251894803136</v>
      </c>
      <c r="AC71" s="174">
        <f t="shared" ca="1" si="34"/>
        <v>11148.84542130378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(C14/(VLOOKUP(C$7,'[24]Gas Curve Summary'!$A$7:$L184,10)))*1000</f>
        <v>10629.035413813344</v>
      </c>
      <c r="D72" s="173">
        <f ca="1">(D14/(VLOOKUP(D$7,'[24]Gas Curve Summary'!$A$7:$L184,10)))*1000</f>
        <v>12075.848303393213</v>
      </c>
      <c r="E72" s="175">
        <f t="shared" ca="1" si="28"/>
        <v>11352.441858603279</v>
      </c>
      <c r="F72" s="173">
        <f t="shared" si="29"/>
        <v>11142.125732289667</v>
      </c>
      <c r="G72" s="173">
        <f>(G14/(VLOOKUP(G$7,'[24]Gas Curve Summary'!$A$7:$L184,10)))*1000</f>
        <v>11293.260473588343</v>
      </c>
      <c r="H72" s="173">
        <f>(H14/(VLOOKUP(H$7,'[24]Gas Curve Summary'!$A$7:$L184,10)))*1000</f>
        <v>10990.990990990991</v>
      </c>
      <c r="I72" s="173" t="e">
        <f>(I14/(VLOOKUP(I$7,'[24]Gas Curve Summary'!$A$7:$L184,10)))*1000</f>
        <v>#N/A</v>
      </c>
      <c r="J72" s="173">
        <f>(J14/(VLOOKUP(J$7,'[24]Gas Curve Summary'!$A$7:$L184,10)))*1000</f>
        <v>11078.286558345642</v>
      </c>
      <c r="K72" s="173">
        <f>(K14/(VLOOKUP(K$7,'[24]Gas Curve Summary'!$A$7:$L184,10)))*1000</f>
        <v>12162.162162162162</v>
      </c>
      <c r="L72" s="173">
        <f>(L14/(VLOOKUP(L$7,'[24]Gas Curve Summary'!$A$7:$L184,10)))*1000</f>
        <v>12571.428571428571</v>
      </c>
      <c r="M72" s="173">
        <f>(M14/(VLOOKUP(M$7,'[24]Gas Curve Summary'!$A$7:$L184,10)))*1000</f>
        <v>15823.970037453184</v>
      </c>
      <c r="N72" s="173">
        <f t="shared" si="31"/>
        <v>13519.186923681305</v>
      </c>
      <c r="O72" s="173">
        <f t="shared" si="32"/>
        <v>19730.568277149345</v>
      </c>
      <c r="P72" s="173">
        <f>(P14/(VLOOKUP(P$7,'[24]Gas Curve Summary'!$A$7:$L184,10)))*1000</f>
        <v>19579.405366207397</v>
      </c>
      <c r="Q72" s="173">
        <f>(Q14/(VLOOKUP(Q$7,'[24]Gas Curve Summary'!$A$7:$L184,10)))*1000</f>
        <v>22500</v>
      </c>
      <c r="R72" s="173">
        <f>(R14/(VLOOKUP(R$7,'[24]Gas Curve Summary'!$A$7:$L184,10)))*1000</f>
        <v>17112.299465240638</v>
      </c>
      <c r="S72" s="173">
        <f t="shared" si="30"/>
        <v>11726.42299048182</v>
      </c>
      <c r="T72" s="173">
        <f>(T14/(VLOOKUP(T$7,'[24]Gas Curve Summary'!$A$7:$L184,10)))*1000</f>
        <v>13181.019332161686</v>
      </c>
      <c r="U72" s="173">
        <f>(U14/(VLOOKUP(U$7,'[24]Gas Curve Summary'!$A$7:$L184,10)))*1000</f>
        <v>11251.980982567353</v>
      </c>
      <c r="V72" s="173">
        <f>(V14/(VLOOKUP(V$7,'[24]Gas Curve Summary'!$A$7:$L184,10)))*1000</f>
        <v>10746.268656716418</v>
      </c>
      <c r="W72" s="175">
        <f t="shared" si="33"/>
        <v>13056.45270237291</v>
      </c>
      <c r="X72" s="173">
        <f>X14/AVERAGE('[24]Gas Curve Summary'!$J$31:$J$42)*1000</f>
        <v>12711.951284522173</v>
      </c>
      <c r="Y72" s="173">
        <f>Y14/AVERAGE('[24]Gas Curve Summary'!$J$43:$J$54)*1000</f>
        <v>11755.014078844648</v>
      </c>
      <c r="Z72" s="173">
        <f>Z14/AVERAGE('[24]Gas Curve Summary'!$J$55:$J$66)*1000</f>
        <v>11674.283067557735</v>
      </c>
      <c r="AA72" s="173">
        <f>AA14/AVERAGE('[24]Gas Curve Summary'!$J$67:$J$114)*1000</f>
        <v>11098.127554179566</v>
      </c>
      <c r="AB72" s="173">
        <f>AB14/AVERAGE('[24]Gas Curve Summary'!$J$115:$J$124)*1000</f>
        <v>10710.204972796124</v>
      </c>
      <c r="AC72" s="174">
        <f t="shared" ca="1" si="34"/>
        <v>11765.496502696635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(C15/(VLOOKUP(C$7,'[24]Gas Curve Summary'!$A$7:$L185,10)))*1000</f>
        <v>11000.782625709255</v>
      </c>
      <c r="D73" s="176">
        <f ca="1">(D15/(VLOOKUP(D$7,'[24]Gas Curve Summary'!$A$7:$L185,10)))*1000</f>
        <v>12475.049900199601</v>
      </c>
      <c r="E73" s="177">
        <f t="shared" ca="1" si="28"/>
        <v>11737.916262954428</v>
      </c>
      <c r="F73" s="176">
        <f t="shared" si="29"/>
        <v>11640.57500123074</v>
      </c>
      <c r="G73" s="176">
        <f>(G15/(VLOOKUP(G$7,'[24]Gas Curve Summary'!$A$7:$L185,10)))*1000</f>
        <v>11839.708561020037</v>
      </c>
      <c r="H73" s="176">
        <f>(H15/(VLOOKUP(H$7,'[24]Gas Curve Summary'!$A$7:$L185,10)))*1000</f>
        <v>11441.44144144144</v>
      </c>
      <c r="I73" s="176" t="e">
        <f>(I15/(VLOOKUP(I$7,'[24]Gas Curve Summary'!$A$7:$L185,10)))*1000</f>
        <v>#N/A</v>
      </c>
      <c r="J73" s="176">
        <f>(J15/(VLOOKUP(J$7,'[24]Gas Curve Summary'!$A$7:$L185,10)))*1000</f>
        <v>11539.881831610044</v>
      </c>
      <c r="K73" s="176">
        <f>(K15/(VLOOKUP(K$7,'[24]Gas Curve Summary'!$A$7:$L185,10)))*1000</f>
        <v>12934.362934362933</v>
      </c>
      <c r="L73" s="176">
        <f>(L15/(VLOOKUP(L$7,'[24]Gas Curve Summary'!$A$7:$L185,10)))*1000</f>
        <v>13714.285714285714</v>
      </c>
      <c r="M73" s="176">
        <f>(M15/(VLOOKUP(M$7,'[24]Gas Curve Summary'!$A$7:$L185,10)))*1000</f>
        <v>17696.629213483146</v>
      </c>
      <c r="N73" s="176">
        <f t="shared" si="31"/>
        <v>14781.759287377265</v>
      </c>
      <c r="O73" s="176">
        <f t="shared" si="32"/>
        <v>22598.916046960236</v>
      </c>
      <c r="P73" s="176">
        <f>(P15/(VLOOKUP(P$7,'[24]Gas Curve Summary'!$A$7:$L185,10)))*1000</f>
        <v>22117.476432197243</v>
      </c>
      <c r="Q73" s="176">
        <f>(Q15/(VLOOKUP(Q$7,'[24]Gas Curve Summary'!$A$7:$L185,10)))*1000</f>
        <v>26071.428571428572</v>
      </c>
      <c r="R73" s="176">
        <f>(R15/(VLOOKUP(R$7,'[24]Gas Curve Summary'!$A$7:$L185,10)))*1000</f>
        <v>19607.843137254898</v>
      </c>
      <c r="S73" s="176">
        <f t="shared" si="30"/>
        <v>12429.644313505263</v>
      </c>
      <c r="T73" s="176">
        <f>(T15/(VLOOKUP(T$7,'[24]Gas Curve Summary'!$A$7:$L185,10)))*1000</f>
        <v>14059.753954305799</v>
      </c>
      <c r="U73" s="176">
        <f>(U15/(VLOOKUP(U$7,'[24]Gas Curve Summary'!$A$7:$L185,10)))*1000</f>
        <v>11885.895404120445</v>
      </c>
      <c r="V73" s="176">
        <f>(V15/(VLOOKUP(V$7,'[24]Gas Curve Summary'!$A$7:$L185,10)))*1000</f>
        <v>11343.283582089553</v>
      </c>
      <c r="W73" s="177">
        <f t="shared" si="33"/>
        <v>14105.225246985714</v>
      </c>
      <c r="X73" s="176">
        <f>X15/AVERAGE('[24]Gas Curve Summary'!$J$31:$J$42)*1000</f>
        <v>13708.404240050846</v>
      </c>
      <c r="Y73" s="176">
        <f>Y15/AVERAGE('[24]Gas Curve Summary'!$J$43:$J$54)*1000</f>
        <v>12645.351799707978</v>
      </c>
      <c r="Z73" s="176">
        <f>Z15/AVERAGE('[24]Gas Curve Summary'!$J$55:$J$66)*1000</f>
        <v>12564.959968239269</v>
      </c>
      <c r="AA73" s="176">
        <f>AA15/AVERAGE('[24]Gas Curve Summary'!$J$67:$J$114)*1000</f>
        <v>11896.69349845201</v>
      </c>
      <c r="AB73" s="176">
        <f>AB15/AVERAGE('[24]Gas Curve Summary'!$J$115:$J$124)*1000</f>
        <v>11425.926369780926</v>
      </c>
      <c r="AC73" s="178">
        <f t="shared" ca="1" si="34"/>
        <v>12583.496769453022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7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52.063612268078941</v>
      </c>
      <c r="D87" s="173">
        <f t="shared" ca="1" si="35"/>
        <v>93.25354229282857</v>
      </c>
      <c r="E87" s="175">
        <f t="shared" ca="1" si="35"/>
        <v>72.658577280453756</v>
      </c>
      <c r="F87" s="173">
        <f t="shared" si="35"/>
        <v>24.310603782716498</v>
      </c>
      <c r="G87" s="173">
        <f t="shared" si="35"/>
        <v>40.425349285584161</v>
      </c>
      <c r="H87" s="173">
        <f t="shared" si="35"/>
        <v>8.1958582798506541</v>
      </c>
      <c r="I87" s="173" t="e">
        <f t="shared" si="35"/>
        <v>#N/A</v>
      </c>
      <c r="J87" s="173">
        <f t="shared" si="35"/>
        <v>18.797003107581986</v>
      </c>
      <c r="K87" s="173">
        <f t="shared" si="35"/>
        <v>157.52311702886254</v>
      </c>
      <c r="L87" s="173">
        <f t="shared" si="35"/>
        <v>-30.735146280085246</v>
      </c>
      <c r="M87" s="173">
        <f t="shared" si="35"/>
        <v>339.5520334599114</v>
      </c>
      <c r="N87" s="173">
        <f>N67-N107</f>
        <v>155.44666806956229</v>
      </c>
      <c r="O87" s="173">
        <f t="shared" si="35"/>
        <v>67.830110806880839</v>
      </c>
      <c r="P87" s="173">
        <f t="shared" si="35"/>
        <v>138.42783047293597</v>
      </c>
      <c r="Q87" s="173">
        <f t="shared" si="35"/>
        <v>-55.106650954065117</v>
      </c>
      <c r="R87" s="173">
        <f t="shared" si="35"/>
        <v>120.16915290177712</v>
      </c>
      <c r="S87" s="173">
        <f t="shared" si="35"/>
        <v>-8.3258538424797734</v>
      </c>
      <c r="T87" s="173">
        <f t="shared" si="35"/>
        <v>-72.340235604266127</v>
      </c>
      <c r="U87" s="173">
        <f t="shared" si="35"/>
        <v>19.746322025155678</v>
      </c>
      <c r="V87" s="173">
        <f t="shared" si="35"/>
        <v>27.616352051671129</v>
      </c>
      <c r="W87" s="175">
        <f t="shared" si="35"/>
        <v>47.061522617830633</v>
      </c>
      <c r="X87" s="173">
        <f t="shared" si="35"/>
        <v>29.217548146531044</v>
      </c>
      <c r="Y87" s="173">
        <f t="shared" si="35"/>
        <v>24.223779100433603</v>
      </c>
      <c r="Z87" s="179">
        <f t="shared" si="35"/>
        <v>29.523312425215408</v>
      </c>
      <c r="AA87" s="179">
        <f t="shared" si="35"/>
        <v>58.302230534438422</v>
      </c>
      <c r="AB87" s="173">
        <f t="shared" si="35"/>
        <v>85.563097055457547</v>
      </c>
      <c r="AC87" s="183">
        <f t="shared" ca="1" si="35"/>
        <v>49.507152451476941</v>
      </c>
    </row>
    <row r="88" spans="1:29" x14ac:dyDescent="0.2">
      <c r="A88" s="190" t="s">
        <v>121</v>
      </c>
      <c r="B88" s="148"/>
      <c r="C88" s="173">
        <f t="shared" si="35"/>
        <v>-103.99710616748234</v>
      </c>
      <c r="D88" s="173">
        <f t="shared" ca="1" si="35"/>
        <v>95.643473689566235</v>
      </c>
      <c r="E88" s="175">
        <f t="shared" ca="1" si="35"/>
        <v>-4.1768162389580539</v>
      </c>
      <c r="F88" s="173">
        <f t="shared" si="35"/>
        <v>55.745089384627136</v>
      </c>
      <c r="G88" s="173">
        <f t="shared" si="35"/>
        <v>43.795765030507027</v>
      </c>
      <c r="H88" s="173">
        <f t="shared" si="35"/>
        <v>67.694413738745425</v>
      </c>
      <c r="I88" s="173" t="e">
        <f t="shared" si="35"/>
        <v>#N/A</v>
      </c>
      <c r="J88" s="173">
        <f t="shared" si="35"/>
        <v>37.298847967278562</v>
      </c>
      <c r="K88" s="173">
        <f t="shared" si="35"/>
        <v>288.21703249559141</v>
      </c>
      <c r="L88" s="173">
        <f t="shared" si="35"/>
        <v>100.98269538218119</v>
      </c>
      <c r="M88" s="173">
        <f t="shared" si="35"/>
        <v>453.2514234342234</v>
      </c>
      <c r="N88" s="173">
        <f t="shared" si="35"/>
        <v>280.81705043733018</v>
      </c>
      <c r="O88" s="173">
        <f t="shared" si="35"/>
        <v>263.89873511135193</v>
      </c>
      <c r="P88" s="173">
        <f t="shared" si="35"/>
        <v>318.51316220437002</v>
      </c>
      <c r="Q88" s="173">
        <f t="shared" si="35"/>
        <v>175.76307302021087</v>
      </c>
      <c r="R88" s="173">
        <f t="shared" si="35"/>
        <v>297.41997010947125</v>
      </c>
      <c r="S88" s="173">
        <f t="shared" si="35"/>
        <v>85.013108108230881</v>
      </c>
      <c r="T88" s="173">
        <f t="shared" si="35"/>
        <v>114.38488541789957</v>
      </c>
      <c r="U88" s="173">
        <f t="shared" si="35"/>
        <v>66.411902517242197</v>
      </c>
      <c r="V88" s="173">
        <f t="shared" si="35"/>
        <v>74.242536389550878</v>
      </c>
      <c r="W88" s="175">
        <f t="shared" si="35"/>
        <v>129.75298673223915</v>
      </c>
      <c r="X88" s="173">
        <f t="shared" si="35"/>
        <v>66.212559929344934</v>
      </c>
      <c r="Y88" s="173">
        <f t="shared" si="35"/>
        <v>34.030959073472332</v>
      </c>
      <c r="Z88" s="173">
        <f t="shared" si="35"/>
        <v>35.953499720004402</v>
      </c>
      <c r="AA88" s="173">
        <f t="shared" si="35"/>
        <v>63.68243067174626</v>
      </c>
      <c r="AB88" s="173">
        <f t="shared" si="35"/>
        <v>88.819225702576659</v>
      </c>
      <c r="AC88" s="174">
        <f t="shared" ca="1" si="35"/>
        <v>59.18212079863406</v>
      </c>
    </row>
    <row r="89" spans="1:29" x14ac:dyDescent="0.2">
      <c r="A89" s="190" t="s">
        <v>122</v>
      </c>
      <c r="B89" s="133"/>
      <c r="C89" s="173">
        <f t="shared" si="35"/>
        <v>-190.63946511229551</v>
      </c>
      <c r="D89" s="173">
        <f t="shared" ca="1" si="35"/>
        <v>87.075860110735448</v>
      </c>
      <c r="E89" s="175">
        <f t="shared" ca="1" si="35"/>
        <v>-51.781802500780032</v>
      </c>
      <c r="F89" s="173">
        <f t="shared" si="35"/>
        <v>72.938746710520718</v>
      </c>
      <c r="G89" s="173">
        <f t="shared" si="35"/>
        <v>68.525830865417447</v>
      </c>
      <c r="H89" s="173">
        <f t="shared" si="35"/>
        <v>77.351662555625808</v>
      </c>
      <c r="I89" s="173" t="e">
        <f t="shared" si="35"/>
        <v>#N/A</v>
      </c>
      <c r="J89" s="173">
        <f t="shared" si="35"/>
        <v>-100.41560952531108</v>
      </c>
      <c r="K89" s="173">
        <f t="shared" si="35"/>
        <v>153.13575165710427</v>
      </c>
      <c r="L89" s="173">
        <f t="shared" si="35"/>
        <v>178.3092947802088</v>
      </c>
      <c r="M89" s="173">
        <f t="shared" si="35"/>
        <v>231.39963384642215</v>
      </c>
      <c r="N89" s="173">
        <f t="shared" si="35"/>
        <v>187.61489342791174</v>
      </c>
      <c r="O89" s="173">
        <f t="shared" si="35"/>
        <v>163.74108237490145</v>
      </c>
      <c r="P89" s="173">
        <f t="shared" si="35"/>
        <v>165.17827197557563</v>
      </c>
      <c r="Q89" s="173">
        <f t="shared" si="35"/>
        <v>156.29145716703351</v>
      </c>
      <c r="R89" s="173">
        <f t="shared" si="35"/>
        <v>169.75351798210067</v>
      </c>
      <c r="S89" s="173">
        <f t="shared" si="35"/>
        <v>180.48320939391851</v>
      </c>
      <c r="T89" s="173">
        <f t="shared" si="35"/>
        <v>30.084807488903607</v>
      </c>
      <c r="U89" s="173">
        <f t="shared" si="35"/>
        <v>239.49136542839733</v>
      </c>
      <c r="V89" s="173">
        <f t="shared" si="35"/>
        <v>271.87345526446006</v>
      </c>
      <c r="W89" s="175">
        <f t="shared" si="35"/>
        <v>96.216844848742767</v>
      </c>
      <c r="X89" s="173">
        <f t="shared" si="35"/>
        <v>61.153131428382039</v>
      </c>
      <c r="Y89" s="173">
        <f t="shared" si="35"/>
        <v>-52.096040855085448</v>
      </c>
      <c r="Z89" s="173">
        <f t="shared" si="35"/>
        <v>-52.220383400637729</v>
      </c>
      <c r="AA89" s="173">
        <f t="shared" si="35"/>
        <v>-21.438835508726697</v>
      </c>
      <c r="AB89" s="173">
        <f t="shared" si="35"/>
        <v>-3.3735956532691489</v>
      </c>
      <c r="AC89" s="174">
        <f t="shared" ca="1" si="35"/>
        <v>-3.3629545201965811</v>
      </c>
    </row>
    <row r="90" spans="1:29" x14ac:dyDescent="0.2">
      <c r="A90" s="190" t="s">
        <v>123</v>
      </c>
      <c r="B90" s="133"/>
      <c r="C90" s="173">
        <f t="shared" si="35"/>
        <v>421.94471946260273</v>
      </c>
      <c r="D90" s="173">
        <f t="shared" ca="1" si="35"/>
        <v>-298.21201366102105</v>
      </c>
      <c r="E90" s="175">
        <f t="shared" ca="1" si="35"/>
        <v>61.866352900789934</v>
      </c>
      <c r="F90" s="173">
        <f t="shared" si="35"/>
        <v>-271.16533307630016</v>
      </c>
      <c r="G90" s="173">
        <f t="shared" si="35"/>
        <v>-303.86699051557844</v>
      </c>
      <c r="H90" s="173">
        <f t="shared" si="35"/>
        <v>-238.46367563702006</v>
      </c>
      <c r="I90" s="173" t="e">
        <f t="shared" si="35"/>
        <v>#N/A</v>
      </c>
      <c r="J90" s="173">
        <f t="shared" si="35"/>
        <v>280.01941024754524</v>
      </c>
      <c r="K90" s="173">
        <f t="shared" si="35"/>
        <v>80.483523346270886</v>
      </c>
      <c r="L90" s="173">
        <f t="shared" si="35"/>
        <v>76.439444076770087</v>
      </c>
      <c r="M90" s="173">
        <f t="shared" si="35"/>
        <v>87.501151330938228</v>
      </c>
      <c r="N90" s="173">
        <f t="shared" si="35"/>
        <v>81.474706251327007</v>
      </c>
      <c r="O90" s="173">
        <f t="shared" si="35"/>
        <v>96.885672013551812</v>
      </c>
      <c r="P90" s="173">
        <f t="shared" si="35"/>
        <v>99.145820622330575</v>
      </c>
      <c r="Q90" s="173">
        <f t="shared" si="35"/>
        <v>109.06075112577673</v>
      </c>
      <c r="R90" s="173">
        <f t="shared" si="35"/>
        <v>82.450444292551765</v>
      </c>
      <c r="S90" s="173">
        <f t="shared" si="35"/>
        <v>44.205517540840447</v>
      </c>
      <c r="T90" s="173">
        <f t="shared" si="35"/>
        <v>49.405589007257731</v>
      </c>
      <c r="U90" s="173">
        <f t="shared" si="35"/>
        <v>35.110721537605059</v>
      </c>
      <c r="V90" s="173">
        <f t="shared" si="35"/>
        <v>48.100242077665825</v>
      </c>
      <c r="W90" s="175">
        <f t="shared" si="35"/>
        <v>-6.6242266832250607</v>
      </c>
      <c r="X90" s="173">
        <f t="shared" si="35"/>
        <v>24.300521319788459</v>
      </c>
      <c r="Y90" s="173">
        <f t="shared" si="35"/>
        <v>17.323673268281709</v>
      </c>
      <c r="Z90" s="173">
        <f t="shared" si="35"/>
        <v>22.365116555827626</v>
      </c>
      <c r="AA90" s="173">
        <f t="shared" si="35"/>
        <v>49.028299339775913</v>
      </c>
      <c r="AB90" s="173">
        <f t="shared" si="35"/>
        <v>71.602007396164481</v>
      </c>
      <c r="AC90" s="174">
        <f t="shared" ca="1" si="35"/>
        <v>34.265963442487191</v>
      </c>
    </row>
    <row r="91" spans="1:29" x14ac:dyDescent="0.2">
      <c r="A91" s="190" t="s">
        <v>124</v>
      </c>
      <c r="B91" s="148"/>
      <c r="C91" s="173">
        <f t="shared" si="35"/>
        <v>-148.9741302408529</v>
      </c>
      <c r="D91" s="173">
        <f t="shared" ca="1" si="35"/>
        <v>65.291635974017481</v>
      </c>
      <c r="E91" s="175">
        <f t="shared" ca="1" si="35"/>
        <v>-41.841247133415891</v>
      </c>
      <c r="F91" s="173">
        <f t="shared" si="35"/>
        <v>-271.16533307630016</v>
      </c>
      <c r="G91" s="173">
        <f t="shared" si="35"/>
        <v>-303.86699051557844</v>
      </c>
      <c r="H91" s="173">
        <f t="shared" si="35"/>
        <v>-238.46367563702006</v>
      </c>
      <c r="I91" s="173" t="e">
        <f t="shared" si="35"/>
        <v>#N/A</v>
      </c>
      <c r="J91" s="173">
        <f t="shared" si="35"/>
        <v>280.01941024754524</v>
      </c>
      <c r="K91" s="173">
        <f t="shared" si="35"/>
        <v>80.483523346270886</v>
      </c>
      <c r="L91" s="173">
        <f t="shared" si="35"/>
        <v>80.686079858814992</v>
      </c>
      <c r="M91" s="173">
        <f t="shared" si="35"/>
        <v>90.379478677350562</v>
      </c>
      <c r="N91" s="173">
        <f t="shared" si="35"/>
        <v>83.849693960810328</v>
      </c>
      <c r="O91" s="173">
        <f t="shared" si="35"/>
        <v>97.704446421406828</v>
      </c>
      <c r="P91" s="173">
        <f t="shared" si="35"/>
        <v>99.145820622330575</v>
      </c>
      <c r="Q91" s="173">
        <f t="shared" si="35"/>
        <v>111.51707434933269</v>
      </c>
      <c r="R91" s="173">
        <f t="shared" si="35"/>
        <v>82.450444292551765</v>
      </c>
      <c r="S91" s="173">
        <f t="shared" si="35"/>
        <v>44.205517540840447</v>
      </c>
      <c r="T91" s="173">
        <f t="shared" si="35"/>
        <v>49.405589007257731</v>
      </c>
      <c r="U91" s="173">
        <f t="shared" si="35"/>
        <v>35.110721537605059</v>
      </c>
      <c r="V91" s="173">
        <f t="shared" si="35"/>
        <v>48.100242077665825</v>
      </c>
      <c r="W91" s="175">
        <f t="shared" si="35"/>
        <v>-6.0919329970020044</v>
      </c>
      <c r="X91" s="173">
        <f t="shared" si="35"/>
        <v>31.100176902749809</v>
      </c>
      <c r="Y91" s="173">
        <f t="shared" si="35"/>
        <v>22.018908652007667</v>
      </c>
      <c r="Z91" s="173">
        <f t="shared" si="35"/>
        <v>28.098169969203809</v>
      </c>
      <c r="AA91" s="173">
        <f t="shared" si="35"/>
        <v>55.355751310895357</v>
      </c>
      <c r="AB91" s="173">
        <f t="shared" si="35"/>
        <v>78.098560895115952</v>
      </c>
      <c r="AC91" s="174">
        <f t="shared" ca="1" si="35"/>
        <v>23.819769657078723</v>
      </c>
    </row>
    <row r="92" spans="1:29" x14ac:dyDescent="0.2">
      <c r="A92" s="190" t="s">
        <v>125</v>
      </c>
      <c r="B92" s="133"/>
      <c r="C92" s="173">
        <f t="shared" si="35"/>
        <v>-244.57053414204529</v>
      </c>
      <c r="D92" s="173">
        <f t="shared" ca="1" si="35"/>
        <v>20.512335013765551</v>
      </c>
      <c r="E92" s="175">
        <f t="shared" ca="1" si="35"/>
        <v>-112.02909956413896</v>
      </c>
      <c r="F92" s="173">
        <f t="shared" si="35"/>
        <v>122.0388103640089</v>
      </c>
      <c r="G92" s="173">
        <f t="shared" si="35"/>
        <v>138.1687139625792</v>
      </c>
      <c r="H92" s="173">
        <f t="shared" si="35"/>
        <v>105.90890676543859</v>
      </c>
      <c r="I92" s="173" t="e">
        <f t="shared" si="35"/>
        <v>#N/A</v>
      </c>
      <c r="J92" s="173">
        <f t="shared" si="35"/>
        <v>-14.489385915450839</v>
      </c>
      <c r="K92" s="173">
        <f t="shared" si="35"/>
        <v>32.782108253804836</v>
      </c>
      <c r="L92" s="173">
        <f t="shared" si="35"/>
        <v>33.434650455927112</v>
      </c>
      <c r="M92" s="173">
        <f t="shared" si="35"/>
        <v>134.76570424436795</v>
      </c>
      <c r="N92" s="173">
        <f t="shared" si="35"/>
        <v>66.994154318032088</v>
      </c>
      <c r="O92" s="173">
        <f t="shared" si="35"/>
        <v>102.72392359745936</v>
      </c>
      <c r="P92" s="173">
        <f t="shared" si="35"/>
        <v>49.568114851157588</v>
      </c>
      <c r="Q92" s="173">
        <f t="shared" si="35"/>
        <v>234.23583897399294</v>
      </c>
      <c r="R92" s="173">
        <f t="shared" si="35"/>
        <v>24.367816967231192</v>
      </c>
      <c r="S92" s="173">
        <f t="shared" si="35"/>
        <v>-1.6930428794676118</v>
      </c>
      <c r="T92" s="173">
        <f t="shared" si="35"/>
        <v>-27.857032755535329</v>
      </c>
      <c r="U92" s="173">
        <f t="shared" si="35"/>
        <v>3.5652664710305544</v>
      </c>
      <c r="V92" s="173">
        <f t="shared" si="35"/>
        <v>19.212637646096482</v>
      </c>
      <c r="W92" s="175">
        <f t="shared" si="35"/>
        <v>66.268878308097555</v>
      </c>
      <c r="X92" s="173">
        <f t="shared" si="35"/>
        <v>177.46610730343127</v>
      </c>
      <c r="Y92" s="173">
        <f t="shared" si="35"/>
        <v>149.6927144971778</v>
      </c>
      <c r="Z92" s="173">
        <f t="shared" si="35"/>
        <v>140.17344380873692</v>
      </c>
      <c r="AA92" s="173">
        <f t="shared" si="35"/>
        <v>133.16852971244407</v>
      </c>
      <c r="AB92" s="173">
        <f t="shared" si="35"/>
        <v>125.55510469716501</v>
      </c>
      <c r="AC92" s="174">
        <f t="shared" ca="1" si="35"/>
        <v>97.185096966130004</v>
      </c>
    </row>
    <row r="93" spans="1:29" ht="13.7" customHeight="1" thickBot="1" x14ac:dyDescent="0.25">
      <c r="A93" s="191" t="s">
        <v>126</v>
      </c>
      <c r="B93" s="153"/>
      <c r="C93" s="176">
        <f t="shared" si="35"/>
        <v>-244.57053414204711</v>
      </c>
      <c r="D93" s="176">
        <f t="shared" ca="1" si="35"/>
        <v>24.457014824105499</v>
      </c>
      <c r="E93" s="177">
        <f t="shared" ca="1" si="35"/>
        <v>-110.0567596589699</v>
      </c>
      <c r="F93" s="176">
        <f t="shared" si="35"/>
        <v>127.55186631374454</v>
      </c>
      <c r="G93" s="176">
        <f t="shared" si="35"/>
        <v>144.8542968962538</v>
      </c>
      <c r="H93" s="176">
        <f t="shared" si="35"/>
        <v>110.24943573123346</v>
      </c>
      <c r="I93" s="176" t="e">
        <f t="shared" si="35"/>
        <v>#N/A</v>
      </c>
      <c r="J93" s="176">
        <f t="shared" si="35"/>
        <v>-11.273283901507966</v>
      </c>
      <c r="K93" s="176">
        <f t="shared" si="35"/>
        <v>34.863511952458794</v>
      </c>
      <c r="L93" s="176">
        <f t="shared" si="35"/>
        <v>36.474164133738668</v>
      </c>
      <c r="M93" s="176">
        <f t="shared" si="35"/>
        <v>139.6624596542315</v>
      </c>
      <c r="N93" s="176">
        <f t="shared" si="35"/>
        <v>70.333378580144199</v>
      </c>
      <c r="O93" s="176">
        <f t="shared" si="35"/>
        <v>109.01907093359114</v>
      </c>
      <c r="P93" s="176">
        <f t="shared" si="35"/>
        <v>55.993611220754246</v>
      </c>
      <c r="Q93" s="176">
        <f t="shared" si="35"/>
        <v>243.14214463840472</v>
      </c>
      <c r="R93" s="176">
        <f t="shared" si="35"/>
        <v>27.921456941621727</v>
      </c>
      <c r="S93" s="176">
        <f t="shared" si="35"/>
        <v>-1.8893451048206771</v>
      </c>
      <c r="T93" s="176">
        <f t="shared" si="35"/>
        <v>-29.714168272572351</v>
      </c>
      <c r="U93" s="176">
        <f t="shared" si="35"/>
        <v>3.7661265539063606</v>
      </c>
      <c r="V93" s="176">
        <f t="shared" si="35"/>
        <v>20.280006404213054</v>
      </c>
      <c r="W93" s="177">
        <f t="shared" si="35"/>
        <v>70.215592189148083</v>
      </c>
      <c r="X93" s="176">
        <f t="shared" si="35"/>
        <v>179.69386877992292</v>
      </c>
      <c r="Y93" s="176">
        <f t="shared" si="35"/>
        <v>151.67280116730399</v>
      </c>
      <c r="Z93" s="176">
        <f t="shared" si="35"/>
        <v>142.69106067624489</v>
      </c>
      <c r="AA93" s="176">
        <f t="shared" si="35"/>
        <v>137.78181254523042</v>
      </c>
      <c r="AB93" s="176">
        <f t="shared" si="35"/>
        <v>131.59358405475723</v>
      </c>
      <c r="AC93" s="178">
        <f t="shared" ca="1" si="35"/>
        <v>100.51313710765862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28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28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28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28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28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28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28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28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29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37201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9622.3021582733818</v>
      </c>
      <c r="D107" s="173">
        <v>12682.481751824818</v>
      </c>
      <c r="E107" s="173">
        <v>11152.391955049101</v>
      </c>
      <c r="F107" s="179">
        <v>11749.88062306527</v>
      </c>
      <c r="G107" s="179">
        <v>11656.74603174603</v>
      </c>
      <c r="H107" s="179">
        <v>11843.01521438451</v>
      </c>
      <c r="I107" s="179" t="e">
        <v>#N/A</v>
      </c>
      <c r="J107" s="179">
        <v>12490.608564988732</v>
      </c>
      <c r="K107" s="179">
        <v>10911.179173047472</v>
      </c>
      <c r="L107" s="179">
        <v>10200.226671703815</v>
      </c>
      <c r="M107" s="179">
        <v>10401.188707280831</v>
      </c>
      <c r="N107" s="179">
        <v>10504.198184010706</v>
      </c>
      <c r="O107" s="179">
        <v>16825.405311461152</v>
      </c>
      <c r="P107" s="179">
        <v>16074.766355140184</v>
      </c>
      <c r="Q107" s="179">
        <v>18770.702981229297</v>
      </c>
      <c r="R107" s="179">
        <v>15630.746598013975</v>
      </c>
      <c r="S107" s="179">
        <v>11364.582614148603</v>
      </c>
      <c r="T107" s="179">
        <v>13315.124615909866</v>
      </c>
      <c r="U107" s="179">
        <v>11025.029797377829</v>
      </c>
      <c r="V107" s="179">
        <v>9753.5934291581107</v>
      </c>
      <c r="W107" s="179">
        <v>12447.425986789955</v>
      </c>
      <c r="X107" s="179">
        <v>11646.949478297072</v>
      </c>
      <c r="Y107" s="179">
        <v>11164.638854976829</v>
      </c>
      <c r="Z107" s="179">
        <v>10781.866835288765</v>
      </c>
      <c r="AA107" s="179">
        <v>10353.926919005624</v>
      </c>
      <c r="AB107" s="179">
        <v>10224.428563914344</v>
      </c>
      <c r="AC107" s="183">
        <v>11110.232656188815</v>
      </c>
    </row>
    <row r="108" spans="1:29" x14ac:dyDescent="0.2">
      <c r="A108" s="147" t="s">
        <v>121</v>
      </c>
      <c r="B108" s="148"/>
      <c r="C108" s="173">
        <v>10223.367697594502</v>
      </c>
      <c r="D108" s="173">
        <v>12935.779816513761</v>
      </c>
      <c r="E108" s="175">
        <v>11579.573757054131</v>
      </c>
      <c r="F108" s="173">
        <v>11810.693266779757</v>
      </c>
      <c r="G108" s="173">
        <v>11993.875467846205</v>
      </c>
      <c r="H108" s="173">
        <v>11627.51106571331</v>
      </c>
      <c r="I108" s="173" t="e">
        <v>#N/A</v>
      </c>
      <c r="J108" s="173">
        <v>11720.126894606979</v>
      </c>
      <c r="K108" s="173">
        <v>10943.667025475423</v>
      </c>
      <c r="L108" s="173">
        <v>10453.579021970234</v>
      </c>
      <c r="M108" s="173">
        <v>10638.297872340425</v>
      </c>
      <c r="N108" s="173">
        <v>10678.514639928695</v>
      </c>
      <c r="O108" s="173">
        <v>15523.846980792923</v>
      </c>
      <c r="P108" s="173">
        <v>14862.681744749596</v>
      </c>
      <c r="Q108" s="173">
        <v>17054.510678992669</v>
      </c>
      <c r="R108" s="173">
        <v>14654.348518636507</v>
      </c>
      <c r="S108" s="173">
        <v>11169.794892073121</v>
      </c>
      <c r="T108" s="173">
        <v>12345.679012345679</v>
      </c>
      <c r="U108" s="173">
        <v>10784.027980180705</v>
      </c>
      <c r="V108" s="173">
        <v>10379.67768369298</v>
      </c>
      <c r="W108" s="173">
        <v>12118.944990160206</v>
      </c>
      <c r="X108" s="173">
        <v>11661.620904995767</v>
      </c>
      <c r="Y108" s="173">
        <v>10997.127733467731</v>
      </c>
      <c r="Z108" s="173">
        <v>10810.614418916153</v>
      </c>
      <c r="AA108" s="173">
        <v>10711.97478375436</v>
      </c>
      <c r="AB108" s="173">
        <v>10877.728101044897</v>
      </c>
      <c r="AC108" s="174">
        <v>11251.083527056177</v>
      </c>
    </row>
    <row r="109" spans="1:29" x14ac:dyDescent="0.2">
      <c r="A109" s="147" t="s">
        <v>122</v>
      </c>
      <c r="B109" s="133"/>
      <c r="C109" s="173">
        <v>10130.293159609124</v>
      </c>
      <c r="D109" s="173">
        <v>12212.389380530974</v>
      </c>
      <c r="E109" s="175">
        <v>11171.34127007005</v>
      </c>
      <c r="F109" s="173">
        <v>11584.091203372674</v>
      </c>
      <c r="G109" s="173">
        <v>11681.474169134583</v>
      </c>
      <c r="H109" s="173">
        <v>11486.708237610765</v>
      </c>
      <c r="I109" s="173" t="e">
        <v>#N/A</v>
      </c>
      <c r="J109" s="173">
        <v>11653.252850435947</v>
      </c>
      <c r="K109" s="173">
        <v>10683.041722745626</v>
      </c>
      <c r="L109" s="173">
        <v>10304.21982335623</v>
      </c>
      <c r="M109" s="173">
        <v>11793.916821849782</v>
      </c>
      <c r="N109" s="173">
        <v>10927.059455983879</v>
      </c>
      <c r="O109" s="173">
        <v>15179.659067111455</v>
      </c>
      <c r="P109" s="173">
        <v>14745.508982035928</v>
      </c>
      <c r="Q109" s="173">
        <v>16386.182462356068</v>
      </c>
      <c r="R109" s="173">
        <v>14407.28575694237</v>
      </c>
      <c r="S109" s="173">
        <v>11189.257686235091</v>
      </c>
      <c r="T109" s="173">
        <v>12054.507337526204</v>
      </c>
      <c r="U109" s="173">
        <v>11070.853462157809</v>
      </c>
      <c r="V109" s="173">
        <v>10442.412259021256</v>
      </c>
      <c r="W109" s="173">
        <v>12019.568577751954</v>
      </c>
      <c r="X109" s="173">
        <v>11093.697539595674</v>
      </c>
      <c r="Y109" s="173">
        <v>10566.738758543488</v>
      </c>
      <c r="Z109" s="173">
        <v>10452.408189423842</v>
      </c>
      <c r="AA109" s="173">
        <v>9993.7826813534339</v>
      </c>
      <c r="AB109" s="173">
        <v>9652.0977515322265</v>
      </c>
      <c r="AC109" s="174">
        <v>10707.090681181524</v>
      </c>
    </row>
    <row r="110" spans="1:29" x14ac:dyDescent="0.2">
      <c r="A110" s="147" t="s">
        <v>123</v>
      </c>
      <c r="B110" s="133"/>
      <c r="C110" s="173">
        <v>7150.758033772845</v>
      </c>
      <c r="D110" s="173">
        <v>12224.817518248177</v>
      </c>
      <c r="E110" s="175">
        <v>9687.7877760105112</v>
      </c>
      <c r="F110" s="173">
        <v>11584.82897474146</v>
      </c>
      <c r="G110" s="173">
        <v>11679.079214624238</v>
      </c>
      <c r="H110" s="173">
        <v>11490.57873485868</v>
      </c>
      <c r="I110" s="173" t="e">
        <v>#N/A</v>
      </c>
      <c r="J110" s="173">
        <v>11057.692307692309</v>
      </c>
      <c r="K110" s="173">
        <v>10737.233682786609</v>
      </c>
      <c r="L110" s="173">
        <v>10423.56055592323</v>
      </c>
      <c r="M110" s="173">
        <v>12250.161186331401</v>
      </c>
      <c r="N110" s="173">
        <v>11136.985141680414</v>
      </c>
      <c r="O110" s="173">
        <v>15244.724477739152</v>
      </c>
      <c r="P110" s="173">
        <v>14772.727272727272</v>
      </c>
      <c r="Q110" s="173">
        <v>16532.618409294013</v>
      </c>
      <c r="R110" s="173">
        <v>14428.82775119617</v>
      </c>
      <c r="S110" s="173">
        <v>11588.926996701543</v>
      </c>
      <c r="T110" s="173">
        <v>12549.019607843135</v>
      </c>
      <c r="U110" s="173">
        <v>11139.674378748929</v>
      </c>
      <c r="V110" s="173">
        <v>11078.087003512564</v>
      </c>
      <c r="W110" s="173">
        <v>12032.997812216059</v>
      </c>
      <c r="X110" s="173">
        <v>11482.214914596052</v>
      </c>
      <c r="Y110" s="173">
        <v>10837.01648012942</v>
      </c>
      <c r="Z110" s="173">
        <v>10762.167682143969</v>
      </c>
      <c r="AA110" s="173">
        <v>10264.834410334759</v>
      </c>
      <c r="AB110" s="173">
        <v>9865.1711537218234</v>
      </c>
      <c r="AC110" s="174">
        <v>10704.598604164656</v>
      </c>
    </row>
    <row r="111" spans="1:29" x14ac:dyDescent="0.2">
      <c r="A111" s="147" t="s">
        <v>124</v>
      </c>
      <c r="B111" s="148"/>
      <c r="C111" s="173">
        <v>10389.830508474572</v>
      </c>
      <c r="D111" s="173">
        <v>11861.313868613139</v>
      </c>
      <c r="E111" s="175">
        <v>11125.572188543854</v>
      </c>
      <c r="F111" s="173">
        <v>11584.82897474146</v>
      </c>
      <c r="G111" s="173">
        <v>11679.079214624238</v>
      </c>
      <c r="H111" s="173">
        <v>11490.57873485868</v>
      </c>
      <c r="I111" s="173" t="e">
        <v>#N/A</v>
      </c>
      <c r="J111" s="173">
        <v>11057.692307692309</v>
      </c>
      <c r="K111" s="173">
        <v>10737.233682786609</v>
      </c>
      <c r="L111" s="173">
        <v>11002.647253474519</v>
      </c>
      <c r="M111" s="173">
        <v>12653.127014829144</v>
      </c>
      <c r="N111" s="173">
        <v>11464.335983696757</v>
      </c>
      <c r="O111" s="173">
        <v>15368.843234565682</v>
      </c>
      <c r="P111" s="173">
        <v>14772.727272727272</v>
      </c>
      <c r="Q111" s="173">
        <v>16904.974679773604</v>
      </c>
      <c r="R111" s="173">
        <v>14428.82775119617</v>
      </c>
      <c r="S111" s="173">
        <v>11588.926996701543</v>
      </c>
      <c r="T111" s="173">
        <v>12549.019607843135</v>
      </c>
      <c r="U111" s="173">
        <v>11139.674378748929</v>
      </c>
      <c r="V111" s="173">
        <v>11078.087003512564</v>
      </c>
      <c r="W111" s="173">
        <v>12108.242745356538</v>
      </c>
      <c r="X111" s="173">
        <v>11809.255506256261</v>
      </c>
      <c r="Y111" s="173">
        <v>11097.759324243678</v>
      </c>
      <c r="Z111" s="173">
        <v>11057.521888278958</v>
      </c>
      <c r="AA111" s="173">
        <v>10546.6745749396</v>
      </c>
      <c r="AB111" s="173">
        <v>10130.15333390802</v>
      </c>
      <c r="AC111" s="174">
        <v>11125.025651646702</v>
      </c>
    </row>
    <row r="112" spans="1:29" x14ac:dyDescent="0.2">
      <c r="A112" s="147" t="s">
        <v>125</v>
      </c>
      <c r="B112" s="133"/>
      <c r="C112" s="173">
        <v>10873.60594795539</v>
      </c>
      <c r="D112" s="173">
        <v>12055.335968379448</v>
      </c>
      <c r="E112" s="175">
        <v>11464.470958167418</v>
      </c>
      <c r="F112" s="173">
        <v>11020.086921925658</v>
      </c>
      <c r="G112" s="173">
        <v>11155.091759625764</v>
      </c>
      <c r="H112" s="173">
        <v>10885.082084225553</v>
      </c>
      <c r="I112" s="173" t="e">
        <v>#N/A</v>
      </c>
      <c r="J112" s="173">
        <v>11092.775944261093</v>
      </c>
      <c r="K112" s="173">
        <v>12129.380053908357</v>
      </c>
      <c r="L112" s="173">
        <v>12537.993920972644</v>
      </c>
      <c r="M112" s="173">
        <v>15689.204333208816</v>
      </c>
      <c r="N112" s="173">
        <v>13452.192769363273</v>
      </c>
      <c r="O112" s="173">
        <v>19627.844353551885</v>
      </c>
      <c r="P112" s="173">
        <v>19529.837251356239</v>
      </c>
      <c r="Q112" s="173">
        <v>22265.764161026007</v>
      </c>
      <c r="R112" s="173">
        <v>17087.931648273407</v>
      </c>
      <c r="S112" s="173">
        <v>11728.116033361288</v>
      </c>
      <c r="T112" s="173">
        <v>13208.876364917222</v>
      </c>
      <c r="U112" s="173">
        <v>11248.415716096322</v>
      </c>
      <c r="V112" s="173">
        <v>10727.056019070322</v>
      </c>
      <c r="W112" s="173">
        <v>12990.183824064812</v>
      </c>
      <c r="X112" s="173">
        <v>12534.485177218741</v>
      </c>
      <c r="Y112" s="173">
        <v>11605.32136434747</v>
      </c>
      <c r="Z112" s="173">
        <v>11534.109623748998</v>
      </c>
      <c r="AA112" s="173">
        <v>10964.959024467122</v>
      </c>
      <c r="AB112" s="173">
        <v>10584.649868098959</v>
      </c>
      <c r="AC112" s="174">
        <v>11668.311405730505</v>
      </c>
    </row>
    <row r="113" spans="1:29" ht="12" thickBot="1" x14ac:dyDescent="0.25">
      <c r="A113" s="147" t="s">
        <v>126</v>
      </c>
      <c r="C113" s="176">
        <v>11245.353159851302</v>
      </c>
      <c r="D113" s="176">
        <v>12450.592885375496</v>
      </c>
      <c r="E113" s="177">
        <v>11847.973022613398</v>
      </c>
      <c r="F113" s="173">
        <v>11513.023134916995</v>
      </c>
      <c r="G113" s="173">
        <v>11694.854264123784</v>
      </c>
      <c r="H113" s="173">
        <v>11331.192005710207</v>
      </c>
      <c r="I113" s="173" t="e">
        <v>#N/A</v>
      </c>
      <c r="J113" s="173">
        <v>11551.155115511552</v>
      </c>
      <c r="K113" s="173">
        <v>12899.499422410474</v>
      </c>
      <c r="L113" s="173">
        <v>13677.811550151975</v>
      </c>
      <c r="M113" s="173">
        <v>17556.966753828914</v>
      </c>
      <c r="N113" s="173">
        <v>14711.42590879712</v>
      </c>
      <c r="O113" s="173">
        <v>22489.896976026645</v>
      </c>
      <c r="P113" s="173">
        <v>22061.482820976489</v>
      </c>
      <c r="Q113" s="173">
        <v>25828.286426790168</v>
      </c>
      <c r="R113" s="173">
        <v>19579.921680313277</v>
      </c>
      <c r="S113" s="173">
        <v>12431.533658610084</v>
      </c>
      <c r="T113" s="173">
        <v>14089.468122578372</v>
      </c>
      <c r="U113" s="173">
        <v>11882.129277566539</v>
      </c>
      <c r="V113" s="173">
        <v>11323.003575685339</v>
      </c>
      <c r="W113" s="173">
        <v>14035.009654796566</v>
      </c>
      <c r="X113" s="173">
        <v>13528.710371270923</v>
      </c>
      <c r="Y113" s="173">
        <v>12493.678998540674</v>
      </c>
      <c r="Z113" s="173">
        <v>12422.268907563024</v>
      </c>
      <c r="AA113" s="173">
        <v>11758.91168590678</v>
      </c>
      <c r="AB113" s="173">
        <v>11294.332785726168</v>
      </c>
      <c r="AC113" s="174">
        <v>12482.983632345364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2001-10-25T01:41:51Z</cp:lastPrinted>
  <dcterms:created xsi:type="dcterms:W3CDTF">1998-02-04T17:03:27Z</dcterms:created>
  <dcterms:modified xsi:type="dcterms:W3CDTF">2014-09-03T16:36:58Z</dcterms:modified>
</cp:coreProperties>
</file>