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H11" i="6"/>
  <c r="J11" i="6"/>
  <c r="L11" i="6"/>
  <c r="P11" i="6"/>
  <c r="D12" i="6"/>
  <c r="E12" i="6" s="1"/>
  <c r="F12" i="6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 s="1"/>
  <c r="B22" i="6" s="1"/>
  <c r="B23" i="6" s="1"/>
  <c r="B24" i="6" s="1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/>
  <c r="H2" i="5" s="1"/>
  <c r="I2" i="5" s="1"/>
  <c r="J2" i="5"/>
  <c r="K2" i="5" s="1"/>
  <c r="L2" i="5" s="1"/>
  <c r="M2" i="5" s="1"/>
  <c r="N2" i="5" s="1"/>
  <c r="O2" i="5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 s="1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P22" i="4" s="1"/>
  <c r="P26" i="4"/>
  <c r="R26" i="4"/>
  <c r="K28" i="4"/>
  <c r="L28" i="4"/>
  <c r="O28" i="4"/>
  <c r="P28" i="4" s="1"/>
  <c r="Q28" i="4" s="1"/>
  <c r="K29" i="4"/>
  <c r="L29" i="4"/>
  <c r="M29" i="4"/>
  <c r="N29" i="4" s="1"/>
  <c r="O29" i="4"/>
  <c r="P29" i="4" s="1"/>
  <c r="Q29" i="4"/>
  <c r="K30" i="4"/>
  <c r="L30" i="4"/>
  <c r="O30" i="4"/>
  <c r="K31" i="4"/>
  <c r="L31" i="4"/>
  <c r="O31" i="4"/>
  <c r="P31" i="4" s="1"/>
  <c r="Q31" i="4" s="1"/>
  <c r="K33" i="4"/>
  <c r="L33" i="4"/>
  <c r="M33" i="4" s="1"/>
  <c r="N33" i="4" s="1"/>
  <c r="O33" i="4"/>
  <c r="P33" i="4"/>
  <c r="Q33" i="4" s="1"/>
  <c r="K34" i="4"/>
  <c r="L34" i="4"/>
  <c r="M34" i="4"/>
  <c r="N34" i="4" s="1"/>
  <c r="O34" i="4"/>
  <c r="P34" i="4"/>
  <c r="Q34" i="4" s="1"/>
  <c r="K35" i="4"/>
  <c r="L35" i="4"/>
  <c r="O35" i="4"/>
  <c r="P35" i="4" s="1"/>
  <c r="Q35" i="4" s="1"/>
  <c r="K36" i="4"/>
  <c r="L36" i="4"/>
  <c r="M36" i="4" s="1"/>
  <c r="N36" i="4" s="1"/>
  <c r="O36" i="4"/>
  <c r="P36" i="4" s="1"/>
  <c r="Q36" i="4" s="1"/>
  <c r="AL37" i="4"/>
  <c r="AJ38" i="4"/>
  <c r="AL38" i="4"/>
  <c r="K39" i="4"/>
  <c r="L39" i="4"/>
  <c r="M39" i="4"/>
  <c r="N39" i="4" s="1"/>
  <c r="O39" i="4"/>
  <c r="P39" i="4" s="1"/>
  <c r="Q39" i="4"/>
  <c r="K40" i="4"/>
  <c r="L40" i="4"/>
  <c r="O40" i="4"/>
  <c r="K41" i="4"/>
  <c r="L41" i="4"/>
  <c r="O41" i="4"/>
  <c r="P41" i="4" s="1"/>
  <c r="Q41" i="4" s="1"/>
  <c r="K42" i="4"/>
  <c r="L42" i="4"/>
  <c r="M42" i="4" s="1"/>
  <c r="N42" i="4" s="1"/>
  <c r="O42" i="4"/>
  <c r="P42" i="4"/>
  <c r="Q42" i="4" s="1"/>
  <c r="K43" i="4"/>
  <c r="L43" i="4"/>
  <c r="M43" i="4"/>
  <c r="N43" i="4" s="1"/>
  <c r="O43" i="4"/>
  <c r="P43" i="4"/>
  <c r="Q43" i="4"/>
  <c r="AL44" i="4"/>
  <c r="AJ45" i="4"/>
  <c r="AL45" i="4"/>
  <c r="AJ46" i="4"/>
  <c r="AL46" i="4"/>
  <c r="AJ47" i="4"/>
  <c r="AL47" i="4"/>
  <c r="AL48" i="4"/>
  <c r="J49" i="4"/>
  <c r="K49" i="4"/>
  <c r="L49" i="4"/>
  <c r="N49" i="4" s="1"/>
  <c r="O49" i="4"/>
  <c r="P30" i="4" s="1"/>
  <c r="Q30" i="4" s="1"/>
  <c r="P58" i="4"/>
  <c r="Q58" i="4"/>
  <c r="R58" i="4"/>
  <c r="S58" i="4" s="1"/>
  <c r="K60" i="4"/>
  <c r="L60" i="4"/>
  <c r="K61" i="4"/>
  <c r="L61" i="4"/>
  <c r="K62" i="4"/>
  <c r="L62" i="4"/>
  <c r="K63" i="4"/>
  <c r="L63" i="4"/>
  <c r="C10" i="517"/>
  <c r="K15" i="517"/>
  <c r="T22" i="517"/>
  <c r="AB22" i="517"/>
  <c r="F24" i="517"/>
  <c r="F25" i="517"/>
  <c r="R25" i="517"/>
  <c r="V25" i="517"/>
  <c r="V22" i="517" s="1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R12" i="515"/>
  <c r="K15" i="515"/>
  <c r="V22" i="515"/>
  <c r="AF22" i="515"/>
  <c r="F24" i="515"/>
  <c r="F25" i="515"/>
  <c r="R25" i="515"/>
  <c r="V25" i="515"/>
  <c r="R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I11" i="516" s="1"/>
  <c r="D11" i="516"/>
  <c r="E11" i="516"/>
  <c r="F11" i="516"/>
  <c r="G11" i="516"/>
  <c r="H11" i="516"/>
  <c r="J11" i="516"/>
  <c r="L11" i="516"/>
  <c r="M11" i="516"/>
  <c r="N11" i="516"/>
  <c r="O11" i="516"/>
  <c r="P11" i="516"/>
  <c r="R11" i="516"/>
  <c r="T11" i="516"/>
  <c r="U11" i="516"/>
  <c r="V11" i="516"/>
  <c r="W11" i="516"/>
  <c r="X11" i="516"/>
  <c r="Z11" i="516"/>
  <c r="AB11" i="516"/>
  <c r="AC11" i="516"/>
  <c r="AD11" i="516"/>
  <c r="D12" i="516"/>
  <c r="E12" i="516"/>
  <c r="F12" i="516" s="1"/>
  <c r="G12" i="516" s="1"/>
  <c r="H12" i="516" s="1"/>
  <c r="I12" i="516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/>
  <c r="U12" i="516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 s="1"/>
  <c r="B19" i="516"/>
  <c r="B20" i="516" s="1"/>
  <c r="B21" i="516" s="1"/>
  <c r="B22" i="516" s="1"/>
  <c r="B23" i="516" s="1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2" i="514"/>
  <c r="A6" i="514"/>
  <c r="G8" i="514"/>
  <c r="H8" i="514"/>
  <c r="J8" i="514"/>
  <c r="K8" i="514"/>
  <c r="L8" i="514"/>
  <c r="L66" i="514" s="1"/>
  <c r="M8" i="514"/>
  <c r="P8" i="514"/>
  <c r="Q8" i="514"/>
  <c r="R8" i="514"/>
  <c r="T8" i="514"/>
  <c r="U8" i="514"/>
  <c r="V8" i="514"/>
  <c r="C9" i="514"/>
  <c r="D9" i="514"/>
  <c r="E9" i="514"/>
  <c r="E28" i="514" s="1"/>
  <c r="L9" i="514"/>
  <c r="M9" i="514"/>
  <c r="T9" i="514"/>
  <c r="S9" i="514" s="1"/>
  <c r="U9" i="514"/>
  <c r="V9" i="514"/>
  <c r="AG9" i="514"/>
  <c r="AH9" i="514"/>
  <c r="H9" i="514" s="1"/>
  <c r="AI9" i="514"/>
  <c r="J9" i="514" s="1"/>
  <c r="AJ9" i="514"/>
  <c r="K9" i="514" s="1"/>
  <c r="AK9" i="514"/>
  <c r="AL9" i="514"/>
  <c r="AM9" i="514"/>
  <c r="P9" i="514" s="1"/>
  <c r="AN9" i="514"/>
  <c r="AO9" i="514"/>
  <c r="AP9" i="514"/>
  <c r="AQ9" i="514"/>
  <c r="AR9" i="514"/>
  <c r="AS9" i="514"/>
  <c r="AT9" i="514"/>
  <c r="AU9" i="514"/>
  <c r="AV9" i="514"/>
  <c r="AV28" i="514" s="1"/>
  <c r="AW9" i="514"/>
  <c r="AW28" i="514" s="1"/>
  <c r="AX9" i="514"/>
  <c r="AY9" i="514"/>
  <c r="AZ9" i="514"/>
  <c r="BA9" i="514"/>
  <c r="BB9" i="514"/>
  <c r="BC9" i="514"/>
  <c r="BD9" i="514"/>
  <c r="BD28" i="514" s="1"/>
  <c r="BE9" i="514"/>
  <c r="BE28" i="514" s="1"/>
  <c r="BF9" i="514"/>
  <c r="BG9" i="514"/>
  <c r="BH9" i="514"/>
  <c r="BI9" i="514"/>
  <c r="BJ9" i="514"/>
  <c r="BK9" i="514"/>
  <c r="BL9" i="514"/>
  <c r="BL28" i="514" s="1"/>
  <c r="BM9" i="514"/>
  <c r="BM28" i="514" s="1"/>
  <c r="BN9" i="514"/>
  <c r="BO9" i="514"/>
  <c r="BP9" i="514"/>
  <c r="BQ9" i="514"/>
  <c r="BR9" i="514"/>
  <c r="BS9" i="514"/>
  <c r="BT9" i="514"/>
  <c r="BT28" i="514" s="1"/>
  <c r="BU9" i="514"/>
  <c r="BU28" i="514" s="1"/>
  <c r="BV9" i="514"/>
  <c r="BW9" i="514"/>
  <c r="BX9" i="514"/>
  <c r="BY9" i="514"/>
  <c r="BZ9" i="514"/>
  <c r="CA9" i="514"/>
  <c r="CB9" i="514"/>
  <c r="CB28" i="514" s="1"/>
  <c r="CC9" i="514"/>
  <c r="CC28" i="514" s="1"/>
  <c r="CD9" i="514"/>
  <c r="CE9" i="514"/>
  <c r="CF9" i="514"/>
  <c r="CG9" i="514"/>
  <c r="CH9" i="514"/>
  <c r="CI9" i="514"/>
  <c r="CJ9" i="514"/>
  <c r="CJ28" i="514" s="1"/>
  <c r="CK9" i="514"/>
  <c r="CK28" i="514" s="1"/>
  <c r="CL9" i="514"/>
  <c r="CM9" i="514"/>
  <c r="CN9" i="514"/>
  <c r="CO9" i="514"/>
  <c r="CP9" i="514"/>
  <c r="CQ9" i="514"/>
  <c r="CR9" i="514"/>
  <c r="CR28" i="514" s="1"/>
  <c r="CS9" i="514"/>
  <c r="CS28" i="514" s="1"/>
  <c r="CT9" i="514"/>
  <c r="CU9" i="514"/>
  <c r="CV9" i="514"/>
  <c r="CW9" i="514"/>
  <c r="CX9" i="514"/>
  <c r="CY9" i="514"/>
  <c r="CZ9" i="514"/>
  <c r="CZ28" i="514" s="1"/>
  <c r="DA9" i="514"/>
  <c r="DA28" i="514" s="1"/>
  <c r="DB9" i="514"/>
  <c r="DC9" i="514"/>
  <c r="DD9" i="514"/>
  <c r="DE9" i="514"/>
  <c r="DF9" i="514"/>
  <c r="DG9" i="514"/>
  <c r="DH9" i="514"/>
  <c r="DH28" i="514" s="1"/>
  <c r="DI9" i="514"/>
  <c r="DI28" i="514" s="1"/>
  <c r="DJ9" i="514"/>
  <c r="DK9" i="514"/>
  <c r="DL9" i="514"/>
  <c r="DM9" i="514"/>
  <c r="DN9" i="514"/>
  <c r="DO9" i="514"/>
  <c r="DP9" i="514"/>
  <c r="DP28" i="514" s="1"/>
  <c r="DQ9" i="514"/>
  <c r="DQ28" i="514" s="1"/>
  <c r="DR9" i="514"/>
  <c r="DS9" i="514"/>
  <c r="DT9" i="514"/>
  <c r="DU9" i="514"/>
  <c r="DV9" i="514"/>
  <c r="DW9" i="514"/>
  <c r="DX9" i="514"/>
  <c r="DX28" i="514" s="1"/>
  <c r="DY9" i="514"/>
  <c r="DY28" i="514" s="1"/>
  <c r="DZ9" i="514"/>
  <c r="EA9" i="514"/>
  <c r="EB9" i="514"/>
  <c r="EC9" i="514"/>
  <c r="ED9" i="514"/>
  <c r="EE9" i="514"/>
  <c r="EF9" i="514"/>
  <c r="EF28" i="514" s="1"/>
  <c r="EG9" i="514"/>
  <c r="EG28" i="514" s="1"/>
  <c r="EH9" i="514"/>
  <c r="EI9" i="514"/>
  <c r="EJ9" i="514"/>
  <c r="C10" i="514"/>
  <c r="D10" i="514"/>
  <c r="E10" i="514"/>
  <c r="M10" i="514"/>
  <c r="M68" i="514" s="1"/>
  <c r="P10" i="514"/>
  <c r="U10" i="514"/>
  <c r="V10" i="514"/>
  <c r="AG10" i="514"/>
  <c r="AG29" i="514" s="1"/>
  <c r="AH10" i="514"/>
  <c r="H10" i="514" s="1"/>
  <c r="H68" i="514" s="1"/>
  <c r="AI10" i="514"/>
  <c r="J10" i="514" s="1"/>
  <c r="AJ10" i="514"/>
  <c r="K10" i="514" s="1"/>
  <c r="AK10" i="514"/>
  <c r="L10" i="514" s="1"/>
  <c r="L29" i="514" s="1"/>
  <c r="AL10" i="514"/>
  <c r="AM10" i="514"/>
  <c r="AN10" i="514"/>
  <c r="AO10" i="514"/>
  <c r="AP10" i="514"/>
  <c r="T10" i="514" s="1"/>
  <c r="AQ10" i="514"/>
  <c r="AR10" i="514"/>
  <c r="AS10" i="514"/>
  <c r="AT10" i="514"/>
  <c r="AU10" i="514"/>
  <c r="AV10" i="514"/>
  <c r="AV29" i="514" s="1"/>
  <c r="AW10" i="514"/>
  <c r="AW29" i="514" s="1"/>
  <c r="AX10" i="514"/>
  <c r="AY10" i="514"/>
  <c r="AZ10" i="514"/>
  <c r="BA10" i="514"/>
  <c r="BB10" i="514"/>
  <c r="BC10" i="514"/>
  <c r="BD10" i="514"/>
  <c r="BD29" i="514" s="1"/>
  <c r="BE10" i="514"/>
  <c r="BE29" i="514" s="1"/>
  <c r="BF10" i="514"/>
  <c r="BG10" i="514"/>
  <c r="BH10" i="514"/>
  <c r="BI10" i="514"/>
  <c r="BJ10" i="514"/>
  <c r="BK10" i="514"/>
  <c r="BL10" i="514"/>
  <c r="BL29" i="514" s="1"/>
  <c r="BM10" i="514"/>
  <c r="BM29" i="514" s="1"/>
  <c r="BN10" i="514"/>
  <c r="BO10" i="514"/>
  <c r="BP10" i="514"/>
  <c r="BQ10" i="514"/>
  <c r="BR10" i="514"/>
  <c r="BS10" i="514"/>
  <c r="BT10" i="514"/>
  <c r="BT29" i="514" s="1"/>
  <c r="BU10" i="514"/>
  <c r="BU29" i="514" s="1"/>
  <c r="BV10" i="514"/>
  <c r="BW10" i="514"/>
  <c r="BX10" i="514"/>
  <c r="BY10" i="514"/>
  <c r="BZ10" i="514"/>
  <c r="CA10" i="514"/>
  <c r="CB10" i="514"/>
  <c r="CB29" i="514" s="1"/>
  <c r="CC10" i="514"/>
  <c r="CC29" i="514" s="1"/>
  <c r="CD10" i="514"/>
  <c r="CE10" i="514"/>
  <c r="CF10" i="514"/>
  <c r="CG10" i="514"/>
  <c r="CH10" i="514"/>
  <c r="CI10" i="514"/>
  <c r="CJ10" i="514"/>
  <c r="CJ29" i="514" s="1"/>
  <c r="CK10" i="514"/>
  <c r="CK29" i="514" s="1"/>
  <c r="CL10" i="514"/>
  <c r="CM10" i="514"/>
  <c r="CN10" i="514"/>
  <c r="CO10" i="514"/>
  <c r="CP10" i="514"/>
  <c r="CQ10" i="514"/>
  <c r="CR10" i="514"/>
  <c r="CR29" i="514" s="1"/>
  <c r="CS10" i="514"/>
  <c r="CS29" i="514" s="1"/>
  <c r="CT10" i="514"/>
  <c r="CU10" i="514"/>
  <c r="CV10" i="514"/>
  <c r="CW10" i="514"/>
  <c r="CX10" i="514"/>
  <c r="CY10" i="514"/>
  <c r="CZ10" i="514"/>
  <c r="CZ29" i="514" s="1"/>
  <c r="DA10" i="514"/>
  <c r="DA29" i="514" s="1"/>
  <c r="DB10" i="514"/>
  <c r="DC10" i="514"/>
  <c r="DD10" i="514"/>
  <c r="DE10" i="514"/>
  <c r="DF10" i="514"/>
  <c r="DG10" i="514"/>
  <c r="DH10" i="514"/>
  <c r="DH29" i="514" s="1"/>
  <c r="DI10" i="514"/>
  <c r="DI29" i="514" s="1"/>
  <c r="DJ10" i="514"/>
  <c r="DK10" i="514"/>
  <c r="DL10" i="514"/>
  <c r="DM10" i="514"/>
  <c r="DN10" i="514"/>
  <c r="DO10" i="514"/>
  <c r="DP10" i="514"/>
  <c r="DP29" i="514" s="1"/>
  <c r="DQ10" i="514"/>
  <c r="DQ29" i="514" s="1"/>
  <c r="DR10" i="514"/>
  <c r="DS10" i="514"/>
  <c r="DT10" i="514"/>
  <c r="DU10" i="514"/>
  <c r="DV10" i="514"/>
  <c r="DW10" i="514"/>
  <c r="DX10" i="514"/>
  <c r="DX29" i="514" s="1"/>
  <c r="DY10" i="514"/>
  <c r="DY29" i="514" s="1"/>
  <c r="DZ10" i="514"/>
  <c r="EA10" i="514"/>
  <c r="EB10" i="514"/>
  <c r="EC10" i="514"/>
  <c r="ED10" i="514"/>
  <c r="EE10" i="514"/>
  <c r="EF10" i="514"/>
  <c r="EF29" i="514" s="1"/>
  <c r="EG10" i="514"/>
  <c r="EG29" i="514" s="1"/>
  <c r="EH10" i="514"/>
  <c r="EI10" i="514"/>
  <c r="EJ10" i="514"/>
  <c r="C11" i="514"/>
  <c r="E11" i="514" s="1"/>
  <c r="E30" i="514" s="1"/>
  <c r="D11" i="514"/>
  <c r="G11" i="514"/>
  <c r="H11" i="514"/>
  <c r="L11" i="514"/>
  <c r="P11" i="514"/>
  <c r="Q11" i="514"/>
  <c r="V11" i="514"/>
  <c r="V30" i="514" s="1"/>
  <c r="AG11" i="514"/>
  <c r="AH11" i="514"/>
  <c r="AI11" i="514"/>
  <c r="J11" i="514" s="1"/>
  <c r="AJ11" i="514"/>
  <c r="K11" i="514" s="1"/>
  <c r="K30" i="514" s="1"/>
  <c r="AK11" i="514"/>
  <c r="AL11" i="514"/>
  <c r="M11" i="514" s="1"/>
  <c r="AM11" i="514"/>
  <c r="AN11" i="514"/>
  <c r="AO11" i="514"/>
  <c r="R11" i="514" s="1"/>
  <c r="R30" i="514" s="1"/>
  <c r="AP11" i="514"/>
  <c r="T11" i="514" s="1"/>
  <c r="AQ11" i="514"/>
  <c r="U11" i="514" s="1"/>
  <c r="U30" i="514" s="1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G12" i="514"/>
  <c r="H12" i="514"/>
  <c r="M12" i="514"/>
  <c r="P12" i="514"/>
  <c r="Q12" i="514"/>
  <c r="O12" i="514" s="1"/>
  <c r="O31" i="514" s="1"/>
  <c r="R12" i="514"/>
  <c r="AG12" i="514"/>
  <c r="AH12" i="514"/>
  <c r="AI12" i="514"/>
  <c r="J12" i="514" s="1"/>
  <c r="AJ12" i="514"/>
  <c r="AK12" i="514"/>
  <c r="L12" i="514" s="1"/>
  <c r="L31" i="514" s="1"/>
  <c r="AL12" i="514"/>
  <c r="AM12" i="514"/>
  <c r="AN12" i="514"/>
  <c r="AO12" i="514"/>
  <c r="AP12" i="514"/>
  <c r="T12" i="514" s="1"/>
  <c r="AQ12" i="514"/>
  <c r="U12" i="514" s="1"/>
  <c r="AR12" i="514"/>
  <c r="AS12" i="514"/>
  <c r="AT12" i="514"/>
  <c r="AU12" i="514"/>
  <c r="AV12" i="514"/>
  <c r="AW12" i="514"/>
  <c r="AX12" i="514"/>
  <c r="AY12" i="514"/>
  <c r="AZ12" i="514"/>
  <c r="AZ31" i="514" s="1"/>
  <c r="BA12" i="514"/>
  <c r="BB12" i="514"/>
  <c r="BC12" i="514"/>
  <c r="BD12" i="514"/>
  <c r="BE12" i="514"/>
  <c r="BF12" i="514"/>
  <c r="BG12" i="514"/>
  <c r="BH12" i="514"/>
  <c r="BH31" i="514" s="1"/>
  <c r="BI12" i="514"/>
  <c r="BJ12" i="514"/>
  <c r="BK12" i="514"/>
  <c r="BL12" i="514"/>
  <c r="BM12" i="514"/>
  <c r="BN12" i="514"/>
  <c r="BO12" i="514"/>
  <c r="BP12" i="514"/>
  <c r="BP31" i="514" s="1"/>
  <c r="BQ12" i="514"/>
  <c r="BR12" i="514"/>
  <c r="BS12" i="514"/>
  <c r="BT12" i="514"/>
  <c r="BU12" i="514"/>
  <c r="BV12" i="514"/>
  <c r="BW12" i="514"/>
  <c r="BX12" i="514"/>
  <c r="BX31" i="514" s="1"/>
  <c r="BY12" i="514"/>
  <c r="BZ12" i="514"/>
  <c r="CA12" i="514"/>
  <c r="CB12" i="514"/>
  <c r="CC12" i="514"/>
  <c r="CD12" i="514"/>
  <c r="CE12" i="514"/>
  <c r="CF12" i="514"/>
  <c r="CF31" i="514" s="1"/>
  <c r="CG12" i="514"/>
  <c r="CH12" i="514"/>
  <c r="CI12" i="514"/>
  <c r="CJ12" i="514"/>
  <c r="CK12" i="514"/>
  <c r="CL12" i="514"/>
  <c r="CM12" i="514"/>
  <c r="CN12" i="514"/>
  <c r="CN31" i="514" s="1"/>
  <c r="CO12" i="514"/>
  <c r="CP12" i="514"/>
  <c r="CQ12" i="514"/>
  <c r="CR12" i="514"/>
  <c r="CS12" i="514"/>
  <c r="CT12" i="514"/>
  <c r="CU12" i="514"/>
  <c r="CV12" i="514"/>
  <c r="CV31" i="514" s="1"/>
  <c r="CW12" i="514"/>
  <c r="CX12" i="514"/>
  <c r="CY12" i="514"/>
  <c r="CZ12" i="514"/>
  <c r="DA12" i="514"/>
  <c r="DB12" i="514"/>
  <c r="DC12" i="514"/>
  <c r="DD12" i="514"/>
  <c r="DD31" i="514" s="1"/>
  <c r="DE12" i="514"/>
  <c r="DF12" i="514"/>
  <c r="DG12" i="514"/>
  <c r="DH12" i="514"/>
  <c r="DI12" i="514"/>
  <c r="DJ12" i="514"/>
  <c r="DK12" i="514"/>
  <c r="DL12" i="514"/>
  <c r="DL31" i="514" s="1"/>
  <c r="DM12" i="514"/>
  <c r="DN12" i="514"/>
  <c r="DO12" i="514"/>
  <c r="DP12" i="514"/>
  <c r="DQ12" i="514"/>
  <c r="DR12" i="514"/>
  <c r="DS12" i="514"/>
  <c r="DT12" i="514"/>
  <c r="DT31" i="514" s="1"/>
  <c r="DU12" i="514"/>
  <c r="DV12" i="514"/>
  <c r="DW12" i="514"/>
  <c r="DX12" i="514"/>
  <c r="DY12" i="514"/>
  <c r="DZ12" i="514"/>
  <c r="EA12" i="514"/>
  <c r="EB12" i="514"/>
  <c r="EB31" i="514" s="1"/>
  <c r="EC12" i="514"/>
  <c r="ED12" i="514"/>
  <c r="EE12" i="514"/>
  <c r="EF12" i="514"/>
  <c r="EG12" i="514"/>
  <c r="EH12" i="514"/>
  <c r="EI12" i="514"/>
  <c r="EJ12" i="514"/>
  <c r="EJ31" i="514" s="1"/>
  <c r="C13" i="514"/>
  <c r="E13" i="514" s="1"/>
  <c r="E32" i="514" s="1"/>
  <c r="D13" i="514"/>
  <c r="H13" i="514"/>
  <c r="J13" i="514"/>
  <c r="P13" i="514"/>
  <c r="Q13" i="514"/>
  <c r="R13" i="514"/>
  <c r="R71" i="514" s="1"/>
  <c r="R91" i="514" s="1"/>
  <c r="T13" i="514"/>
  <c r="AG13" i="514"/>
  <c r="G13" i="514" s="1"/>
  <c r="AH13" i="514"/>
  <c r="AI13" i="514"/>
  <c r="AJ13" i="514"/>
  <c r="AK13" i="514"/>
  <c r="AL13" i="514"/>
  <c r="M13" i="514" s="1"/>
  <c r="M32" i="514" s="1"/>
  <c r="AM13" i="514"/>
  <c r="AN13" i="514"/>
  <c r="AO13" i="514"/>
  <c r="AP13" i="514"/>
  <c r="AQ13" i="514"/>
  <c r="U13" i="514" s="1"/>
  <c r="AR13" i="514"/>
  <c r="AS13" i="514"/>
  <c r="AS32" i="514" s="1"/>
  <c r="X13" i="514" s="1"/>
  <c r="AT13" i="514"/>
  <c r="AU13" i="514"/>
  <c r="AV13" i="514"/>
  <c r="AW13" i="514"/>
  <c r="AX13" i="514"/>
  <c r="AY13" i="514"/>
  <c r="AZ13" i="514"/>
  <c r="AZ32" i="514" s="1"/>
  <c r="BA13" i="514"/>
  <c r="BA32" i="514" s="1"/>
  <c r="BB13" i="514"/>
  <c r="BC13" i="514"/>
  <c r="BD13" i="514"/>
  <c r="BE13" i="514"/>
  <c r="BF13" i="514"/>
  <c r="BG13" i="514"/>
  <c r="BH13" i="514"/>
  <c r="BH32" i="514" s="1"/>
  <c r="BI13" i="514"/>
  <c r="BI32" i="514" s="1"/>
  <c r="BJ13" i="514"/>
  <c r="BK13" i="514"/>
  <c r="BL13" i="514"/>
  <c r="BM13" i="514"/>
  <c r="BN13" i="514"/>
  <c r="BO13" i="514"/>
  <c r="BP13" i="514"/>
  <c r="BP32" i="514" s="1"/>
  <c r="BQ13" i="514"/>
  <c r="BQ32" i="514" s="1"/>
  <c r="BR13" i="514"/>
  <c r="BS13" i="514"/>
  <c r="BT13" i="514"/>
  <c r="BU13" i="514"/>
  <c r="BV13" i="514"/>
  <c r="BW13" i="514"/>
  <c r="BX13" i="514"/>
  <c r="BX32" i="514" s="1"/>
  <c r="BY13" i="514"/>
  <c r="BY32" i="514" s="1"/>
  <c r="BZ13" i="514"/>
  <c r="CA13" i="514"/>
  <c r="CB13" i="514"/>
  <c r="CC13" i="514"/>
  <c r="CD13" i="514"/>
  <c r="CE13" i="514"/>
  <c r="CF13" i="514"/>
  <c r="CF32" i="514" s="1"/>
  <c r="CG13" i="514"/>
  <c r="CG32" i="514" s="1"/>
  <c r="CH13" i="514"/>
  <c r="CI13" i="514"/>
  <c r="CJ13" i="514"/>
  <c r="CK13" i="514"/>
  <c r="CL13" i="514"/>
  <c r="CM13" i="514"/>
  <c r="CN13" i="514"/>
  <c r="CN32" i="514" s="1"/>
  <c r="CO13" i="514"/>
  <c r="CO32" i="514" s="1"/>
  <c r="CP13" i="514"/>
  <c r="CQ13" i="514"/>
  <c r="CR13" i="514"/>
  <c r="CS13" i="514"/>
  <c r="CT13" i="514"/>
  <c r="CU13" i="514"/>
  <c r="CV13" i="514"/>
  <c r="CV32" i="514" s="1"/>
  <c r="CW13" i="514"/>
  <c r="CW32" i="514" s="1"/>
  <c r="CX13" i="514"/>
  <c r="CY13" i="514"/>
  <c r="CZ13" i="514"/>
  <c r="DA13" i="514"/>
  <c r="DB13" i="514"/>
  <c r="DC13" i="514"/>
  <c r="DD13" i="514"/>
  <c r="DD32" i="514" s="1"/>
  <c r="DE13" i="514"/>
  <c r="DE32" i="514" s="1"/>
  <c r="DF13" i="514"/>
  <c r="DG13" i="514"/>
  <c r="DH13" i="514"/>
  <c r="DI13" i="514"/>
  <c r="DJ13" i="514"/>
  <c r="DK13" i="514"/>
  <c r="DL13" i="514"/>
  <c r="DL32" i="514" s="1"/>
  <c r="DM13" i="514"/>
  <c r="DM32" i="514" s="1"/>
  <c r="DN13" i="514"/>
  <c r="DO13" i="514"/>
  <c r="DP13" i="514"/>
  <c r="DQ13" i="514"/>
  <c r="DR13" i="514"/>
  <c r="DS13" i="514"/>
  <c r="DT13" i="514"/>
  <c r="DT32" i="514" s="1"/>
  <c r="DU13" i="514"/>
  <c r="DU32" i="514" s="1"/>
  <c r="DV13" i="514"/>
  <c r="DW13" i="514"/>
  <c r="DX13" i="514"/>
  <c r="DY13" i="514"/>
  <c r="DZ13" i="514"/>
  <c r="EA13" i="514"/>
  <c r="EB13" i="514"/>
  <c r="EB32" i="514" s="1"/>
  <c r="EC13" i="514"/>
  <c r="EC32" i="514" s="1"/>
  <c r="ED13" i="514"/>
  <c r="EE13" i="514"/>
  <c r="EF13" i="514"/>
  <c r="EG13" i="514"/>
  <c r="EH13" i="514"/>
  <c r="EI13" i="514"/>
  <c r="EJ13" i="514"/>
  <c r="EJ32" i="514" s="1"/>
  <c r="C14" i="514"/>
  <c r="C72" i="514" s="1"/>
  <c r="D14" i="514"/>
  <c r="G14" i="514"/>
  <c r="J14" i="514"/>
  <c r="Q14" i="514"/>
  <c r="R14" i="514"/>
  <c r="T14" i="514"/>
  <c r="U14" i="514"/>
  <c r="AG14" i="514"/>
  <c r="AH14" i="514"/>
  <c r="H14" i="514" s="1"/>
  <c r="AI14" i="514"/>
  <c r="AJ14" i="514"/>
  <c r="AK14" i="514"/>
  <c r="L14" i="514" s="1"/>
  <c r="AL14" i="514"/>
  <c r="M14" i="514" s="1"/>
  <c r="M33" i="514" s="1"/>
  <c r="AM14" i="514"/>
  <c r="P14" i="514" s="1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AZ33" i="514" s="1"/>
  <c r="BA14" i="514"/>
  <c r="BB14" i="514"/>
  <c r="BC14" i="514"/>
  <c r="BD14" i="514"/>
  <c r="BE14" i="514"/>
  <c r="BF14" i="514"/>
  <c r="BG14" i="514"/>
  <c r="BH14" i="514"/>
  <c r="BH33" i="514" s="1"/>
  <c r="BI14" i="514"/>
  <c r="BJ14" i="514"/>
  <c r="BK14" i="514"/>
  <c r="BL14" i="514"/>
  <c r="BM14" i="514"/>
  <c r="BN14" i="514"/>
  <c r="BO14" i="514"/>
  <c r="BP14" i="514"/>
  <c r="BP33" i="514" s="1"/>
  <c r="BQ14" i="514"/>
  <c r="BR14" i="514"/>
  <c r="BS14" i="514"/>
  <c r="BT14" i="514"/>
  <c r="BU14" i="514"/>
  <c r="BV14" i="514"/>
  <c r="BW14" i="514"/>
  <c r="BX14" i="514"/>
  <c r="BX33" i="514" s="1"/>
  <c r="BY14" i="514"/>
  <c r="BZ14" i="514"/>
  <c r="CA14" i="514"/>
  <c r="CB14" i="514"/>
  <c r="CC14" i="514"/>
  <c r="CD14" i="514"/>
  <c r="CE14" i="514"/>
  <c r="CF14" i="514"/>
  <c r="CF33" i="514" s="1"/>
  <c r="CG14" i="514"/>
  <c r="CH14" i="514"/>
  <c r="CI14" i="514"/>
  <c r="CJ14" i="514"/>
  <c r="CK14" i="514"/>
  <c r="CL14" i="514"/>
  <c r="CM14" i="514"/>
  <c r="CN14" i="514"/>
  <c r="CN33" i="514" s="1"/>
  <c r="CO14" i="514"/>
  <c r="CP14" i="514"/>
  <c r="CQ14" i="514"/>
  <c r="CR14" i="514"/>
  <c r="CS14" i="514"/>
  <c r="CT14" i="514"/>
  <c r="CU14" i="514"/>
  <c r="CV14" i="514"/>
  <c r="CV33" i="514" s="1"/>
  <c r="CW14" i="514"/>
  <c r="CX14" i="514"/>
  <c r="CY14" i="514"/>
  <c r="CZ14" i="514"/>
  <c r="DA14" i="514"/>
  <c r="DB14" i="514"/>
  <c r="DC14" i="514"/>
  <c r="DD14" i="514"/>
  <c r="DD33" i="514" s="1"/>
  <c r="DE14" i="514"/>
  <c r="DF14" i="514"/>
  <c r="DG14" i="514"/>
  <c r="DH14" i="514"/>
  <c r="DI14" i="514"/>
  <c r="DJ14" i="514"/>
  <c r="DK14" i="514"/>
  <c r="DL14" i="514"/>
  <c r="DL33" i="514" s="1"/>
  <c r="DM14" i="514"/>
  <c r="DN14" i="514"/>
  <c r="DO14" i="514"/>
  <c r="DP14" i="514"/>
  <c r="DQ14" i="514"/>
  <c r="DR14" i="514"/>
  <c r="DS14" i="514"/>
  <c r="DT14" i="514"/>
  <c r="DT33" i="514" s="1"/>
  <c r="DU14" i="514"/>
  <c r="DV14" i="514"/>
  <c r="DW14" i="514"/>
  <c r="DX14" i="514"/>
  <c r="DY14" i="514"/>
  <c r="DZ14" i="514"/>
  <c r="EA14" i="514"/>
  <c r="EB14" i="514"/>
  <c r="EB33" i="514" s="1"/>
  <c r="EC14" i="514"/>
  <c r="ED14" i="514"/>
  <c r="EE14" i="514"/>
  <c r="EF14" i="514"/>
  <c r="EG14" i="514"/>
  <c r="EH14" i="514"/>
  <c r="EI14" i="514"/>
  <c r="EJ14" i="514"/>
  <c r="EJ33" i="514" s="1"/>
  <c r="C15" i="514"/>
  <c r="E15" i="514" s="1"/>
  <c r="D15" i="514"/>
  <c r="H15" i="514"/>
  <c r="J15" i="514"/>
  <c r="K15" i="514"/>
  <c r="L15" i="514"/>
  <c r="L73" i="514" s="1"/>
  <c r="L93" i="514" s="1"/>
  <c r="R15" i="514"/>
  <c r="R34" i="514" s="1"/>
  <c r="T15" i="514"/>
  <c r="V15" i="514"/>
  <c r="AG15" i="514"/>
  <c r="G15" i="514" s="1"/>
  <c r="F15" i="514" s="1"/>
  <c r="AH15" i="514"/>
  <c r="AI15" i="514"/>
  <c r="AJ15" i="514"/>
  <c r="AK15" i="514"/>
  <c r="AK34" i="514" s="1"/>
  <c r="AL15" i="514"/>
  <c r="AL34" i="514" s="1"/>
  <c r="AM15" i="514"/>
  <c r="AN15" i="514"/>
  <c r="Q15" i="514" s="1"/>
  <c r="Q34" i="514" s="1"/>
  <c r="AO15" i="514"/>
  <c r="AP15" i="514"/>
  <c r="AQ15" i="514"/>
  <c r="U15" i="514" s="1"/>
  <c r="S15" i="514" s="1"/>
  <c r="S34" i="514" s="1"/>
  <c r="AR15" i="514"/>
  <c r="AS15" i="514"/>
  <c r="AS34" i="514" s="1"/>
  <c r="AT15" i="514"/>
  <c r="AT34" i="514" s="1"/>
  <c r="AU15" i="514"/>
  <c r="AU34" i="514" s="1"/>
  <c r="AV15" i="514"/>
  <c r="AV34" i="514" s="1"/>
  <c r="AW15" i="514"/>
  <c r="AX15" i="514"/>
  <c r="AY15" i="514"/>
  <c r="AZ15" i="514"/>
  <c r="BA15" i="514"/>
  <c r="BA34" i="514" s="1"/>
  <c r="BB15" i="514"/>
  <c r="BB34" i="514" s="1"/>
  <c r="BC15" i="514"/>
  <c r="BC34" i="514" s="1"/>
  <c r="BD15" i="514"/>
  <c r="BD34" i="514" s="1"/>
  <c r="BE15" i="514"/>
  <c r="BF15" i="514"/>
  <c r="BG15" i="514"/>
  <c r="BH15" i="514"/>
  <c r="BI15" i="514"/>
  <c r="BI34" i="514" s="1"/>
  <c r="BJ15" i="514"/>
  <c r="BJ34" i="514" s="1"/>
  <c r="BK15" i="514"/>
  <c r="BK34" i="514" s="1"/>
  <c r="BL15" i="514"/>
  <c r="BL34" i="514" s="1"/>
  <c r="BM15" i="514"/>
  <c r="BN15" i="514"/>
  <c r="BO15" i="514"/>
  <c r="BP15" i="514"/>
  <c r="BQ15" i="514"/>
  <c r="BQ34" i="514" s="1"/>
  <c r="BR15" i="514"/>
  <c r="BR34" i="514" s="1"/>
  <c r="Z15" i="514" s="1"/>
  <c r="BS15" i="514"/>
  <c r="BS34" i="514" s="1"/>
  <c r="BT15" i="514"/>
  <c r="BT34" i="514" s="1"/>
  <c r="BU15" i="514"/>
  <c r="BV15" i="514"/>
  <c r="BW15" i="514"/>
  <c r="BX15" i="514"/>
  <c r="BY15" i="514"/>
  <c r="BY34" i="514" s="1"/>
  <c r="BZ15" i="514"/>
  <c r="BZ34" i="514" s="1"/>
  <c r="CA15" i="514"/>
  <c r="CA34" i="514" s="1"/>
  <c r="CB15" i="514"/>
  <c r="CB34" i="514" s="1"/>
  <c r="CC15" i="514"/>
  <c r="CD15" i="514"/>
  <c r="CE15" i="514"/>
  <c r="CF15" i="514"/>
  <c r="CG15" i="514"/>
  <c r="CG34" i="514" s="1"/>
  <c r="CH15" i="514"/>
  <c r="CH34" i="514" s="1"/>
  <c r="CI15" i="514"/>
  <c r="CI34" i="514" s="1"/>
  <c r="AA15" i="514" s="1"/>
  <c r="CJ15" i="514"/>
  <c r="CJ34" i="514" s="1"/>
  <c r="CK15" i="514"/>
  <c r="CL15" i="514"/>
  <c r="CM15" i="514"/>
  <c r="CN15" i="514"/>
  <c r="CO15" i="514"/>
  <c r="CO34" i="514" s="1"/>
  <c r="CP15" i="514"/>
  <c r="CP34" i="514" s="1"/>
  <c r="CQ15" i="514"/>
  <c r="CQ34" i="514" s="1"/>
  <c r="CR15" i="514"/>
  <c r="CR34" i="514" s="1"/>
  <c r="CS15" i="514"/>
  <c r="CT15" i="514"/>
  <c r="CU15" i="514"/>
  <c r="CV15" i="514"/>
  <c r="CW15" i="514"/>
  <c r="CW34" i="514" s="1"/>
  <c r="CX15" i="514"/>
  <c r="CX34" i="514" s="1"/>
  <c r="CY15" i="514"/>
  <c r="CY34" i="514" s="1"/>
  <c r="CZ15" i="514"/>
  <c r="CZ34" i="514" s="1"/>
  <c r="DA15" i="514"/>
  <c r="DB15" i="514"/>
  <c r="DC15" i="514"/>
  <c r="DD15" i="514"/>
  <c r="DE15" i="514"/>
  <c r="DE34" i="514" s="1"/>
  <c r="DF15" i="514"/>
  <c r="DF34" i="514" s="1"/>
  <c r="DG15" i="514"/>
  <c r="DG34" i="514" s="1"/>
  <c r="DH15" i="514"/>
  <c r="DH34" i="514" s="1"/>
  <c r="DI15" i="514"/>
  <c r="DJ15" i="514"/>
  <c r="DK15" i="514"/>
  <c r="DL15" i="514"/>
  <c r="DM15" i="514"/>
  <c r="DM34" i="514" s="1"/>
  <c r="DN15" i="514"/>
  <c r="DN34" i="514" s="1"/>
  <c r="DO15" i="514"/>
  <c r="DO34" i="514" s="1"/>
  <c r="DP15" i="514"/>
  <c r="DP34" i="514" s="1"/>
  <c r="DQ15" i="514"/>
  <c r="DR15" i="514"/>
  <c r="DS15" i="514"/>
  <c r="DT15" i="514"/>
  <c r="DU15" i="514"/>
  <c r="DU34" i="514" s="1"/>
  <c r="DV15" i="514"/>
  <c r="DV34" i="514" s="1"/>
  <c r="DW15" i="514"/>
  <c r="DW34" i="514" s="1"/>
  <c r="DX15" i="514"/>
  <c r="DX34" i="514" s="1"/>
  <c r="DY15" i="514"/>
  <c r="DZ15" i="514"/>
  <c r="EA15" i="514"/>
  <c r="EB15" i="514"/>
  <c r="EC15" i="514"/>
  <c r="EC34" i="514" s="1"/>
  <c r="ED15" i="514"/>
  <c r="ED34" i="514" s="1"/>
  <c r="EE15" i="514"/>
  <c r="EE34" i="514" s="1"/>
  <c r="EF15" i="514"/>
  <c r="EF34" i="514" s="1"/>
  <c r="AB15" i="514" s="1"/>
  <c r="EG15" i="514"/>
  <c r="EH15" i="514"/>
  <c r="EI15" i="514"/>
  <c r="EJ15" i="514"/>
  <c r="C18" i="514"/>
  <c r="C37" i="514" s="1"/>
  <c r="D18" i="514"/>
  <c r="D37" i="514" s="1"/>
  <c r="E18" i="514"/>
  <c r="E37" i="514" s="1"/>
  <c r="L18" i="514"/>
  <c r="N18" i="514"/>
  <c r="N37" i="514" s="1"/>
  <c r="T18" i="514"/>
  <c r="U18" i="514"/>
  <c r="AG18" i="514"/>
  <c r="AH18" i="514"/>
  <c r="H18" i="514" s="1"/>
  <c r="AI18" i="514"/>
  <c r="J18" i="514" s="1"/>
  <c r="J37" i="514" s="1"/>
  <c r="AJ18" i="514"/>
  <c r="K18" i="514" s="1"/>
  <c r="K37" i="514" s="1"/>
  <c r="AK18" i="514"/>
  <c r="AL18" i="514"/>
  <c r="M18" i="514" s="1"/>
  <c r="M37" i="514" s="1"/>
  <c r="AM18" i="514"/>
  <c r="P18" i="514" s="1"/>
  <c r="AN18" i="514"/>
  <c r="Q18" i="514" s="1"/>
  <c r="Q37" i="514" s="1"/>
  <c r="AO18" i="514"/>
  <c r="AP18" i="514"/>
  <c r="AQ18" i="514"/>
  <c r="AR18" i="514"/>
  <c r="V18" i="514" s="1"/>
  <c r="V37" i="514" s="1"/>
  <c r="AS18" i="514"/>
  <c r="AT18" i="514"/>
  <c r="AU18" i="514"/>
  <c r="AU37" i="514" s="1"/>
  <c r="AV18" i="514"/>
  <c r="AV37" i="514" s="1"/>
  <c r="AW18" i="514"/>
  <c r="AW37" i="514" s="1"/>
  <c r="AX18" i="514"/>
  <c r="AY18" i="514"/>
  <c r="AZ18" i="514"/>
  <c r="BA18" i="514"/>
  <c r="BB18" i="514"/>
  <c r="BC18" i="514"/>
  <c r="BC37" i="514" s="1"/>
  <c r="BD18" i="514"/>
  <c r="BD37" i="514" s="1"/>
  <c r="BE18" i="514"/>
  <c r="BE37" i="514" s="1"/>
  <c r="BF18" i="514"/>
  <c r="BG18" i="514"/>
  <c r="BH18" i="514"/>
  <c r="BI18" i="514"/>
  <c r="BJ18" i="514"/>
  <c r="BK18" i="514"/>
  <c r="BL18" i="514"/>
  <c r="BL37" i="514" s="1"/>
  <c r="BM18" i="514"/>
  <c r="BM37" i="514" s="1"/>
  <c r="BN18" i="514"/>
  <c r="BO18" i="514"/>
  <c r="BP18" i="514"/>
  <c r="BQ18" i="514"/>
  <c r="BR18" i="514"/>
  <c r="BS18" i="514"/>
  <c r="BT18" i="514"/>
  <c r="BT37" i="514" s="1"/>
  <c r="BU18" i="514"/>
  <c r="BU37" i="514" s="1"/>
  <c r="BV18" i="514"/>
  <c r="BW18" i="514"/>
  <c r="BX18" i="514"/>
  <c r="BY18" i="514"/>
  <c r="BZ18" i="514"/>
  <c r="CA18" i="514"/>
  <c r="CB18" i="514"/>
  <c r="CC18" i="514"/>
  <c r="CC37" i="514" s="1"/>
  <c r="CD18" i="514"/>
  <c r="CE18" i="514"/>
  <c r="CF18" i="514"/>
  <c r="CG18" i="514"/>
  <c r="CH18" i="514"/>
  <c r="CI18" i="514"/>
  <c r="CJ18" i="514"/>
  <c r="CK18" i="514"/>
  <c r="CK37" i="514" s="1"/>
  <c r="CL18" i="514"/>
  <c r="CM18" i="514"/>
  <c r="CN18" i="514"/>
  <c r="CO18" i="514"/>
  <c r="CP18" i="514"/>
  <c r="CQ18" i="514"/>
  <c r="CQ37" i="514" s="1"/>
  <c r="CR18" i="514"/>
  <c r="CR37" i="514" s="1"/>
  <c r="CS18" i="514"/>
  <c r="CS37" i="514" s="1"/>
  <c r="CT18" i="514"/>
  <c r="CU18" i="514"/>
  <c r="CV18" i="514"/>
  <c r="CW18" i="514"/>
  <c r="CX18" i="514"/>
  <c r="CY18" i="514"/>
  <c r="CY37" i="514" s="1"/>
  <c r="CZ18" i="514"/>
  <c r="CZ37" i="514" s="1"/>
  <c r="DA18" i="514"/>
  <c r="DA37" i="514" s="1"/>
  <c r="DB18" i="514"/>
  <c r="DC18" i="514"/>
  <c r="DD18" i="514"/>
  <c r="DE18" i="514"/>
  <c r="DF18" i="514"/>
  <c r="DG18" i="514"/>
  <c r="DG37" i="514" s="1"/>
  <c r="DH18" i="514"/>
  <c r="DH37" i="514" s="1"/>
  <c r="DI18" i="514"/>
  <c r="DI37" i="514" s="1"/>
  <c r="DJ18" i="514"/>
  <c r="DK18" i="514"/>
  <c r="DL18" i="514"/>
  <c r="DM18" i="514"/>
  <c r="DN18" i="514"/>
  <c r="DO18" i="514"/>
  <c r="DO37" i="514" s="1"/>
  <c r="DP18" i="514"/>
  <c r="DP37" i="514" s="1"/>
  <c r="DQ18" i="514"/>
  <c r="DQ37" i="514" s="1"/>
  <c r="DR18" i="514"/>
  <c r="DS18" i="514"/>
  <c r="DT18" i="514"/>
  <c r="DU18" i="514"/>
  <c r="DV18" i="514"/>
  <c r="DW18" i="514"/>
  <c r="DX18" i="514"/>
  <c r="DX37" i="514" s="1"/>
  <c r="DY18" i="514"/>
  <c r="DY37" i="514" s="1"/>
  <c r="AB18" i="514" s="1"/>
  <c r="AB37" i="514" s="1"/>
  <c r="DZ18" i="514"/>
  <c r="EA18" i="514"/>
  <c r="EB18" i="514"/>
  <c r="EC18" i="514"/>
  <c r="ED18" i="514"/>
  <c r="EE18" i="514"/>
  <c r="EF18" i="514"/>
  <c r="EF37" i="514" s="1"/>
  <c r="EG18" i="514"/>
  <c r="EG37" i="514" s="1"/>
  <c r="EH18" i="514"/>
  <c r="EI18" i="514"/>
  <c r="EJ18" i="514"/>
  <c r="D28" i="514"/>
  <c r="J28" i="514"/>
  <c r="T28" i="514"/>
  <c r="U28" i="514"/>
  <c r="V28" i="514"/>
  <c r="AH28" i="514"/>
  <c r="AI28" i="514"/>
  <c r="AJ28" i="514"/>
  <c r="AK28" i="514"/>
  <c r="AL28" i="514"/>
  <c r="AM28" i="514"/>
  <c r="AP28" i="514"/>
  <c r="AQ28" i="514"/>
  <c r="AR28" i="514"/>
  <c r="AS28" i="514"/>
  <c r="AT28" i="514"/>
  <c r="AU28" i="514"/>
  <c r="AX28" i="514"/>
  <c r="AY28" i="514"/>
  <c r="AZ28" i="514"/>
  <c r="BA28" i="514"/>
  <c r="BB28" i="514"/>
  <c r="BC28" i="514"/>
  <c r="BF28" i="514"/>
  <c r="BG28" i="514"/>
  <c r="BH28" i="514"/>
  <c r="BI28" i="514"/>
  <c r="BJ28" i="514"/>
  <c r="BK28" i="514"/>
  <c r="BN28" i="514"/>
  <c r="BO28" i="514"/>
  <c r="BP28" i="514"/>
  <c r="BQ28" i="514"/>
  <c r="BR28" i="514"/>
  <c r="BS28" i="514"/>
  <c r="BV28" i="514"/>
  <c r="BW28" i="514"/>
  <c r="BX28" i="514"/>
  <c r="BY28" i="514"/>
  <c r="BZ28" i="514"/>
  <c r="CA28" i="514"/>
  <c r="CD28" i="514"/>
  <c r="CE28" i="514"/>
  <c r="CF28" i="514"/>
  <c r="CG28" i="514"/>
  <c r="CH28" i="514"/>
  <c r="CI28" i="514"/>
  <c r="CL28" i="514"/>
  <c r="CM28" i="514"/>
  <c r="CN28" i="514"/>
  <c r="CO28" i="514"/>
  <c r="CP28" i="514"/>
  <c r="CQ28" i="514"/>
  <c r="CT28" i="514"/>
  <c r="CU28" i="514"/>
  <c r="CV28" i="514"/>
  <c r="CW28" i="514"/>
  <c r="CX28" i="514"/>
  <c r="CY28" i="514"/>
  <c r="DB28" i="514"/>
  <c r="DC28" i="514"/>
  <c r="DD28" i="514"/>
  <c r="DE28" i="514"/>
  <c r="DF28" i="514"/>
  <c r="DG28" i="514"/>
  <c r="DJ28" i="514"/>
  <c r="DK28" i="514"/>
  <c r="DL28" i="514"/>
  <c r="DM28" i="514"/>
  <c r="DN28" i="514"/>
  <c r="DO28" i="514"/>
  <c r="DR28" i="514"/>
  <c r="DS28" i="514"/>
  <c r="DT28" i="514"/>
  <c r="DU28" i="514"/>
  <c r="DV28" i="514"/>
  <c r="DW28" i="514"/>
  <c r="DZ28" i="514"/>
  <c r="EA28" i="514"/>
  <c r="EB28" i="514"/>
  <c r="EC28" i="514"/>
  <c r="ED28" i="514"/>
  <c r="EE28" i="514"/>
  <c r="EH28" i="514"/>
  <c r="EI28" i="514"/>
  <c r="EJ28" i="514"/>
  <c r="C29" i="514"/>
  <c r="D29" i="514"/>
  <c r="E29" i="514"/>
  <c r="H29" i="514"/>
  <c r="K29" i="514"/>
  <c r="M29" i="514"/>
  <c r="P29" i="514"/>
  <c r="U29" i="514"/>
  <c r="V29" i="514"/>
  <c r="AH29" i="514"/>
  <c r="AI29" i="514"/>
  <c r="AJ29" i="514"/>
  <c r="AK29" i="514"/>
  <c r="AL29" i="514"/>
  <c r="AM29" i="514"/>
  <c r="AP29" i="514"/>
  <c r="AQ29" i="514"/>
  <c r="AR29" i="514"/>
  <c r="AS29" i="514"/>
  <c r="X10" i="514" s="1"/>
  <c r="X68" i="514" s="1"/>
  <c r="X88" i="514" s="1"/>
  <c r="AT29" i="514"/>
  <c r="AU29" i="514"/>
  <c r="AX29" i="514"/>
  <c r="AY29" i="514"/>
  <c r="AZ29" i="514"/>
  <c r="BA29" i="514"/>
  <c r="BB29" i="514"/>
  <c r="BC29" i="514"/>
  <c r="BF29" i="514"/>
  <c r="BG29" i="514"/>
  <c r="BH29" i="514"/>
  <c r="BI29" i="514"/>
  <c r="BJ29" i="514"/>
  <c r="BK29" i="514"/>
  <c r="BN29" i="514"/>
  <c r="BO29" i="514"/>
  <c r="BP29" i="514"/>
  <c r="BQ29" i="514"/>
  <c r="BR29" i="514"/>
  <c r="BS29" i="514"/>
  <c r="BV29" i="514"/>
  <c r="BW29" i="514"/>
  <c r="BX29" i="514"/>
  <c r="BY29" i="514"/>
  <c r="BZ29" i="514"/>
  <c r="CA29" i="514"/>
  <c r="CD29" i="514"/>
  <c r="CE29" i="514"/>
  <c r="CF29" i="514"/>
  <c r="CG29" i="514"/>
  <c r="CH29" i="514"/>
  <c r="CI29" i="514"/>
  <c r="CL29" i="514"/>
  <c r="CM29" i="514"/>
  <c r="CN29" i="514"/>
  <c r="CO29" i="514"/>
  <c r="CP29" i="514"/>
  <c r="CQ29" i="514"/>
  <c r="CT29" i="514"/>
  <c r="CU29" i="514"/>
  <c r="CV29" i="514"/>
  <c r="CW29" i="514"/>
  <c r="CX29" i="514"/>
  <c r="CY29" i="514"/>
  <c r="DB29" i="514"/>
  <c r="DC29" i="514"/>
  <c r="DD29" i="514"/>
  <c r="DE29" i="514"/>
  <c r="DF29" i="514"/>
  <c r="DG29" i="514"/>
  <c r="DJ29" i="514"/>
  <c r="DK29" i="514"/>
  <c r="DL29" i="514"/>
  <c r="DM29" i="514"/>
  <c r="DN29" i="514"/>
  <c r="DO29" i="514"/>
  <c r="DR29" i="514"/>
  <c r="DS29" i="514"/>
  <c r="DT29" i="514"/>
  <c r="DU29" i="514"/>
  <c r="DV29" i="514"/>
  <c r="DW29" i="514"/>
  <c r="DZ29" i="514"/>
  <c r="EA29" i="514"/>
  <c r="EB29" i="514"/>
  <c r="EC29" i="514"/>
  <c r="ED29" i="514"/>
  <c r="EE29" i="514"/>
  <c r="EH29" i="514"/>
  <c r="EI29" i="514"/>
  <c r="EJ29" i="514"/>
  <c r="C30" i="514"/>
  <c r="D30" i="514"/>
  <c r="L30" i="514"/>
  <c r="P30" i="514"/>
  <c r="Q30" i="514"/>
  <c r="T30" i="514"/>
  <c r="AG30" i="514"/>
  <c r="AH30" i="514"/>
  <c r="AI30" i="514"/>
  <c r="AJ30" i="514"/>
  <c r="AK30" i="514"/>
  <c r="AL30" i="514"/>
  <c r="AM30" i="514"/>
  <c r="W11" i="514" s="1"/>
  <c r="W30" i="514" s="1"/>
  <c r="AN30" i="514"/>
  <c r="AO30" i="514"/>
  <c r="AP30" i="514"/>
  <c r="AQ30" i="514"/>
  <c r="AR30" i="514"/>
  <c r="AS30" i="514"/>
  <c r="AT30" i="514"/>
  <c r="AU30" i="514"/>
  <c r="X11" i="514" s="1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H31" i="514"/>
  <c r="J31" i="514"/>
  <c r="M31" i="514"/>
  <c r="P31" i="514"/>
  <c r="Q31" i="514"/>
  <c r="R31" i="514"/>
  <c r="U31" i="514"/>
  <c r="AG31" i="514"/>
  <c r="AH31" i="514"/>
  <c r="AI31" i="514"/>
  <c r="AK31" i="514"/>
  <c r="AL31" i="514"/>
  <c r="AM31" i="514"/>
  <c r="AN31" i="514"/>
  <c r="AO31" i="514"/>
  <c r="AP31" i="514"/>
  <c r="AQ31" i="514"/>
  <c r="AS31" i="514"/>
  <c r="AT31" i="514"/>
  <c r="AU31" i="514"/>
  <c r="AV31" i="514"/>
  <c r="AW31" i="514"/>
  <c r="AX31" i="514"/>
  <c r="AY31" i="514"/>
  <c r="BA31" i="514"/>
  <c r="BB31" i="514"/>
  <c r="BC31" i="514"/>
  <c r="BD31" i="514"/>
  <c r="BE31" i="514"/>
  <c r="BF31" i="514"/>
  <c r="BG31" i="514"/>
  <c r="BI31" i="514"/>
  <c r="BJ31" i="514"/>
  <c r="BK31" i="514"/>
  <c r="BL31" i="514"/>
  <c r="BM31" i="514"/>
  <c r="BN31" i="514"/>
  <c r="BO31" i="514"/>
  <c r="BQ31" i="514"/>
  <c r="BR31" i="514"/>
  <c r="BS31" i="514"/>
  <c r="BT31" i="514"/>
  <c r="BU31" i="514"/>
  <c r="BV31" i="514"/>
  <c r="BW31" i="514"/>
  <c r="BY31" i="514"/>
  <c r="BZ31" i="514"/>
  <c r="CA31" i="514"/>
  <c r="CB31" i="514"/>
  <c r="CC31" i="514"/>
  <c r="AA12" i="514" s="1"/>
  <c r="AA70" i="514" s="1"/>
  <c r="AA90" i="514" s="1"/>
  <c r="CD31" i="514"/>
  <c r="CE31" i="514"/>
  <c r="CG31" i="514"/>
  <c r="CH31" i="514"/>
  <c r="CI31" i="514"/>
  <c r="CJ31" i="514"/>
  <c r="CK31" i="514"/>
  <c r="CL31" i="514"/>
  <c r="CM31" i="514"/>
  <c r="CO31" i="514"/>
  <c r="CP31" i="514"/>
  <c r="CQ31" i="514"/>
  <c r="CR31" i="514"/>
  <c r="CS31" i="514"/>
  <c r="CT31" i="514"/>
  <c r="CU31" i="514"/>
  <c r="CW31" i="514"/>
  <c r="CX31" i="514"/>
  <c r="CY31" i="514"/>
  <c r="CZ31" i="514"/>
  <c r="DA31" i="514"/>
  <c r="DB31" i="514"/>
  <c r="DC31" i="514"/>
  <c r="DE31" i="514"/>
  <c r="DF31" i="514"/>
  <c r="DG31" i="514"/>
  <c r="DH31" i="514"/>
  <c r="DI31" i="514"/>
  <c r="DJ31" i="514"/>
  <c r="DK31" i="514"/>
  <c r="DM31" i="514"/>
  <c r="DN31" i="514"/>
  <c r="DO31" i="514"/>
  <c r="DP31" i="514"/>
  <c r="DQ31" i="514"/>
  <c r="DR31" i="514"/>
  <c r="DS31" i="514"/>
  <c r="DU31" i="514"/>
  <c r="DV31" i="514"/>
  <c r="DW31" i="514"/>
  <c r="DX31" i="514"/>
  <c r="DY31" i="514"/>
  <c r="DZ31" i="514"/>
  <c r="EA31" i="514"/>
  <c r="EC31" i="514"/>
  <c r="ED31" i="514"/>
  <c r="EE31" i="514"/>
  <c r="EF31" i="514"/>
  <c r="EG31" i="514"/>
  <c r="EH31" i="514"/>
  <c r="EI31" i="514"/>
  <c r="C32" i="514"/>
  <c r="D32" i="514"/>
  <c r="H32" i="514"/>
  <c r="J32" i="514"/>
  <c r="P32" i="514"/>
  <c r="Q32" i="514"/>
  <c r="T32" i="514"/>
  <c r="AG32" i="514"/>
  <c r="AH32" i="514"/>
  <c r="AI32" i="514"/>
  <c r="AL32" i="514"/>
  <c r="AM32" i="514"/>
  <c r="AN32" i="514"/>
  <c r="AO32" i="514"/>
  <c r="AP32" i="514"/>
  <c r="AQ32" i="514"/>
  <c r="AT32" i="514"/>
  <c r="AU32" i="514"/>
  <c r="AV32" i="514"/>
  <c r="AW32" i="514"/>
  <c r="AX32" i="514"/>
  <c r="AY32" i="514"/>
  <c r="BB32" i="514"/>
  <c r="BC32" i="514"/>
  <c r="BD32" i="514"/>
  <c r="BE32" i="514"/>
  <c r="BF32" i="514"/>
  <c r="BG32" i="514"/>
  <c r="BJ32" i="514"/>
  <c r="BK32" i="514"/>
  <c r="BL32" i="514"/>
  <c r="BM32" i="514"/>
  <c r="BN32" i="514"/>
  <c r="BO32" i="514"/>
  <c r="BR32" i="514"/>
  <c r="BS32" i="514"/>
  <c r="BT32" i="514"/>
  <c r="BU32" i="514"/>
  <c r="BV32" i="514"/>
  <c r="BW32" i="514"/>
  <c r="BZ32" i="514"/>
  <c r="CA32" i="514"/>
  <c r="CB32" i="514"/>
  <c r="CC32" i="514"/>
  <c r="CD32" i="514"/>
  <c r="CE32" i="514"/>
  <c r="CH32" i="514"/>
  <c r="CI32" i="514"/>
  <c r="CJ32" i="514"/>
  <c r="CK32" i="514"/>
  <c r="CL32" i="514"/>
  <c r="CM32" i="514"/>
  <c r="CP32" i="514"/>
  <c r="CQ32" i="514"/>
  <c r="CR32" i="514"/>
  <c r="CS32" i="514"/>
  <c r="CT32" i="514"/>
  <c r="CU32" i="514"/>
  <c r="CX32" i="514"/>
  <c r="CY32" i="514"/>
  <c r="CZ32" i="514"/>
  <c r="DA32" i="514"/>
  <c r="DB32" i="514"/>
  <c r="DC32" i="514"/>
  <c r="DF32" i="514"/>
  <c r="DG32" i="514"/>
  <c r="DH32" i="514"/>
  <c r="DI32" i="514"/>
  <c r="DJ32" i="514"/>
  <c r="DK32" i="514"/>
  <c r="DN32" i="514"/>
  <c r="DO32" i="514"/>
  <c r="DP32" i="514"/>
  <c r="DQ32" i="514"/>
  <c r="DR32" i="514"/>
  <c r="DS32" i="514"/>
  <c r="DV32" i="514"/>
  <c r="DW32" i="514"/>
  <c r="DX32" i="514"/>
  <c r="DY32" i="514"/>
  <c r="DZ32" i="514"/>
  <c r="EA32" i="514"/>
  <c r="ED32" i="514"/>
  <c r="EE32" i="514"/>
  <c r="EF32" i="514"/>
  <c r="EG32" i="514"/>
  <c r="EH32" i="514"/>
  <c r="EI32" i="514"/>
  <c r="D33" i="514"/>
  <c r="G33" i="514"/>
  <c r="J33" i="514"/>
  <c r="L33" i="514"/>
  <c r="Q33" i="514"/>
  <c r="R33" i="514"/>
  <c r="T33" i="514"/>
  <c r="U33" i="514"/>
  <c r="AG33" i="514"/>
  <c r="AH33" i="514"/>
  <c r="AI33" i="514"/>
  <c r="AK33" i="514"/>
  <c r="AL33" i="514"/>
  <c r="AM33" i="514"/>
  <c r="AN33" i="514"/>
  <c r="AO33" i="514"/>
  <c r="AP33" i="514"/>
  <c r="AQ33" i="514"/>
  <c r="AS33" i="514"/>
  <c r="AT33" i="514"/>
  <c r="AU33" i="514"/>
  <c r="AV33" i="514"/>
  <c r="AW33" i="514"/>
  <c r="AX33" i="514"/>
  <c r="AY33" i="514"/>
  <c r="BA33" i="514"/>
  <c r="BB33" i="514"/>
  <c r="BC33" i="514"/>
  <c r="BD33" i="514"/>
  <c r="BE33" i="514"/>
  <c r="Y14" i="514" s="1"/>
  <c r="BF33" i="514"/>
  <c r="BG33" i="514"/>
  <c r="BI33" i="514"/>
  <c r="BJ33" i="514"/>
  <c r="BK33" i="514"/>
  <c r="BL33" i="514"/>
  <c r="BM33" i="514"/>
  <c r="BN33" i="514"/>
  <c r="BO33" i="514"/>
  <c r="BQ33" i="514"/>
  <c r="BR33" i="514"/>
  <c r="BS33" i="514"/>
  <c r="BT33" i="514"/>
  <c r="BU33" i="514"/>
  <c r="BV33" i="514"/>
  <c r="BW33" i="514"/>
  <c r="BY33" i="514"/>
  <c r="BZ33" i="514"/>
  <c r="CA33" i="514"/>
  <c r="CB33" i="514"/>
  <c r="CC33" i="514"/>
  <c r="CD33" i="514"/>
  <c r="CE33" i="514"/>
  <c r="CG33" i="514"/>
  <c r="CH33" i="514"/>
  <c r="CI33" i="514"/>
  <c r="CJ33" i="514"/>
  <c r="CK33" i="514"/>
  <c r="CL33" i="514"/>
  <c r="CM33" i="514"/>
  <c r="CO33" i="514"/>
  <c r="CP33" i="514"/>
  <c r="CQ33" i="514"/>
  <c r="CR33" i="514"/>
  <c r="CS33" i="514"/>
  <c r="CT33" i="514"/>
  <c r="CU33" i="514"/>
  <c r="CW33" i="514"/>
  <c r="CX33" i="514"/>
  <c r="CY33" i="514"/>
  <c r="CZ33" i="514"/>
  <c r="DA33" i="514"/>
  <c r="DB33" i="514"/>
  <c r="DC33" i="514"/>
  <c r="DE33" i="514"/>
  <c r="DF33" i="514"/>
  <c r="DG33" i="514"/>
  <c r="DH33" i="514"/>
  <c r="DI33" i="514"/>
  <c r="DJ33" i="514"/>
  <c r="DK33" i="514"/>
  <c r="DM33" i="514"/>
  <c r="DN33" i="514"/>
  <c r="DO33" i="514"/>
  <c r="DP33" i="514"/>
  <c r="DQ33" i="514"/>
  <c r="DR33" i="514"/>
  <c r="DS33" i="514"/>
  <c r="DU33" i="514"/>
  <c r="DV33" i="514"/>
  <c r="DW33" i="514"/>
  <c r="DX33" i="514"/>
  <c r="DY33" i="514"/>
  <c r="DZ33" i="514"/>
  <c r="EA33" i="514"/>
  <c r="EC33" i="514"/>
  <c r="ED33" i="514"/>
  <c r="EE33" i="514"/>
  <c r="EF33" i="514"/>
  <c r="EG33" i="514"/>
  <c r="EH33" i="514"/>
  <c r="EI33" i="514"/>
  <c r="C34" i="514"/>
  <c r="D34" i="514"/>
  <c r="E34" i="514"/>
  <c r="F34" i="514"/>
  <c r="G34" i="514"/>
  <c r="H34" i="514"/>
  <c r="J34" i="514"/>
  <c r="L34" i="514"/>
  <c r="T34" i="514"/>
  <c r="V34" i="514"/>
  <c r="AG34" i="514"/>
  <c r="AH34" i="514"/>
  <c r="AI34" i="514"/>
  <c r="AJ34" i="514"/>
  <c r="AO34" i="514"/>
  <c r="AP34" i="514"/>
  <c r="AQ34" i="514"/>
  <c r="AR34" i="514"/>
  <c r="AW34" i="514"/>
  <c r="AX34" i="514"/>
  <c r="AY34" i="514"/>
  <c r="AZ34" i="514"/>
  <c r="BE34" i="514"/>
  <c r="BF34" i="514"/>
  <c r="BG34" i="514"/>
  <c r="BH34" i="514"/>
  <c r="BM34" i="514"/>
  <c r="BN34" i="514"/>
  <c r="BO34" i="514"/>
  <c r="BP34" i="514"/>
  <c r="BU34" i="514"/>
  <c r="BV34" i="514"/>
  <c r="BW34" i="514"/>
  <c r="BX34" i="514"/>
  <c r="CC34" i="514"/>
  <c r="CD34" i="514"/>
  <c r="CE34" i="514"/>
  <c r="CF34" i="514"/>
  <c r="CK34" i="514"/>
  <c r="CL34" i="514"/>
  <c r="CM34" i="514"/>
  <c r="CN34" i="514"/>
  <c r="CS34" i="514"/>
  <c r="CT34" i="514"/>
  <c r="CU34" i="514"/>
  <c r="CV34" i="514"/>
  <c r="DA34" i="514"/>
  <c r="DB34" i="514"/>
  <c r="DC34" i="514"/>
  <c r="DD34" i="514"/>
  <c r="DI34" i="514"/>
  <c r="DJ34" i="514"/>
  <c r="DK34" i="514"/>
  <c r="DL34" i="514"/>
  <c r="DQ34" i="514"/>
  <c r="DR34" i="514"/>
  <c r="DS34" i="514"/>
  <c r="DT34" i="514"/>
  <c r="DY34" i="514"/>
  <c r="DZ34" i="514"/>
  <c r="EA34" i="514"/>
  <c r="EB34" i="514"/>
  <c r="EG34" i="514"/>
  <c r="EH34" i="514"/>
  <c r="EI34" i="514"/>
  <c r="EJ34" i="514"/>
  <c r="H37" i="514"/>
  <c r="L37" i="514"/>
  <c r="P37" i="514"/>
  <c r="T37" i="514"/>
  <c r="U37" i="514"/>
  <c r="AH37" i="514"/>
  <c r="AI37" i="514"/>
  <c r="AJ37" i="514"/>
  <c r="AK37" i="514"/>
  <c r="AL37" i="514"/>
  <c r="AP37" i="514"/>
  <c r="AQ37" i="514"/>
  <c r="AR37" i="514"/>
  <c r="AS37" i="514"/>
  <c r="AT37" i="514"/>
  <c r="AX37" i="514"/>
  <c r="AY37" i="514"/>
  <c r="AZ37" i="514"/>
  <c r="BA37" i="514"/>
  <c r="BB37" i="514"/>
  <c r="BF37" i="514"/>
  <c r="BG37" i="514"/>
  <c r="BH37" i="514"/>
  <c r="BI37" i="514"/>
  <c r="BJ37" i="514"/>
  <c r="BK37" i="514"/>
  <c r="BN37" i="514"/>
  <c r="BO37" i="514"/>
  <c r="BP37" i="514"/>
  <c r="BQ37" i="514"/>
  <c r="BR37" i="514"/>
  <c r="BS37" i="514"/>
  <c r="BV37" i="514"/>
  <c r="BW37" i="514"/>
  <c r="BX37" i="514"/>
  <c r="BY37" i="514"/>
  <c r="BZ37" i="514"/>
  <c r="CA37" i="514"/>
  <c r="CB37" i="514"/>
  <c r="CD37" i="514"/>
  <c r="CE37" i="514"/>
  <c r="CF37" i="514"/>
  <c r="CG37" i="514"/>
  <c r="CH37" i="514"/>
  <c r="CI37" i="514"/>
  <c r="CJ37" i="514"/>
  <c r="CL37" i="514"/>
  <c r="CM37" i="514"/>
  <c r="CN37" i="514"/>
  <c r="CO37" i="514"/>
  <c r="CP37" i="514"/>
  <c r="CT37" i="514"/>
  <c r="CU37" i="514"/>
  <c r="CV37" i="514"/>
  <c r="CW37" i="514"/>
  <c r="CX37" i="514"/>
  <c r="DB37" i="514"/>
  <c r="DC37" i="514"/>
  <c r="DD37" i="514"/>
  <c r="DE37" i="514"/>
  <c r="DF37" i="514"/>
  <c r="DJ37" i="514"/>
  <c r="DK37" i="514"/>
  <c r="DL37" i="514"/>
  <c r="DM37" i="514"/>
  <c r="DN37" i="514"/>
  <c r="DR37" i="514"/>
  <c r="DS37" i="514"/>
  <c r="DT37" i="514"/>
  <c r="DU37" i="514"/>
  <c r="DV37" i="514"/>
  <c r="DW37" i="514"/>
  <c r="DZ37" i="514"/>
  <c r="EA37" i="514"/>
  <c r="EB37" i="514"/>
  <c r="EC37" i="514"/>
  <c r="ED37" i="514"/>
  <c r="EE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D67" i="514"/>
  <c r="H67" i="514"/>
  <c r="H87" i="514" s="1"/>
  <c r="J67" i="514"/>
  <c r="P67" i="514"/>
  <c r="T67" i="514"/>
  <c r="U67" i="514"/>
  <c r="V67" i="514"/>
  <c r="C68" i="514"/>
  <c r="D68" i="514"/>
  <c r="E68" i="514"/>
  <c r="J68" i="514"/>
  <c r="K68" i="514"/>
  <c r="L68" i="514"/>
  <c r="N68" i="514"/>
  <c r="N88" i="514" s="1"/>
  <c r="P68" i="514"/>
  <c r="T68" i="514"/>
  <c r="S68" i="514" s="1"/>
  <c r="S88" i="514" s="1"/>
  <c r="U68" i="514"/>
  <c r="V68" i="514"/>
  <c r="V88" i="514" s="1"/>
  <c r="C69" i="514"/>
  <c r="C89" i="514" s="1"/>
  <c r="D69" i="514"/>
  <c r="D89" i="514" s="1"/>
  <c r="J69" i="514"/>
  <c r="K69" i="514"/>
  <c r="K89" i="514" s="1"/>
  <c r="L69" i="514"/>
  <c r="N69" i="514" s="1"/>
  <c r="N89" i="514" s="1"/>
  <c r="M69" i="514"/>
  <c r="M89" i="514" s="1"/>
  <c r="P69" i="514"/>
  <c r="Q69" i="514"/>
  <c r="O69" i="514" s="1"/>
  <c r="O89" i="514" s="1"/>
  <c r="R69" i="514"/>
  <c r="T69" i="514"/>
  <c r="S69" i="514" s="1"/>
  <c r="S89" i="514" s="1"/>
  <c r="U69" i="514"/>
  <c r="U89" i="514" s="1"/>
  <c r="V69" i="514"/>
  <c r="V89" i="514" s="1"/>
  <c r="C70" i="514"/>
  <c r="D70" i="514"/>
  <c r="H70" i="514"/>
  <c r="H90" i="514" s="1"/>
  <c r="J70" i="514"/>
  <c r="J90" i="514" s="1"/>
  <c r="M70" i="514"/>
  <c r="P70" i="514"/>
  <c r="Q70" i="514"/>
  <c r="Q90" i="514" s="1"/>
  <c r="R70" i="514"/>
  <c r="R90" i="514" s="1"/>
  <c r="T70" i="514"/>
  <c r="U70" i="514"/>
  <c r="C71" i="514"/>
  <c r="D71" i="514"/>
  <c r="E71" i="514"/>
  <c r="E91" i="514" s="1"/>
  <c r="G71" i="514"/>
  <c r="G91" i="514" s="1"/>
  <c r="H71" i="514"/>
  <c r="J71" i="514"/>
  <c r="P71" i="514"/>
  <c r="O71" i="514" s="1"/>
  <c r="O91" i="514" s="1"/>
  <c r="Q71" i="514"/>
  <c r="Q91" i="514" s="1"/>
  <c r="T71" i="514"/>
  <c r="U71" i="514"/>
  <c r="U91" i="514" s="1"/>
  <c r="D72" i="514"/>
  <c r="D92" i="514" s="1"/>
  <c r="G72" i="514"/>
  <c r="H72" i="514"/>
  <c r="F72" i="514" s="1"/>
  <c r="F92" i="514" s="1"/>
  <c r="J72" i="514"/>
  <c r="J92" i="514" s="1"/>
  <c r="L72" i="514"/>
  <c r="L92" i="514" s="1"/>
  <c r="M72" i="514"/>
  <c r="P72" i="514"/>
  <c r="Q72" i="514"/>
  <c r="R72" i="514"/>
  <c r="R92" i="514" s="1"/>
  <c r="T72" i="514"/>
  <c r="T92" i="514" s="1"/>
  <c r="U72" i="514"/>
  <c r="U92" i="514" s="1"/>
  <c r="C73" i="514"/>
  <c r="E73" i="514" s="1"/>
  <c r="D73" i="514"/>
  <c r="G73" i="514"/>
  <c r="H73" i="514"/>
  <c r="J73" i="514"/>
  <c r="J93" i="514" s="1"/>
  <c r="Q73" i="514"/>
  <c r="Q93" i="514" s="1"/>
  <c r="R73" i="514"/>
  <c r="S73" i="514"/>
  <c r="T73" i="514"/>
  <c r="U73" i="514"/>
  <c r="U93" i="514" s="1"/>
  <c r="V73" i="514"/>
  <c r="D87" i="514"/>
  <c r="J87" i="514"/>
  <c r="P87" i="514"/>
  <c r="T87" i="514"/>
  <c r="U87" i="514"/>
  <c r="V87" i="514"/>
  <c r="C88" i="514"/>
  <c r="D88" i="514"/>
  <c r="E88" i="514"/>
  <c r="H88" i="514"/>
  <c r="J88" i="514"/>
  <c r="K88" i="514"/>
  <c r="L88" i="514"/>
  <c r="M88" i="514"/>
  <c r="P88" i="514"/>
  <c r="T88" i="514"/>
  <c r="U88" i="514"/>
  <c r="J89" i="514"/>
  <c r="P89" i="514"/>
  <c r="Q89" i="514"/>
  <c r="R89" i="514"/>
  <c r="T89" i="514"/>
  <c r="C90" i="514"/>
  <c r="D90" i="514"/>
  <c r="M90" i="514"/>
  <c r="T90" i="514"/>
  <c r="U90" i="514"/>
  <c r="C91" i="514"/>
  <c r="D91" i="514"/>
  <c r="H91" i="514"/>
  <c r="J91" i="514"/>
  <c r="T91" i="514"/>
  <c r="G92" i="514"/>
  <c r="M92" i="514"/>
  <c r="Q92" i="514"/>
  <c r="D93" i="514"/>
  <c r="H93" i="514"/>
  <c r="R93" i="514"/>
  <c r="S93" i="514"/>
  <c r="T93" i="514"/>
  <c r="V93" i="514"/>
  <c r="A106" i="514"/>
  <c r="X30" i="4"/>
  <c r="AF30" i="4"/>
  <c r="AL31" i="4"/>
  <c r="Z33" i="4"/>
  <c r="X40" i="4"/>
  <c r="AF40" i="4"/>
  <c r="AL41" i="4"/>
  <c r="Z42" i="4"/>
  <c r="AF23" i="4"/>
  <c r="AF28" i="4"/>
  <c r="V29" i="4"/>
  <c r="AD29" i="4"/>
  <c r="X31" i="4"/>
  <c r="AF31" i="4"/>
  <c r="AL33" i="4"/>
  <c r="Z34" i="4"/>
  <c r="V39" i="4"/>
  <c r="AD39" i="4"/>
  <c r="X41" i="4"/>
  <c r="AF41" i="4"/>
  <c r="AL42" i="4"/>
  <c r="Z43" i="4"/>
  <c r="Z49" i="4"/>
  <c r="AL49" i="4"/>
  <c r="AL29" i="517"/>
  <c r="AD24" i="4"/>
  <c r="V28" i="4"/>
  <c r="V33" i="4"/>
  <c r="AD33" i="4"/>
  <c r="X35" i="4"/>
  <c r="AF35" i="4"/>
  <c r="AL36" i="4"/>
  <c r="V42" i="4"/>
  <c r="AD42" i="4"/>
  <c r="AF24" i="4"/>
  <c r="X29" i="4"/>
  <c r="AF29" i="4"/>
  <c r="AL30" i="4"/>
  <c r="Z31" i="4"/>
  <c r="V36" i="4"/>
  <c r="AD36" i="4"/>
  <c r="X39" i="4"/>
  <c r="AF39" i="4"/>
  <c r="AL40" i="4"/>
  <c r="Z41" i="4"/>
  <c r="AL28" i="4"/>
  <c r="Z29" i="4"/>
  <c r="V34" i="4"/>
  <c r="AD34" i="4"/>
  <c r="X36" i="4"/>
  <c r="AF36" i="4"/>
  <c r="Z39" i="4"/>
  <c r="V43" i="4"/>
  <c r="AD43" i="4"/>
  <c r="AF49" i="4"/>
  <c r="AL28" i="517"/>
  <c r="AL30" i="517"/>
  <c r="X23" i="4"/>
  <c r="AD28" i="4"/>
  <c r="AD30" i="4"/>
  <c r="V31" i="4"/>
  <c r="AD40" i="4"/>
  <c r="V41" i="4"/>
  <c r="AD49" i="4"/>
  <c r="Z23" i="4"/>
  <c r="AD23" i="4"/>
  <c r="X34" i="4"/>
  <c r="AD35" i="4"/>
  <c r="X43" i="4"/>
  <c r="AB29" i="4"/>
  <c r="Z36" i="4"/>
  <c r="AB39" i="4"/>
  <c r="AL39" i="517"/>
  <c r="AL41" i="517"/>
  <c r="X24" i="4"/>
  <c r="AD31" i="4"/>
  <c r="AL35" i="4"/>
  <c r="AD41" i="4"/>
  <c r="AL39" i="4"/>
  <c r="T30" i="517"/>
  <c r="AB31" i="517"/>
  <c r="AL31" i="515"/>
  <c r="R36" i="4"/>
  <c r="AL49" i="517"/>
  <c r="AL33" i="515"/>
  <c r="AL40" i="515"/>
  <c r="AL42" i="515"/>
  <c r="AL49" i="515"/>
  <c r="V24" i="4"/>
  <c r="V23" i="4"/>
  <c r="X33" i="4"/>
  <c r="R35" i="4"/>
  <c r="AB28" i="517"/>
  <c r="AL36" i="517"/>
  <c r="AB42" i="517"/>
  <c r="AL42" i="517"/>
  <c r="Z24" i="4"/>
  <c r="X42" i="4"/>
  <c r="AB29" i="517"/>
  <c r="AL40" i="517"/>
  <c r="AB41" i="517"/>
  <c r="AB43" i="517"/>
  <c r="AL43" i="517"/>
  <c r="AB49" i="517"/>
  <c r="AL28" i="515"/>
  <c r="AL34" i="515"/>
  <c r="AH24" i="4"/>
  <c r="T29" i="4"/>
  <c r="V30" i="4"/>
  <c r="AB33" i="4"/>
  <c r="AF34" i="4"/>
  <c r="V35" i="4"/>
  <c r="R40" i="4"/>
  <c r="T23" i="517"/>
  <c r="AB30" i="517"/>
  <c r="AL34" i="517"/>
  <c r="AL35" i="517"/>
  <c r="V40" i="4"/>
  <c r="AL31" i="517"/>
  <c r="T42" i="517"/>
  <c r="T43" i="517"/>
  <c r="AL35" i="515"/>
  <c r="T41" i="517"/>
  <c r="Z30" i="4"/>
  <c r="AL34" i="4"/>
  <c r="T39" i="4"/>
  <c r="Z40" i="4"/>
  <c r="T40" i="517"/>
  <c r="V41" i="517"/>
  <c r="V42" i="517"/>
  <c r="V43" i="517"/>
  <c r="AL36" i="515"/>
  <c r="AF33" i="4"/>
  <c r="V49" i="4"/>
  <c r="T33" i="517"/>
  <c r="T39" i="517"/>
  <c r="T49" i="517"/>
  <c r="AL41" i="515"/>
  <c r="X28" i="4"/>
  <c r="AB42" i="4"/>
  <c r="AF43" i="4"/>
  <c r="AB33" i="517"/>
  <c r="AB40" i="517"/>
  <c r="T35" i="517"/>
  <c r="AB39" i="517"/>
  <c r="AL43" i="515"/>
  <c r="R28" i="4"/>
  <c r="AH36" i="4"/>
  <c r="V23" i="517"/>
  <c r="AB35" i="517"/>
  <c r="AL30" i="515"/>
  <c r="AL39" i="515"/>
  <c r="Z35" i="4"/>
  <c r="AF42" i="4"/>
  <c r="AL43" i="4"/>
  <c r="AL29" i="515"/>
  <c r="AL33" i="517"/>
  <c r="AL29" i="4"/>
  <c r="X49" i="4"/>
  <c r="V36" i="517"/>
  <c r="AF33" i="515"/>
  <c r="AG33" i="515" l="1"/>
  <c r="W36" i="517"/>
  <c r="V61" i="4"/>
  <c r="AG42" i="4"/>
  <c r="AA35" i="4"/>
  <c r="AC35" i="517"/>
  <c r="AI36" i="4"/>
  <c r="S28" i="4"/>
  <c r="AC39" i="517"/>
  <c r="U35" i="517"/>
  <c r="AC40" i="517"/>
  <c r="AC33" i="517"/>
  <c r="AG43" i="4"/>
  <c r="AC42" i="4"/>
  <c r="U39" i="517"/>
  <c r="U33" i="517"/>
  <c r="R61" i="4"/>
  <c r="W49" i="4"/>
  <c r="AG33" i="4"/>
  <c r="W43" i="517"/>
  <c r="W42" i="517"/>
  <c r="W41" i="517"/>
  <c r="U40" i="517"/>
  <c r="AA40" i="4"/>
  <c r="U39" i="4"/>
  <c r="AA30" i="4"/>
  <c r="U41" i="517"/>
  <c r="U43" i="517"/>
  <c r="U42" i="517"/>
  <c r="W40" i="4"/>
  <c r="AC30" i="517"/>
  <c r="S40" i="4"/>
  <c r="W35" i="4"/>
  <c r="AG34" i="4"/>
  <c r="AC33" i="4"/>
  <c r="W30" i="4"/>
  <c r="U29" i="4"/>
  <c r="AC49" i="517"/>
  <c r="AC43" i="517"/>
  <c r="AC41" i="517"/>
  <c r="AC29" i="517"/>
  <c r="Y42" i="4"/>
  <c r="AC42" i="517"/>
  <c r="AC28" i="517"/>
  <c r="S35" i="4"/>
  <c r="Y33" i="4"/>
  <c r="S36" i="4"/>
  <c r="AC31" i="517"/>
  <c r="U30" i="517"/>
  <c r="AE41" i="4"/>
  <c r="AE31" i="4"/>
  <c r="AC39" i="4"/>
  <c r="AA36" i="4"/>
  <c r="AC29" i="4"/>
  <c r="Y43" i="4"/>
  <c r="AE35" i="4"/>
  <c r="Y34" i="4"/>
  <c r="AD63" i="4"/>
  <c r="AD61" i="4"/>
  <c r="AD62" i="4"/>
  <c r="W41" i="4"/>
  <c r="AE40" i="4"/>
  <c r="W31" i="4"/>
  <c r="AE30" i="4"/>
  <c r="AE43" i="4"/>
  <c r="W43" i="4"/>
  <c r="AA39" i="4"/>
  <c r="AG36" i="4"/>
  <c r="Y36" i="4"/>
  <c r="AE34" i="4"/>
  <c r="W34" i="4"/>
  <c r="AA29" i="4"/>
  <c r="AA41" i="4"/>
  <c r="AG39" i="4"/>
  <c r="Y39" i="4"/>
  <c r="AE36" i="4"/>
  <c r="W36" i="4"/>
  <c r="AA31" i="4"/>
  <c r="AG29" i="4"/>
  <c r="Y29" i="4"/>
  <c r="AE42" i="4"/>
  <c r="W42" i="4"/>
  <c r="AG35" i="4"/>
  <c r="Y35" i="4"/>
  <c r="AE33" i="4"/>
  <c r="W33" i="4"/>
  <c r="W28" i="4"/>
  <c r="AA43" i="4"/>
  <c r="AG41" i="4"/>
  <c r="Y41" i="4"/>
  <c r="AE39" i="4"/>
  <c r="W39" i="4"/>
  <c r="AA34" i="4"/>
  <c r="AG31" i="4"/>
  <c r="Y31" i="4"/>
  <c r="AE29" i="4"/>
  <c r="W29" i="4"/>
  <c r="AA42" i="4"/>
  <c r="AG40" i="4"/>
  <c r="Y40" i="4"/>
  <c r="AA33" i="4"/>
  <c r="AG30" i="4"/>
  <c r="Y30" i="4"/>
  <c r="X69" i="514"/>
  <c r="X89" i="514" s="1"/>
  <c r="X30" i="514"/>
  <c r="C92" i="514"/>
  <c r="E72" i="514"/>
  <c r="X32" i="514"/>
  <c r="X71" i="514"/>
  <c r="X91" i="514" s="1"/>
  <c r="AB73" i="514"/>
  <c r="AB93" i="514" s="1"/>
  <c r="AB34" i="514"/>
  <c r="E93" i="514"/>
  <c r="AA34" i="514"/>
  <c r="AA73" i="514"/>
  <c r="AA93" i="514" s="1"/>
  <c r="Z34" i="514"/>
  <c r="Z73" i="514"/>
  <c r="Z93" i="514" s="1"/>
  <c r="R18" i="514"/>
  <c r="R37" i="514" s="1"/>
  <c r="AO37" i="514"/>
  <c r="G30" i="514"/>
  <c r="G69" i="514"/>
  <c r="F71" i="514"/>
  <c r="F91" i="514" s="1"/>
  <c r="Z13" i="514"/>
  <c r="F12" i="514"/>
  <c r="F31" i="514" s="1"/>
  <c r="G70" i="514"/>
  <c r="F11" i="514"/>
  <c r="F30" i="514" s="1"/>
  <c r="AA13" i="514"/>
  <c r="X29" i="514"/>
  <c r="V13" i="514"/>
  <c r="AR32" i="514"/>
  <c r="K13" i="514"/>
  <c r="AJ32" i="514"/>
  <c r="P91" i="514"/>
  <c r="G93" i="514"/>
  <c r="F73" i="514"/>
  <c r="F93" i="514" s="1"/>
  <c r="M71" i="514"/>
  <c r="M91" i="514" s="1"/>
  <c r="L70" i="514"/>
  <c r="L90" i="514" s="1"/>
  <c r="AN37" i="514"/>
  <c r="Y15" i="514"/>
  <c r="U34" i="514"/>
  <c r="AA14" i="514"/>
  <c r="X14" i="514"/>
  <c r="X15" i="514"/>
  <c r="M30" i="514"/>
  <c r="N11" i="514"/>
  <c r="N30" i="514" s="1"/>
  <c r="M28" i="514"/>
  <c r="M67" i="514"/>
  <c r="M87" i="514" s="1"/>
  <c r="Y18" i="514"/>
  <c r="Y37" i="514" s="1"/>
  <c r="P15" i="514"/>
  <c r="AM34" i="514"/>
  <c r="AC15" i="514" s="1"/>
  <c r="AC34" i="514" s="1"/>
  <c r="O72" i="514"/>
  <c r="O92" i="514" s="1"/>
  <c r="E70" i="514"/>
  <c r="C93" i="514"/>
  <c r="H92" i="514"/>
  <c r="AM37" i="514"/>
  <c r="Y13" i="514"/>
  <c r="R32" i="514"/>
  <c r="Y12" i="514"/>
  <c r="AA31" i="514"/>
  <c r="L28" i="514"/>
  <c r="L67" i="514"/>
  <c r="L87" i="514" s="1"/>
  <c r="K34" i="514"/>
  <c r="Q10" i="514"/>
  <c r="AN29" i="514"/>
  <c r="Z18" i="514"/>
  <c r="Z37" i="514" s="1"/>
  <c r="O18" i="514"/>
  <c r="O37" i="514" s="1"/>
  <c r="S18" i="514"/>
  <c r="S37" i="514" s="1"/>
  <c r="V14" i="514"/>
  <c r="AR33" i="514"/>
  <c r="K14" i="514"/>
  <c r="AJ33" i="514"/>
  <c r="H28" i="514"/>
  <c r="P90" i="514"/>
  <c r="O70" i="514"/>
  <c r="O90" i="514" s="1"/>
  <c r="AA18" i="514"/>
  <c r="AA37" i="514" s="1"/>
  <c r="N63" i="4"/>
  <c r="O63" i="4"/>
  <c r="E14" i="514"/>
  <c r="E33" i="514" s="1"/>
  <c r="AC14" i="514"/>
  <c r="AC33" i="514" s="1"/>
  <c r="C33" i="514"/>
  <c r="L13" i="514"/>
  <c r="AK32" i="514"/>
  <c r="P92" i="514"/>
  <c r="L89" i="514"/>
  <c r="E69" i="514"/>
  <c r="Z14" i="514"/>
  <c r="AB13" i="514"/>
  <c r="W13" i="514"/>
  <c r="W32" i="514" s="1"/>
  <c r="AB12" i="514"/>
  <c r="AB11" i="514"/>
  <c r="AA11" i="514"/>
  <c r="Y11" i="514"/>
  <c r="Z10" i="514"/>
  <c r="M15" i="514"/>
  <c r="N15" i="514" s="1"/>
  <c r="N34" i="514" s="1"/>
  <c r="G10" i="514"/>
  <c r="AB9" i="514"/>
  <c r="AA9" i="514"/>
  <c r="Y9" i="514"/>
  <c r="R9" i="514"/>
  <c r="AO28" i="514"/>
  <c r="G9" i="514"/>
  <c r="AG28" i="514"/>
  <c r="Y33" i="514"/>
  <c r="Y72" i="514"/>
  <c r="Y92" i="514" s="1"/>
  <c r="G18" i="514"/>
  <c r="AG37" i="514"/>
  <c r="K73" i="514"/>
  <c r="X18" i="514"/>
  <c r="X37" i="514" s="1"/>
  <c r="W15" i="514"/>
  <c r="W34" i="514" s="1"/>
  <c r="X12" i="514"/>
  <c r="G31" i="514"/>
  <c r="H33" i="514"/>
  <c r="V12" i="514"/>
  <c r="AR31" i="514"/>
  <c r="K12" i="514"/>
  <c r="AJ31" i="514"/>
  <c r="W12" i="514" s="1"/>
  <c r="W31" i="514" s="1"/>
  <c r="W61" i="4"/>
  <c r="H30" i="514"/>
  <c r="H69" i="514"/>
  <c r="H89" i="514" s="1"/>
  <c r="AB10" i="514"/>
  <c r="AA10" i="514"/>
  <c r="Y10" i="514"/>
  <c r="R10" i="514"/>
  <c r="AO29" i="514"/>
  <c r="Q9" i="514"/>
  <c r="AN28" i="514"/>
  <c r="AN34" i="514"/>
  <c r="Z12" i="514"/>
  <c r="I15" i="514"/>
  <c r="U32" i="514"/>
  <c r="O9" i="514"/>
  <c r="O28" i="514" s="1"/>
  <c r="P28" i="514"/>
  <c r="Q60" i="4"/>
  <c r="Z11" i="514"/>
  <c r="AF62" i="4"/>
  <c r="O13" i="514"/>
  <c r="O32" i="514" s="1"/>
  <c r="S12" i="514"/>
  <c r="S31" i="514" s="1"/>
  <c r="T31" i="514"/>
  <c r="AF61" i="4"/>
  <c r="O60" i="4"/>
  <c r="N60" i="4"/>
  <c r="C28" i="514"/>
  <c r="C67" i="514"/>
  <c r="S67" i="514"/>
  <c r="S87" i="514" s="1"/>
  <c r="AF63" i="4"/>
  <c r="O14" i="514"/>
  <c r="O33" i="514" s="1"/>
  <c r="P33" i="514"/>
  <c r="F13" i="514"/>
  <c r="F32" i="514" s="1"/>
  <c r="G32" i="514"/>
  <c r="I11" i="514"/>
  <c r="J30" i="514"/>
  <c r="O11" i="514"/>
  <c r="O30" i="514" s="1"/>
  <c r="AG2" i="5"/>
  <c r="AF2" i="5"/>
  <c r="AH2" i="5" s="1"/>
  <c r="AI2" i="5" s="1"/>
  <c r="AB14" i="514"/>
  <c r="W14" i="514"/>
  <c r="W33" i="514" s="1"/>
  <c r="I18" i="514"/>
  <c r="I37" i="514" s="1"/>
  <c r="S11" i="514"/>
  <c r="I10" i="514"/>
  <c r="J29" i="514"/>
  <c r="K28" i="514"/>
  <c r="K67" i="514"/>
  <c r="AI60" i="4"/>
  <c r="AH60" i="4"/>
  <c r="S28" i="514"/>
  <c r="T22" i="515"/>
  <c r="X22" i="515"/>
  <c r="Z22" i="515"/>
  <c r="AB22" i="515"/>
  <c r="P25" i="515"/>
  <c r="AD22" i="515"/>
  <c r="R22" i="515"/>
  <c r="Z9" i="514"/>
  <c r="X9" i="514"/>
  <c r="F14" i="514"/>
  <c r="F33" i="514" s="1"/>
  <c r="S10" i="514"/>
  <c r="S29" i="514" s="1"/>
  <c r="T29" i="514"/>
  <c r="N10" i="514"/>
  <c r="N29" i="514" s="1"/>
  <c r="I9" i="514"/>
  <c r="S60" i="4" s="1"/>
  <c r="N9" i="514"/>
  <c r="N28" i="514" s="1"/>
  <c r="AH22" i="515"/>
  <c r="AC11" i="514"/>
  <c r="AC30" i="514" s="1"/>
  <c r="Q61" i="4"/>
  <c r="S61" i="4"/>
  <c r="AC13" i="514"/>
  <c r="AC32" i="514" s="1"/>
  <c r="N61" i="4"/>
  <c r="O61" i="4"/>
  <c r="Q62" i="4"/>
  <c r="R22" i="517"/>
  <c r="R26" i="517"/>
  <c r="R12" i="517"/>
  <c r="AG3" i="5"/>
  <c r="AF3" i="5"/>
  <c r="AH3" i="5" s="1"/>
  <c r="Q63" i="4"/>
  <c r="O62" i="4"/>
  <c r="N62" i="4"/>
  <c r="AA11" i="516"/>
  <c r="S11" i="516"/>
  <c r="K11" i="516"/>
  <c r="C11" i="516"/>
  <c r="H1" i="5"/>
  <c r="I1" i="5" s="1"/>
  <c r="J1" i="5" s="1"/>
  <c r="K1" i="5" s="1"/>
  <c r="L1" i="5" s="1"/>
  <c r="M1" i="5" s="1"/>
  <c r="N1" i="5" s="1"/>
  <c r="O1" i="5" s="1"/>
  <c r="P1" i="5" s="1"/>
  <c r="B4" i="5"/>
  <c r="B5" i="5"/>
  <c r="Y11" i="516"/>
  <c r="Q11" i="516"/>
  <c r="B3" i="5"/>
  <c r="B6" i="5"/>
  <c r="B2" i="5"/>
  <c r="B7" i="5"/>
  <c r="AF22" i="517"/>
  <c r="AH22" i="517"/>
  <c r="P25" i="517"/>
  <c r="X22" i="517"/>
  <c r="AD22" i="517"/>
  <c r="M28" i="4"/>
  <c r="N28" i="4" s="1"/>
  <c r="M31" i="4"/>
  <c r="N31" i="4" s="1"/>
  <c r="M41" i="4"/>
  <c r="N41" i="4" s="1"/>
  <c r="M35" i="4"/>
  <c r="N35" i="4" s="1"/>
  <c r="Z22" i="517"/>
  <c r="M40" i="4"/>
  <c r="N40" i="4" s="1"/>
  <c r="M30" i="4"/>
  <c r="N30" i="4" s="1"/>
  <c r="Q11" i="6"/>
  <c r="I11" i="6"/>
  <c r="O11" i="6"/>
  <c r="G11" i="6"/>
  <c r="Q49" i="4"/>
  <c r="N11" i="6"/>
  <c r="F11" i="6"/>
  <c r="M11" i="6"/>
  <c r="E11" i="6"/>
  <c r="K11" i="6"/>
  <c r="P40" i="4"/>
  <c r="Q40" i="4" s="1"/>
  <c r="AF30" i="515"/>
  <c r="V29" i="515"/>
  <c r="AF28" i="515"/>
  <c r="AF31" i="515"/>
  <c r="V23" i="515"/>
  <c r="V31" i="515"/>
  <c r="V24" i="517"/>
  <c r="V49" i="517"/>
  <c r="T23" i="4"/>
  <c r="T42" i="4"/>
  <c r="AH34" i="4"/>
  <c r="AH49" i="4"/>
  <c r="R23" i="4"/>
  <c r="AB40" i="4"/>
  <c r="AF29" i="515"/>
  <c r="AF24" i="515"/>
  <c r="V30" i="515"/>
  <c r="V33" i="515"/>
  <c r="V28" i="517"/>
  <c r="T34" i="4"/>
  <c r="AH43" i="4"/>
  <c r="R31" i="4"/>
  <c r="AB49" i="4"/>
  <c r="V29" i="517"/>
  <c r="T28" i="517"/>
  <c r="AH35" i="4"/>
  <c r="R41" i="4"/>
  <c r="AB34" i="4"/>
  <c r="V28" i="515"/>
  <c r="T31" i="517"/>
  <c r="T34" i="517"/>
  <c r="R29" i="4"/>
  <c r="AB31" i="4"/>
  <c r="AF34" i="515"/>
  <c r="V35" i="515"/>
  <c r="R42" i="4"/>
  <c r="AB41" i="4"/>
  <c r="AF35" i="515"/>
  <c r="AF42" i="515"/>
  <c r="V36" i="515"/>
  <c r="V39" i="515"/>
  <c r="AF39" i="515"/>
  <c r="AF23" i="515"/>
  <c r="V49" i="515"/>
  <c r="V43" i="515"/>
  <c r="V31" i="517"/>
  <c r="T35" i="4"/>
  <c r="T24" i="4"/>
  <c r="T29" i="517"/>
  <c r="AH28" i="4"/>
  <c r="AH40" i="4"/>
  <c r="R49" i="4"/>
  <c r="AB36" i="517"/>
  <c r="AB28" i="4"/>
  <c r="AB43" i="4"/>
  <c r="AF41" i="515"/>
  <c r="V33" i="517"/>
  <c r="T31" i="4"/>
  <c r="AH31" i="4"/>
  <c r="AB34" i="517"/>
  <c r="P23" i="4"/>
  <c r="T36" i="4"/>
  <c r="R39" i="4"/>
  <c r="AB24" i="4"/>
  <c r="AF36" i="515"/>
  <c r="AF40" i="515"/>
  <c r="V42" i="515"/>
  <c r="V41" i="515"/>
  <c r="P24" i="4"/>
  <c r="V39" i="517"/>
  <c r="T30" i="4"/>
  <c r="T49" i="4"/>
  <c r="AH33" i="4"/>
  <c r="AH29" i="4"/>
  <c r="R34" i="4"/>
  <c r="R24" i="4"/>
  <c r="AB36" i="4"/>
  <c r="AB23" i="517"/>
  <c r="AB23" i="4"/>
  <c r="V24" i="515"/>
  <c r="V40" i="517"/>
  <c r="AJ43" i="515"/>
  <c r="AJ31" i="515"/>
  <c r="AJ33" i="517"/>
  <c r="AJ29" i="517"/>
  <c r="AJ39" i="515"/>
  <c r="AJ30" i="515"/>
  <c r="AJ29" i="515"/>
  <c r="AJ28" i="517"/>
  <c r="AJ39" i="4"/>
  <c r="AJ29" i="4"/>
  <c r="AJ41" i="515"/>
  <c r="AJ36" i="515"/>
  <c r="AJ35" i="515"/>
  <c r="AJ39" i="517"/>
  <c r="AJ35" i="517"/>
  <c r="AJ34" i="515"/>
  <c r="AJ28" i="515"/>
  <c r="AJ43" i="517"/>
  <c r="AJ40" i="517"/>
  <c r="AJ42" i="517"/>
  <c r="AJ41" i="517"/>
  <c r="AJ30" i="517"/>
  <c r="G23" i="4"/>
  <c r="AJ49" i="515"/>
  <c r="AJ42" i="515"/>
  <c r="AJ40" i="515"/>
  <c r="AJ33" i="515"/>
  <c r="AJ49" i="517"/>
  <c r="G23" i="517"/>
  <c r="AJ49" i="4"/>
  <c r="AJ36" i="517"/>
  <c r="AJ34" i="517"/>
  <c r="AJ31" i="517"/>
  <c r="AJ42" i="4"/>
  <c r="AJ33" i="4"/>
  <c r="AJ28" i="4"/>
  <c r="G23" i="515"/>
  <c r="AJ41" i="4"/>
  <c r="AJ31" i="4"/>
  <c r="AJ43" i="4"/>
  <c r="AJ34" i="4"/>
  <c r="AJ40" i="4"/>
  <c r="AJ30" i="4"/>
  <c r="AJ36" i="4"/>
  <c r="AJ35" i="4"/>
  <c r="T40" i="4"/>
  <c r="T33" i="4"/>
  <c r="AH42" i="4"/>
  <c r="AH39" i="4"/>
  <c r="R43" i="4"/>
  <c r="AB30" i="4"/>
  <c r="AB24" i="517"/>
  <c r="Z28" i="4"/>
  <c r="V30" i="517"/>
  <c r="T24" i="517"/>
  <c r="AH30" i="4"/>
  <c r="V34" i="517"/>
  <c r="T43" i="4"/>
  <c r="AH23" i="4"/>
  <c r="AF49" i="515"/>
  <c r="V34" i="515"/>
  <c r="T28" i="4"/>
  <c r="R33" i="4"/>
  <c r="AB35" i="4"/>
  <c r="AF43" i="515"/>
  <c r="V40" i="515"/>
  <c r="V35" i="517"/>
  <c r="R30" i="4"/>
  <c r="T41" i="4"/>
  <c r="T36" i="517"/>
  <c r="AH41" i="4"/>
  <c r="AI41" i="4" l="1"/>
  <c r="U36" i="517"/>
  <c r="U41" i="4"/>
  <c r="S30" i="4"/>
  <c r="W35" i="517"/>
  <c r="W40" i="515"/>
  <c r="AG43" i="515"/>
  <c r="AC35" i="4"/>
  <c r="S33" i="4"/>
  <c r="W34" i="515"/>
  <c r="U43" i="4"/>
  <c r="W34" i="517"/>
  <c r="AI30" i="4"/>
  <c r="W30" i="517"/>
  <c r="X61" i="4"/>
  <c r="AC30" i="4"/>
  <c r="S43" i="4"/>
  <c r="AI39" i="4"/>
  <c r="AI42" i="4"/>
  <c r="U33" i="4"/>
  <c r="U40" i="4"/>
  <c r="W40" i="517"/>
  <c r="AC36" i="4"/>
  <c r="S34" i="4"/>
  <c r="AI29" i="4"/>
  <c r="AI33" i="4"/>
  <c r="U30" i="4"/>
  <c r="W39" i="517"/>
  <c r="W41" i="515"/>
  <c r="W42" i="515"/>
  <c r="AG40" i="515"/>
  <c r="AG36" i="515"/>
  <c r="S39" i="4"/>
  <c r="U36" i="4"/>
  <c r="AC34" i="517"/>
  <c r="AI31" i="4"/>
  <c r="U31" i="4"/>
  <c r="W33" i="517"/>
  <c r="AG41" i="515"/>
  <c r="AC43" i="4"/>
  <c r="AC28" i="4"/>
  <c r="AC36" i="517"/>
  <c r="S49" i="4"/>
  <c r="P62" i="4"/>
  <c r="P61" i="4"/>
  <c r="P63" i="4"/>
  <c r="P60" i="4"/>
  <c r="AI40" i="4"/>
  <c r="AI28" i="4"/>
  <c r="U29" i="517"/>
  <c r="U35" i="4"/>
  <c r="W31" i="517"/>
  <c r="W43" i="515"/>
  <c r="AG39" i="515"/>
  <c r="W39" i="515"/>
  <c r="W36" i="515"/>
  <c r="AG42" i="515"/>
  <c r="AG35" i="515"/>
  <c r="AC41" i="4"/>
  <c r="S42" i="4"/>
  <c r="W35" i="515"/>
  <c r="AG34" i="515"/>
  <c r="AC31" i="4"/>
  <c r="S29" i="4"/>
  <c r="U34" i="517"/>
  <c r="U31" i="517"/>
  <c r="W28" i="515"/>
  <c r="AC34" i="4"/>
  <c r="S41" i="4"/>
  <c r="AI35" i="4"/>
  <c r="W29" i="517"/>
  <c r="AB60" i="4"/>
  <c r="AC49" i="4"/>
  <c r="AB62" i="4"/>
  <c r="AB61" i="4"/>
  <c r="S31" i="4"/>
  <c r="AI43" i="4"/>
  <c r="U34" i="4"/>
  <c r="W28" i="517"/>
  <c r="W33" i="515"/>
  <c r="W30" i="515"/>
  <c r="AG29" i="515"/>
  <c r="AC40" i="4"/>
  <c r="AI49" i="4"/>
  <c r="AI34" i="4"/>
  <c r="U42" i="4"/>
  <c r="W49" i="517"/>
  <c r="W31" i="515"/>
  <c r="AG31" i="515"/>
  <c r="W29" i="515"/>
  <c r="AG30" i="515"/>
  <c r="Q28" i="514"/>
  <c r="Q67" i="514"/>
  <c r="X31" i="514"/>
  <c r="X70" i="514"/>
  <c r="X90" i="514" s="1"/>
  <c r="AC62" i="4"/>
  <c r="L32" i="514"/>
  <c r="L71" i="514"/>
  <c r="L91" i="514" s="1"/>
  <c r="Y34" i="514"/>
  <c r="Y73" i="514"/>
  <c r="Y93" i="514" s="1"/>
  <c r="X28" i="514"/>
  <c r="X67" i="514"/>
  <c r="X87" i="514" s="1"/>
  <c r="AI61" i="4"/>
  <c r="AH61" i="4"/>
  <c r="S30" i="514"/>
  <c r="V32" i="514"/>
  <c r="V71" i="514"/>
  <c r="I30" i="514"/>
  <c r="I69" i="514"/>
  <c r="I89" i="514" s="1"/>
  <c r="S13" i="514"/>
  <c r="Y29" i="514"/>
  <c r="Y68" i="514"/>
  <c r="Y88" i="514" s="1"/>
  <c r="Z29" i="514"/>
  <c r="Z68" i="514"/>
  <c r="Z88" i="514" s="1"/>
  <c r="AC61" i="4"/>
  <c r="I34" i="514"/>
  <c r="I73" i="514"/>
  <c r="I93" i="514" s="1"/>
  <c r="Y69" i="514"/>
  <c r="Y89" i="514" s="1"/>
  <c r="Y30" i="514"/>
  <c r="P22" i="517"/>
  <c r="P26" i="517"/>
  <c r="F18" i="514"/>
  <c r="F37" i="514" s="1"/>
  <c r="G37" i="514"/>
  <c r="Y28" i="514"/>
  <c r="Y67" i="514"/>
  <c r="Y87" i="514" s="1"/>
  <c r="AB30" i="514"/>
  <c r="AB69" i="514"/>
  <c r="AB89" i="514" s="1"/>
  <c r="V33" i="514"/>
  <c r="V72" i="514"/>
  <c r="S14" i="514"/>
  <c r="Y32" i="514"/>
  <c r="Y71" i="514"/>
  <c r="Y91" i="514" s="1"/>
  <c r="AA28" i="514"/>
  <c r="AA67" i="514"/>
  <c r="AA87" i="514" s="1"/>
  <c r="AB31" i="514"/>
  <c r="AB70" i="514"/>
  <c r="AB90" i="514" s="1"/>
  <c r="N13" i="514"/>
  <c r="N32" i="514" s="1"/>
  <c r="I13" i="514"/>
  <c r="K32" i="514"/>
  <c r="K71" i="514"/>
  <c r="X62" i="4"/>
  <c r="AB67" i="514"/>
  <c r="AB87" i="514" s="1"/>
  <c r="AB28" i="514"/>
  <c r="I28" i="514"/>
  <c r="I67" i="514"/>
  <c r="I87" i="514" s="1"/>
  <c r="AF60" i="4"/>
  <c r="G29" i="514"/>
  <c r="F10" i="514"/>
  <c r="F29" i="514" s="1"/>
  <c r="G68" i="514"/>
  <c r="W60" i="4"/>
  <c r="E92" i="514"/>
  <c r="R60" i="4"/>
  <c r="Z28" i="514"/>
  <c r="Z67" i="514"/>
  <c r="Z87" i="514" s="1"/>
  <c r="C87" i="514"/>
  <c r="E67" i="514"/>
  <c r="R29" i="514"/>
  <c r="R68" i="514"/>
  <c r="R88" i="514" s="1"/>
  <c r="N12" i="514"/>
  <c r="N31" i="514" s="1"/>
  <c r="I12" i="514"/>
  <c r="K31" i="514"/>
  <c r="K70" i="514"/>
  <c r="W9" i="514"/>
  <c r="W28" i="514" s="1"/>
  <c r="AC9" i="514"/>
  <c r="AC28" i="514" s="1"/>
  <c r="M34" i="514"/>
  <c r="M73" i="514"/>
  <c r="M93" i="514" s="1"/>
  <c r="Z33" i="514"/>
  <c r="Z72" i="514"/>
  <c r="Z92" i="514" s="1"/>
  <c r="Z60" i="4"/>
  <c r="E90" i="514"/>
  <c r="W69" i="514"/>
  <c r="W89" i="514" s="1"/>
  <c r="F69" i="514"/>
  <c r="F89" i="514" s="1"/>
  <c r="G89" i="514"/>
  <c r="AC10" i="514"/>
  <c r="AC29" i="514" s="1"/>
  <c r="W10" i="514"/>
  <c r="W29" i="514" s="1"/>
  <c r="AC12" i="514"/>
  <c r="AC31" i="514" s="1"/>
  <c r="V60" i="4"/>
  <c r="I29" i="514"/>
  <c r="I68" i="514"/>
  <c r="I88" i="514" s="1"/>
  <c r="Z71" i="514"/>
  <c r="Z91" i="514" s="1"/>
  <c r="Z32" i="514"/>
  <c r="AB71" i="514"/>
  <c r="AB91" i="514" s="1"/>
  <c r="AB32" i="514"/>
  <c r="AC60" i="4"/>
  <c r="Z30" i="514"/>
  <c r="Z69" i="514"/>
  <c r="Z89" i="514" s="1"/>
  <c r="K93" i="514"/>
  <c r="F9" i="514"/>
  <c r="F28" i="514" s="1"/>
  <c r="G67" i="514"/>
  <c r="G28" i="514"/>
  <c r="E89" i="514"/>
  <c r="AB33" i="514"/>
  <c r="AB72" i="514"/>
  <c r="AB92" i="514" s="1"/>
  <c r="AA29" i="514"/>
  <c r="AA68" i="514"/>
  <c r="AA88" i="514" s="1"/>
  <c r="V31" i="514"/>
  <c r="V70" i="514"/>
  <c r="N14" i="514"/>
  <c r="I14" i="514"/>
  <c r="K33" i="514"/>
  <c r="K72" i="514"/>
  <c r="Q29" i="514"/>
  <c r="O10" i="514"/>
  <c r="O29" i="514" s="1"/>
  <c r="Q68" i="514"/>
  <c r="Y31" i="514"/>
  <c r="Y70" i="514"/>
  <c r="Y90" i="514" s="1"/>
  <c r="X34" i="514"/>
  <c r="X73" i="514"/>
  <c r="X93" i="514" s="1"/>
  <c r="AA71" i="514"/>
  <c r="AA91" i="514" s="1"/>
  <c r="AA32" i="514"/>
  <c r="AD60" i="4"/>
  <c r="Z61" i="4"/>
  <c r="P22" i="515"/>
  <c r="P26" i="515"/>
  <c r="K87" i="514"/>
  <c r="N67" i="514"/>
  <c r="N87" i="514" s="1"/>
  <c r="Z70" i="514"/>
  <c r="Z90" i="514" s="1"/>
  <c r="Z31" i="514"/>
  <c r="AB29" i="514"/>
  <c r="AB68" i="514"/>
  <c r="AB88" i="514" s="1"/>
  <c r="W18" i="514"/>
  <c r="W37" i="514" s="1"/>
  <c r="AC18" i="514"/>
  <c r="AC37" i="514" s="1"/>
  <c r="R67" i="514"/>
  <c r="R87" i="514" s="1"/>
  <c r="R28" i="514"/>
  <c r="AA30" i="514"/>
  <c r="AA69" i="514"/>
  <c r="AA89" i="514" s="1"/>
  <c r="O15" i="514"/>
  <c r="O34" i="514" s="1"/>
  <c r="P34" i="514"/>
  <c r="P73" i="514"/>
  <c r="X33" i="514"/>
  <c r="X72" i="514"/>
  <c r="X92" i="514" s="1"/>
  <c r="X60" i="4"/>
  <c r="AA72" i="514"/>
  <c r="AA92" i="514" s="1"/>
  <c r="AA33" i="514"/>
  <c r="F70" i="514"/>
  <c r="F90" i="514" s="1"/>
  <c r="G90" i="514"/>
  <c r="AF33" i="517"/>
  <c r="AF36" i="517"/>
  <c r="X43" i="515"/>
  <c r="X31" i="515"/>
  <c r="R34" i="515"/>
  <c r="R49" i="515"/>
  <c r="AB34" i="515"/>
  <c r="AB35" i="515"/>
  <c r="AH30" i="517"/>
  <c r="AH35" i="517"/>
  <c r="R23" i="517"/>
  <c r="R40" i="517"/>
  <c r="AH34" i="515"/>
  <c r="AH40" i="515"/>
  <c r="Z34" i="515"/>
  <c r="Z28" i="515"/>
  <c r="Z36" i="517"/>
  <c r="Z35" i="517"/>
  <c r="T31" i="515"/>
  <c r="T43" i="515"/>
  <c r="AD31" i="517"/>
  <c r="AD36" i="517"/>
  <c r="AD30" i="515"/>
  <c r="AD28" i="515"/>
  <c r="X41" i="517"/>
  <c r="X42" i="517"/>
  <c r="AF35" i="517"/>
  <c r="AF40" i="517"/>
  <c r="X29" i="515"/>
  <c r="X33" i="515"/>
  <c r="R39" i="515"/>
  <c r="R29" i="515"/>
  <c r="AB28" i="515"/>
  <c r="AB36" i="515"/>
  <c r="AH23" i="517"/>
  <c r="AH43" i="517"/>
  <c r="R34" i="517"/>
  <c r="R41" i="517"/>
  <c r="AH28" i="515"/>
  <c r="AH23" i="515"/>
  <c r="Z39" i="515"/>
  <c r="Z42" i="515"/>
  <c r="Z42" i="517"/>
  <c r="Z33" i="517"/>
  <c r="T24" i="515"/>
  <c r="T39" i="515"/>
  <c r="AD23" i="517"/>
  <c r="AD41" i="517"/>
  <c r="AD36" i="515"/>
  <c r="AD29" i="515"/>
  <c r="X43" i="517"/>
  <c r="X23" i="517"/>
  <c r="AF39" i="517"/>
  <c r="AF41" i="517"/>
  <c r="X35" i="515"/>
  <c r="X40" i="515"/>
  <c r="R41" i="515"/>
  <c r="R42" i="515"/>
  <c r="AB29" i="515"/>
  <c r="AB24" i="515"/>
  <c r="AH31" i="517"/>
  <c r="AH39" i="517"/>
  <c r="R36" i="517"/>
  <c r="R33" i="517"/>
  <c r="AH29" i="515"/>
  <c r="AH30" i="515"/>
  <c r="Z41" i="515"/>
  <c r="Z30" i="515"/>
  <c r="Z29" i="517"/>
  <c r="Z39" i="517"/>
  <c r="T33" i="515"/>
  <c r="T30" i="515"/>
  <c r="AD33" i="517"/>
  <c r="AD42" i="517"/>
  <c r="AD31" i="515"/>
  <c r="AD49" i="515"/>
  <c r="X36" i="517"/>
  <c r="X31" i="517"/>
  <c r="AF34" i="517"/>
  <c r="AF43" i="517"/>
  <c r="X23" i="515"/>
  <c r="X34" i="515"/>
  <c r="R43" i="515"/>
  <c r="R28" i="515"/>
  <c r="AB23" i="515"/>
  <c r="AB41" i="515"/>
  <c r="AH34" i="517"/>
  <c r="AH33" i="517"/>
  <c r="R31" i="517"/>
  <c r="R49" i="517"/>
  <c r="AH35" i="515"/>
  <c r="AH42" i="515"/>
  <c r="Z43" i="515"/>
  <c r="Z31" i="515"/>
  <c r="Z40" i="517"/>
  <c r="Z31" i="517"/>
  <c r="T23" i="515"/>
  <c r="T34" i="515"/>
  <c r="AD35" i="517"/>
  <c r="AD49" i="517"/>
  <c r="AD40" i="515"/>
  <c r="AD39" i="515"/>
  <c r="X30" i="517"/>
  <c r="X40" i="517"/>
  <c r="AF23" i="517"/>
  <c r="R36" i="515"/>
  <c r="AB33" i="515"/>
  <c r="AB49" i="515"/>
  <c r="AH28" i="517"/>
  <c r="R30" i="517"/>
  <c r="R43" i="517"/>
  <c r="AH36" i="515"/>
  <c r="Z49" i="515"/>
  <c r="Z24" i="517"/>
  <c r="AD23" i="515"/>
  <c r="X34" i="517"/>
  <c r="AF28" i="517"/>
  <c r="AF31" i="517"/>
  <c r="X36" i="515"/>
  <c r="X42" i="515"/>
  <c r="R35" i="515"/>
  <c r="R31" i="515"/>
  <c r="AB31" i="515"/>
  <c r="AB30" i="515"/>
  <c r="AH36" i="517"/>
  <c r="AH29" i="517"/>
  <c r="R24" i="517"/>
  <c r="R39" i="517"/>
  <c r="AH39" i="515"/>
  <c r="AH33" i="515"/>
  <c r="Z23" i="515"/>
  <c r="Z36" i="515"/>
  <c r="Z23" i="517"/>
  <c r="Z41" i="517"/>
  <c r="T40" i="515"/>
  <c r="T35" i="515"/>
  <c r="AD24" i="517"/>
  <c r="AD39" i="517"/>
  <c r="AD42" i="515"/>
  <c r="AD43" i="515"/>
  <c r="X28" i="517"/>
  <c r="X49" i="517"/>
  <c r="T41" i="515"/>
  <c r="AD28" i="517"/>
  <c r="AD40" i="517"/>
  <c r="AD33" i="515"/>
  <c r="AD34" i="515"/>
  <c r="X33" i="517"/>
  <c r="AF42" i="517"/>
  <c r="X39" i="515"/>
  <c r="R24" i="515"/>
  <c r="R23" i="515"/>
  <c r="AB42" i="515"/>
  <c r="AH42" i="517"/>
  <c r="R42" i="517"/>
  <c r="AH43" i="515"/>
  <c r="Z35" i="515"/>
  <c r="Z24" i="515"/>
  <c r="Z28" i="517"/>
  <c r="Z49" i="517"/>
  <c r="T36" i="515"/>
  <c r="AD43" i="517"/>
  <c r="AD24" i="515"/>
  <c r="X35" i="517"/>
  <c r="X41" i="515"/>
  <c r="X30" i="515"/>
  <c r="R33" i="515"/>
  <c r="AH41" i="517"/>
  <c r="AH24" i="515"/>
  <c r="T28" i="515"/>
  <c r="T29" i="515"/>
  <c r="AD34" i="517"/>
  <c r="X29" i="517"/>
  <c r="AF24" i="517"/>
  <c r="AF30" i="517"/>
  <c r="X24" i="515"/>
  <c r="X49" i="515"/>
  <c r="R40" i="515"/>
  <c r="R30" i="515"/>
  <c r="AB40" i="515"/>
  <c r="AB39" i="515"/>
  <c r="AH24" i="517"/>
  <c r="AH49" i="517"/>
  <c r="R28" i="517"/>
  <c r="R35" i="517"/>
  <c r="AH41" i="515"/>
  <c r="AH49" i="515"/>
  <c r="Z29" i="515"/>
  <c r="Z40" i="515"/>
  <c r="Z30" i="517"/>
  <c r="Z43" i="517"/>
  <c r="T42" i="515"/>
  <c r="X24" i="517"/>
  <c r="AF29" i="517"/>
  <c r="X28" i="515"/>
  <c r="AB43" i="515"/>
  <c r="AH40" i="517"/>
  <c r="R29" i="517"/>
  <c r="AH31" i="515"/>
  <c r="T49" i="515"/>
  <c r="AD30" i="517"/>
  <c r="AD35" i="515"/>
  <c r="X39" i="517"/>
  <c r="AF49" i="517"/>
  <c r="Z33" i="515"/>
  <c r="Z34" i="517"/>
  <c r="AD29" i="517"/>
  <c r="AD41" i="515"/>
  <c r="AE41" i="515" l="1"/>
  <c r="AE29" i="517"/>
  <c r="AA34" i="517"/>
  <c r="AA33" i="515"/>
  <c r="Y39" i="517"/>
  <c r="AE35" i="515"/>
  <c r="AE30" i="517"/>
  <c r="AI31" i="515"/>
  <c r="S29" i="517"/>
  <c r="AI40" i="517"/>
  <c r="AC43" i="515"/>
  <c r="AG29" i="517"/>
  <c r="U42" i="515"/>
  <c r="AA43" i="517"/>
  <c r="AA30" i="517"/>
  <c r="AA40" i="515"/>
  <c r="AA29" i="515"/>
  <c r="AI41" i="515"/>
  <c r="S35" i="517"/>
  <c r="S28" i="517"/>
  <c r="AI49" i="517"/>
  <c r="AC39" i="515"/>
  <c r="AC40" i="515"/>
  <c r="S30" i="515"/>
  <c r="S40" i="515"/>
  <c r="AG30" i="517"/>
  <c r="Y29" i="517"/>
  <c r="AE34" i="517"/>
  <c r="U29" i="515"/>
  <c r="AI41" i="517"/>
  <c r="S33" i="515"/>
  <c r="Y30" i="515"/>
  <c r="Y41" i="515"/>
  <c r="Y35" i="517"/>
  <c r="AE43" i="517"/>
  <c r="U36" i="515"/>
  <c r="AA35" i="515"/>
  <c r="AI43" i="515"/>
  <c r="S42" i="517"/>
  <c r="AI42" i="517"/>
  <c r="AC42" i="515"/>
  <c r="Y39" i="515"/>
  <c r="AG42" i="517"/>
  <c r="Y33" i="517"/>
  <c r="AE34" i="515"/>
  <c r="AE33" i="515"/>
  <c r="AE40" i="517"/>
  <c r="U41" i="515"/>
  <c r="AE43" i="515"/>
  <c r="AE42" i="515"/>
  <c r="AE39" i="517"/>
  <c r="U35" i="515"/>
  <c r="U40" i="515"/>
  <c r="AA41" i="517"/>
  <c r="AA36" i="515"/>
  <c r="AI33" i="515"/>
  <c r="AI39" i="515"/>
  <c r="S39" i="517"/>
  <c r="AI29" i="517"/>
  <c r="AI36" i="517"/>
  <c r="AC30" i="515"/>
  <c r="AC31" i="515"/>
  <c r="S31" i="515"/>
  <c r="S35" i="515"/>
  <c r="Y42" i="515"/>
  <c r="Y36" i="515"/>
  <c r="AG31" i="517"/>
  <c r="Y34" i="517"/>
  <c r="AI36" i="515"/>
  <c r="S43" i="517"/>
  <c r="S30" i="517"/>
  <c r="AI28" i="517"/>
  <c r="AC33" i="515"/>
  <c r="S36" i="515"/>
  <c r="Y40" i="517"/>
  <c r="Y30" i="517"/>
  <c r="AE39" i="515"/>
  <c r="AE40" i="515"/>
  <c r="AE35" i="517"/>
  <c r="U34" i="515"/>
  <c r="AA31" i="517"/>
  <c r="AA40" i="517"/>
  <c r="AA31" i="515"/>
  <c r="AA43" i="515"/>
  <c r="AI42" i="515"/>
  <c r="AI35" i="515"/>
  <c r="S49" i="517"/>
  <c r="S31" i="517"/>
  <c r="AI33" i="517"/>
  <c r="AI34" i="517"/>
  <c r="AC41" i="515"/>
  <c r="S28" i="515"/>
  <c r="S43" i="515"/>
  <c r="Y34" i="515"/>
  <c r="AG43" i="517"/>
  <c r="AG34" i="517"/>
  <c r="Y31" i="517"/>
  <c r="Y36" i="517"/>
  <c r="AE31" i="515"/>
  <c r="AE42" i="517"/>
  <c r="AE33" i="517"/>
  <c r="U30" i="515"/>
  <c r="U33" i="515"/>
  <c r="AA39" i="517"/>
  <c r="AA29" i="517"/>
  <c r="AA30" i="515"/>
  <c r="AA41" i="515"/>
  <c r="AI30" i="515"/>
  <c r="AI29" i="515"/>
  <c r="S33" i="517"/>
  <c r="S36" i="517"/>
  <c r="AI39" i="517"/>
  <c r="AI31" i="517"/>
  <c r="AC29" i="515"/>
  <c r="S42" i="515"/>
  <c r="S41" i="515"/>
  <c r="Y40" i="515"/>
  <c r="Y35" i="515"/>
  <c r="AG41" i="517"/>
  <c r="AG39" i="517"/>
  <c r="Y43" i="517"/>
  <c r="AE29" i="515"/>
  <c r="AE36" i="515"/>
  <c r="AE41" i="517"/>
  <c r="U39" i="515"/>
  <c r="AA33" i="517"/>
  <c r="AA42" i="517"/>
  <c r="AA42" i="515"/>
  <c r="AA39" i="515"/>
  <c r="AI28" i="515"/>
  <c r="S41" i="517"/>
  <c r="S34" i="517"/>
  <c r="AI43" i="517"/>
  <c r="AC36" i="515"/>
  <c r="AC28" i="515"/>
  <c r="S29" i="515"/>
  <c r="S39" i="515"/>
  <c r="Y33" i="515"/>
  <c r="Y29" i="515"/>
  <c r="AG40" i="517"/>
  <c r="AG35" i="517"/>
  <c r="Y42" i="517"/>
  <c r="Y41" i="517"/>
  <c r="AE30" i="515"/>
  <c r="AE36" i="517"/>
  <c r="AE31" i="517"/>
  <c r="U43" i="515"/>
  <c r="U31" i="515"/>
  <c r="AA35" i="517"/>
  <c r="AA36" i="517"/>
  <c r="AA34" i="515"/>
  <c r="AI40" i="515"/>
  <c r="AI34" i="515"/>
  <c r="S40" i="517"/>
  <c r="AI35" i="517"/>
  <c r="AI30" i="517"/>
  <c r="AC35" i="515"/>
  <c r="AC34" i="515"/>
  <c r="S34" i="515"/>
  <c r="Y31" i="515"/>
  <c r="Y43" i="515"/>
  <c r="AG36" i="517"/>
  <c r="AG33" i="517"/>
  <c r="K91" i="514"/>
  <c r="N71" i="514"/>
  <c r="N33" i="514"/>
  <c r="X63" i="4"/>
  <c r="AC63" i="4"/>
  <c r="Z63" i="4"/>
  <c r="K90" i="514"/>
  <c r="N70" i="514"/>
  <c r="S71" i="514"/>
  <c r="S91" i="514" s="1"/>
  <c r="V91" i="514"/>
  <c r="AC67" i="514"/>
  <c r="AC87" i="514" s="1"/>
  <c r="E87" i="514"/>
  <c r="G88" i="514"/>
  <c r="F68" i="514"/>
  <c r="F88" i="514" s="1"/>
  <c r="I72" i="514"/>
  <c r="I92" i="514" s="1"/>
  <c r="I33" i="514"/>
  <c r="V63" i="4"/>
  <c r="W63" i="4"/>
  <c r="AC69" i="514"/>
  <c r="AC89" i="514" s="1"/>
  <c r="Q87" i="514"/>
  <c r="O67" i="514"/>
  <c r="O87" i="514" s="1"/>
  <c r="R63" i="4"/>
  <c r="O73" i="514"/>
  <c r="O93" i="514" s="1"/>
  <c r="P93" i="514"/>
  <c r="S70" i="514"/>
  <c r="S90" i="514" s="1"/>
  <c r="V90" i="514"/>
  <c r="I71" i="514"/>
  <c r="I91" i="514" s="1"/>
  <c r="I32" i="514"/>
  <c r="W62" i="4"/>
  <c r="V62" i="4"/>
  <c r="R62" i="4"/>
  <c r="S62" i="4"/>
  <c r="AI63" i="4"/>
  <c r="AH63" i="4"/>
  <c r="S33" i="514"/>
  <c r="S63" i="4"/>
  <c r="Q88" i="514"/>
  <c r="O68" i="514"/>
  <c r="O88" i="514" s="1"/>
  <c r="W67" i="514"/>
  <c r="W87" i="514" s="1"/>
  <c r="F67" i="514"/>
  <c r="F87" i="514" s="1"/>
  <c r="G87" i="514"/>
  <c r="I70" i="514"/>
  <c r="I90" i="514" s="1"/>
  <c r="I31" i="514"/>
  <c r="S72" i="514"/>
  <c r="S92" i="514" s="1"/>
  <c r="V92" i="514"/>
  <c r="AB63" i="4"/>
  <c r="Z62" i="4"/>
  <c r="K92" i="514"/>
  <c r="N72" i="514"/>
  <c r="N73" i="514"/>
  <c r="AH62" i="4"/>
  <c r="AI62" i="4"/>
  <c r="S32" i="514"/>
  <c r="P23" i="517"/>
  <c r="P24" i="517"/>
  <c r="P24" i="515"/>
  <c r="P23" i="515"/>
  <c r="N91" i="514" l="1"/>
  <c r="W71" i="514"/>
  <c r="N93" i="514"/>
  <c r="W73" i="514"/>
  <c r="W68" i="514"/>
  <c r="N90" i="514"/>
  <c r="W70" i="514"/>
  <c r="N92" i="514"/>
  <c r="W72" i="514"/>
  <c r="W91" i="514" l="1"/>
  <c r="AC71" i="514"/>
  <c r="AC91" i="514" s="1"/>
  <c r="W90" i="514"/>
  <c r="AC70" i="514"/>
  <c r="AC90" i="514" s="1"/>
  <c r="W88" i="514"/>
  <c r="AC68" i="514"/>
  <c r="AC88" i="514" s="1"/>
  <c r="W92" i="514"/>
  <c r="AC72" i="514"/>
  <c r="AC92" i="514" s="1"/>
  <c r="W93" i="514"/>
  <c r="AC73" i="514"/>
  <c r="AC93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<sst xmlns="http://schemas.openxmlformats.org/spreadsheetml/2006/main" count="743" uniqueCount="191">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</sst>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37209</v>
          </cell>
        </row>
      </sheetData>
      <sheetData sheetId="3"/>
      <sheetData sheetId="4"/>
      <sheetData sheetId="5"/>
      <sheetData sheetId="6">
        <row r="9">
          <cell r="AC9">
            <v>21.326923076923077</v>
          </cell>
        </row>
        <row r="10">
          <cell r="AC10">
            <v>23.903846153846153</v>
          </cell>
        </row>
        <row r="11">
          <cell r="AC11">
            <v>25.446153846153848</v>
          </cell>
        </row>
        <row r="12">
          <cell r="AC12">
            <v>21.32999941312346</v>
          </cell>
        </row>
        <row r="13">
          <cell r="AC13">
            <v>24.656923076923075</v>
          </cell>
        </row>
        <row r="14">
          <cell r="AC14">
            <v>22.28846153846154</v>
          </cell>
        </row>
        <row r="15">
          <cell r="AC15">
            <v>23.28846153846154</v>
          </cell>
        </row>
        <row r="18">
          <cell r="AC18">
            <v>33.723072110689607</v>
          </cell>
        </row>
      </sheetData>
      <sheetData sheetId="7"/>
      <sheetData sheetId="8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2.6760000000000002</v>
          </cell>
          <cell r="C18">
            <v>-0.155</v>
          </cell>
          <cell r="D18">
            <v>2.5210000000000004</v>
          </cell>
          <cell r="E18">
            <v>-0.21</v>
          </cell>
          <cell r="F18">
            <v>2.4660000000000002</v>
          </cell>
          <cell r="G18">
            <v>-0.15</v>
          </cell>
          <cell r="H18">
            <v>2.5260000000000002</v>
          </cell>
          <cell r="I18">
            <v>-0.44</v>
          </cell>
          <cell r="J18">
            <v>2.2360000000000002</v>
          </cell>
          <cell r="K18">
            <v>-0.19500000000000001</v>
          </cell>
          <cell r="L18">
            <v>2.4810000000000003</v>
          </cell>
        </row>
        <row r="19">
          <cell r="A19">
            <v>37257</v>
          </cell>
          <cell r="B19">
            <v>2.8840000000000003</v>
          </cell>
          <cell r="C19">
            <v>-0.05</v>
          </cell>
          <cell r="D19">
            <v>2.8340000000000005</v>
          </cell>
          <cell r="E19">
            <v>-0.18</v>
          </cell>
          <cell r="F19">
            <v>2.7040000000000002</v>
          </cell>
          <cell r="G19">
            <v>-0.14000000000000001</v>
          </cell>
          <cell r="H19">
            <v>2.7440000000000002</v>
          </cell>
          <cell r="I19">
            <v>-0.36499999999999999</v>
          </cell>
          <cell r="J19">
            <v>2.5190000000000001</v>
          </cell>
          <cell r="K19">
            <v>-0.15</v>
          </cell>
          <cell r="L19">
            <v>2.7340000000000004</v>
          </cell>
        </row>
        <row r="20">
          <cell r="A20">
            <v>37288</v>
          </cell>
          <cell r="B20">
            <v>2.9319999999999999</v>
          </cell>
          <cell r="C20">
            <v>-0.2</v>
          </cell>
          <cell r="D20">
            <v>2.7319999999999998</v>
          </cell>
          <cell r="E20">
            <v>-0.21</v>
          </cell>
          <cell r="F20">
            <v>2.722</v>
          </cell>
          <cell r="G20">
            <v>-0.14499999999999999</v>
          </cell>
          <cell r="H20">
            <v>2.7869999999999999</v>
          </cell>
          <cell r="I20">
            <v>-0.34</v>
          </cell>
          <cell r="J20">
            <v>2.5920000000000001</v>
          </cell>
          <cell r="K20">
            <v>-0.16500000000000001</v>
          </cell>
          <cell r="L20">
            <v>2.7669999999999999</v>
          </cell>
        </row>
        <row r="21">
          <cell r="A21">
            <v>37316</v>
          </cell>
          <cell r="B21">
            <v>2.9239999999999999</v>
          </cell>
          <cell r="C21">
            <v>-0.375</v>
          </cell>
          <cell r="D21">
            <v>2.5489999999999999</v>
          </cell>
          <cell r="E21">
            <v>-0.24</v>
          </cell>
          <cell r="F21">
            <v>2.6840000000000002</v>
          </cell>
          <cell r="G21">
            <v>-0.17</v>
          </cell>
          <cell r="H21">
            <v>2.754</v>
          </cell>
          <cell r="I21">
            <v>-0.35</v>
          </cell>
          <cell r="J21">
            <v>2.5739999999999998</v>
          </cell>
          <cell r="K21">
            <v>-0.19</v>
          </cell>
          <cell r="L21">
            <v>2.734</v>
          </cell>
        </row>
        <row r="22">
          <cell r="A22">
            <v>37347</v>
          </cell>
          <cell r="B22">
            <v>2.9040000000000004</v>
          </cell>
          <cell r="C22">
            <v>-0.37</v>
          </cell>
          <cell r="D22">
            <v>2.5340000000000003</v>
          </cell>
          <cell r="E22">
            <v>-0.255</v>
          </cell>
          <cell r="F22">
            <v>2.6490000000000005</v>
          </cell>
          <cell r="G22">
            <v>-0.09</v>
          </cell>
          <cell r="H22">
            <v>2.8140000000000005</v>
          </cell>
          <cell r="I22">
            <v>-0.38500000000000001</v>
          </cell>
          <cell r="J22">
            <v>2.5190000000000001</v>
          </cell>
          <cell r="K22">
            <v>-7.0000000000000007E-2</v>
          </cell>
          <cell r="L22">
            <v>2.8340000000000005</v>
          </cell>
        </row>
        <row r="23">
          <cell r="A23">
            <v>37377</v>
          </cell>
          <cell r="B23">
            <v>2.9460000000000002</v>
          </cell>
          <cell r="C23">
            <v>-0.37</v>
          </cell>
          <cell r="D23">
            <v>2.5760000000000001</v>
          </cell>
          <cell r="E23">
            <v>-0.255</v>
          </cell>
          <cell r="F23">
            <v>2.6910000000000003</v>
          </cell>
          <cell r="G23">
            <v>-5.5E-2</v>
          </cell>
          <cell r="H23">
            <v>2.891</v>
          </cell>
          <cell r="I23">
            <v>-0.38500000000000001</v>
          </cell>
          <cell r="J23">
            <v>2.5609999999999999</v>
          </cell>
          <cell r="K23">
            <v>-0.04</v>
          </cell>
          <cell r="L23">
            <v>2.9060000000000001</v>
          </cell>
        </row>
        <row r="24">
          <cell r="A24">
            <v>37408</v>
          </cell>
          <cell r="B24">
            <v>2.996</v>
          </cell>
          <cell r="C24">
            <v>-0.37</v>
          </cell>
          <cell r="D24">
            <v>2.6259999999999999</v>
          </cell>
          <cell r="E24">
            <v>-0.255</v>
          </cell>
          <cell r="F24">
            <v>2.7410000000000001</v>
          </cell>
          <cell r="G24">
            <v>5.5E-2</v>
          </cell>
          <cell r="H24">
            <v>3.0510000000000002</v>
          </cell>
          <cell r="I24">
            <v>-0.38500000000000001</v>
          </cell>
          <cell r="J24">
            <v>2.6109999999999998</v>
          </cell>
          <cell r="K24">
            <v>-5.0000000000000001E-3</v>
          </cell>
          <cell r="L24">
            <v>2.9910000000000001</v>
          </cell>
        </row>
        <row r="25">
          <cell r="A25">
            <v>37438</v>
          </cell>
          <cell r="B25">
            <v>3.0409999999999999</v>
          </cell>
          <cell r="C25">
            <v>-0.43</v>
          </cell>
          <cell r="D25">
            <v>2.6109999999999998</v>
          </cell>
          <cell r="E25">
            <v>-7.0000000000000007E-2</v>
          </cell>
          <cell r="F25">
            <v>2.9710000000000001</v>
          </cell>
          <cell r="G25">
            <v>0.19</v>
          </cell>
          <cell r="H25">
            <v>3.2309999999999999</v>
          </cell>
          <cell r="I25">
            <v>-0.34</v>
          </cell>
          <cell r="J25">
            <v>2.7010000000000001</v>
          </cell>
          <cell r="K25">
            <v>0.13</v>
          </cell>
          <cell r="L25">
            <v>3.1709999999999998</v>
          </cell>
        </row>
        <row r="26">
          <cell r="A26">
            <v>37469</v>
          </cell>
          <cell r="B26">
            <v>3.0860000000000003</v>
          </cell>
          <cell r="C26">
            <v>-0.43</v>
          </cell>
          <cell r="D26">
            <v>2.6560000000000001</v>
          </cell>
          <cell r="E26">
            <v>-7.0000000000000007E-2</v>
          </cell>
          <cell r="F26">
            <v>3.0160000000000005</v>
          </cell>
          <cell r="G26">
            <v>0.2</v>
          </cell>
          <cell r="H26">
            <v>3.2860000000000005</v>
          </cell>
          <cell r="I26">
            <v>-0.34</v>
          </cell>
          <cell r="J26">
            <v>2.7460000000000004</v>
          </cell>
          <cell r="K26">
            <v>0.14499999999999999</v>
          </cell>
          <cell r="L26">
            <v>3.2310000000000003</v>
          </cell>
        </row>
        <row r="27">
          <cell r="A27">
            <v>37500</v>
          </cell>
          <cell r="B27">
            <v>3.101</v>
          </cell>
          <cell r="C27">
            <v>-0.43</v>
          </cell>
          <cell r="D27">
            <v>2.6709999999999998</v>
          </cell>
          <cell r="E27">
            <v>-7.0000000000000007E-2</v>
          </cell>
          <cell r="F27">
            <v>3.0310000000000001</v>
          </cell>
          <cell r="G27">
            <v>0.14499999999999999</v>
          </cell>
          <cell r="H27">
            <v>3.246</v>
          </cell>
          <cell r="I27">
            <v>-0.34</v>
          </cell>
          <cell r="J27">
            <v>2.7610000000000001</v>
          </cell>
          <cell r="K27">
            <v>0.13</v>
          </cell>
          <cell r="L27">
            <v>3.2309999999999999</v>
          </cell>
        </row>
        <row r="28">
          <cell r="A28">
            <v>37530</v>
          </cell>
          <cell r="B28">
            <v>3.141</v>
          </cell>
          <cell r="C28">
            <v>-0.26</v>
          </cell>
          <cell r="D28">
            <v>2.8810000000000002</v>
          </cell>
          <cell r="E28">
            <v>-0.1</v>
          </cell>
          <cell r="F28">
            <v>3.0409999999999999</v>
          </cell>
          <cell r="G28">
            <v>0.115</v>
          </cell>
          <cell r="H28">
            <v>3.2560000000000002</v>
          </cell>
          <cell r="I28">
            <v>-0.34499999999999997</v>
          </cell>
          <cell r="J28">
            <v>2.7960000000000003</v>
          </cell>
          <cell r="K28">
            <v>7.0000000000000007E-2</v>
          </cell>
          <cell r="L28">
            <v>3.2109999999999999</v>
          </cell>
        </row>
        <row r="29">
          <cell r="A29">
            <v>37561</v>
          </cell>
          <cell r="B29">
            <v>3.3360000000000003</v>
          </cell>
          <cell r="C29">
            <v>-0.05</v>
          </cell>
          <cell r="D29">
            <v>3.2860000000000005</v>
          </cell>
          <cell r="E29">
            <v>2.5000000000000001E-2</v>
          </cell>
          <cell r="F29">
            <v>3.3610000000000002</v>
          </cell>
          <cell r="G29">
            <v>0.21</v>
          </cell>
          <cell r="H29">
            <v>3.5460000000000003</v>
          </cell>
          <cell r="I29">
            <v>-0.22</v>
          </cell>
          <cell r="J29">
            <v>3.1160000000000001</v>
          </cell>
          <cell r="K29">
            <v>8.5000000000000006E-2</v>
          </cell>
          <cell r="L29">
            <v>3.4210000000000003</v>
          </cell>
        </row>
        <row r="30">
          <cell r="A30">
            <v>37591</v>
          </cell>
          <cell r="B30">
            <v>3.536</v>
          </cell>
          <cell r="C30">
            <v>0.28999999999999998</v>
          </cell>
          <cell r="D30">
            <v>3.8260000000000001</v>
          </cell>
          <cell r="E30">
            <v>4.4999999999999998E-2</v>
          </cell>
          <cell r="F30">
            <v>3.581</v>
          </cell>
          <cell r="G30">
            <v>0.33</v>
          </cell>
          <cell r="H30">
            <v>3.8660000000000001</v>
          </cell>
          <cell r="I30">
            <v>-0.22</v>
          </cell>
          <cell r="J30">
            <v>3.3159999999999998</v>
          </cell>
          <cell r="K30">
            <v>8.5000000000000006E-2</v>
          </cell>
          <cell r="L30">
            <v>3.621</v>
          </cell>
        </row>
        <row r="31">
          <cell r="A31">
            <v>37622</v>
          </cell>
          <cell r="B31">
            <v>3.6660000000000004</v>
          </cell>
          <cell r="C31">
            <v>0.32</v>
          </cell>
          <cell r="D31">
            <v>3.9860000000000002</v>
          </cell>
          <cell r="E31">
            <v>0.12</v>
          </cell>
          <cell r="F31">
            <v>3.7860000000000005</v>
          </cell>
          <cell r="G31">
            <v>0.44</v>
          </cell>
          <cell r="H31">
            <v>4.1060000000000008</v>
          </cell>
          <cell r="I31">
            <v>-0.22</v>
          </cell>
          <cell r="J31">
            <v>3.4460000000000002</v>
          </cell>
          <cell r="K31">
            <v>8.5000000000000006E-2</v>
          </cell>
          <cell r="L31">
            <v>3.7510000000000003</v>
          </cell>
        </row>
        <row r="32">
          <cell r="A32">
            <v>37653</v>
          </cell>
          <cell r="B32">
            <v>3.5960000000000001</v>
          </cell>
          <cell r="C32">
            <v>0</v>
          </cell>
          <cell r="D32">
            <v>3.5960000000000001</v>
          </cell>
          <cell r="E32">
            <v>0.1</v>
          </cell>
          <cell r="F32">
            <v>3.6960000000000002</v>
          </cell>
          <cell r="G32">
            <v>0.33</v>
          </cell>
          <cell r="H32">
            <v>3.9260000000000002</v>
          </cell>
          <cell r="I32">
            <v>-0.22</v>
          </cell>
          <cell r="J32">
            <v>3.3759999999999999</v>
          </cell>
          <cell r="K32">
            <v>8.5000000000000006E-2</v>
          </cell>
          <cell r="L32">
            <v>3.681</v>
          </cell>
        </row>
        <row r="33">
          <cell r="A33">
            <v>37681</v>
          </cell>
          <cell r="B33">
            <v>3.5060000000000002</v>
          </cell>
          <cell r="C33">
            <v>-0.31</v>
          </cell>
          <cell r="D33">
            <v>3.1960000000000002</v>
          </cell>
          <cell r="E33">
            <v>0.02</v>
          </cell>
          <cell r="F33">
            <v>3.5260000000000002</v>
          </cell>
          <cell r="G33">
            <v>0.18</v>
          </cell>
          <cell r="H33">
            <v>3.6860000000000004</v>
          </cell>
          <cell r="I33">
            <v>-0.22</v>
          </cell>
          <cell r="J33">
            <v>3.286</v>
          </cell>
          <cell r="K33">
            <v>8.5000000000000006E-2</v>
          </cell>
          <cell r="L33">
            <v>3.5910000000000002</v>
          </cell>
        </row>
        <row r="34">
          <cell r="A34">
            <v>37712</v>
          </cell>
          <cell r="B34">
            <v>3.4010000000000002</v>
          </cell>
          <cell r="C34">
            <v>-0.27500000000000002</v>
          </cell>
          <cell r="D34">
            <v>3.1260000000000003</v>
          </cell>
          <cell r="E34">
            <v>0.05</v>
          </cell>
          <cell r="F34">
            <v>3.4510000000000001</v>
          </cell>
          <cell r="G34">
            <v>0.42499999999999999</v>
          </cell>
          <cell r="H34">
            <v>3.8260000000000001</v>
          </cell>
          <cell r="I34">
            <v>-0.28000000000000003</v>
          </cell>
          <cell r="J34">
            <v>3.1210000000000004</v>
          </cell>
          <cell r="K34">
            <v>0.23</v>
          </cell>
          <cell r="L34">
            <v>3.6310000000000002</v>
          </cell>
        </row>
        <row r="35">
          <cell r="A35">
            <v>37742</v>
          </cell>
          <cell r="B35">
            <v>3.411</v>
          </cell>
          <cell r="C35">
            <v>-0.27500000000000002</v>
          </cell>
          <cell r="D35">
            <v>3.1360000000000001</v>
          </cell>
          <cell r="E35">
            <v>0.05</v>
          </cell>
          <cell r="F35">
            <v>3.4609999999999999</v>
          </cell>
          <cell r="G35">
            <v>0.42499999999999999</v>
          </cell>
          <cell r="H35">
            <v>3.8359999999999999</v>
          </cell>
          <cell r="I35">
            <v>-0.28000000000000003</v>
          </cell>
          <cell r="J35">
            <v>3.1310000000000002</v>
          </cell>
          <cell r="K35">
            <v>0.23</v>
          </cell>
          <cell r="L35">
            <v>3.641</v>
          </cell>
        </row>
        <row r="36">
          <cell r="A36">
            <v>37773</v>
          </cell>
          <cell r="B36">
            <v>3.4460000000000002</v>
          </cell>
          <cell r="C36">
            <v>-0.27500000000000002</v>
          </cell>
          <cell r="D36">
            <v>3.1710000000000003</v>
          </cell>
          <cell r="E36">
            <v>0.05</v>
          </cell>
          <cell r="F36">
            <v>3.496</v>
          </cell>
          <cell r="G36">
            <v>0.42499999999999999</v>
          </cell>
          <cell r="H36">
            <v>3.871</v>
          </cell>
          <cell r="I36">
            <v>-0.28000000000000003</v>
          </cell>
          <cell r="J36">
            <v>3.1660000000000004</v>
          </cell>
          <cell r="K36">
            <v>0.23</v>
          </cell>
          <cell r="L36">
            <v>3.6760000000000002</v>
          </cell>
        </row>
        <row r="37">
          <cell r="A37">
            <v>37803</v>
          </cell>
          <cell r="B37">
            <v>3.4810000000000003</v>
          </cell>
          <cell r="C37">
            <v>-0.27500000000000002</v>
          </cell>
          <cell r="D37">
            <v>3.2060000000000004</v>
          </cell>
          <cell r="E37">
            <v>0.05</v>
          </cell>
          <cell r="F37">
            <v>3.5310000000000001</v>
          </cell>
          <cell r="G37">
            <v>0.42499999999999999</v>
          </cell>
          <cell r="H37">
            <v>3.9060000000000001</v>
          </cell>
          <cell r="I37">
            <v>-0.28000000000000003</v>
          </cell>
          <cell r="J37">
            <v>3.2010000000000005</v>
          </cell>
          <cell r="K37">
            <v>0.23</v>
          </cell>
          <cell r="L37">
            <v>3.7110000000000003</v>
          </cell>
        </row>
        <row r="38">
          <cell r="A38">
            <v>37834</v>
          </cell>
          <cell r="B38">
            <v>3.508</v>
          </cell>
          <cell r="C38">
            <v>-0.27500000000000002</v>
          </cell>
          <cell r="D38">
            <v>3.2330000000000001</v>
          </cell>
          <cell r="E38">
            <v>0.05</v>
          </cell>
          <cell r="F38">
            <v>3.5579999999999998</v>
          </cell>
          <cell r="G38">
            <v>0.42499999999999999</v>
          </cell>
          <cell r="H38">
            <v>3.9329999999999998</v>
          </cell>
          <cell r="I38">
            <v>-0.28000000000000003</v>
          </cell>
          <cell r="J38">
            <v>3.2279999999999998</v>
          </cell>
          <cell r="K38">
            <v>0.23</v>
          </cell>
          <cell r="L38">
            <v>3.738</v>
          </cell>
        </row>
        <row r="39">
          <cell r="A39">
            <v>37865</v>
          </cell>
          <cell r="B39">
            <v>3.516</v>
          </cell>
          <cell r="C39">
            <v>-0.27500000000000002</v>
          </cell>
          <cell r="D39">
            <v>3.2410000000000001</v>
          </cell>
          <cell r="E39">
            <v>0.05</v>
          </cell>
          <cell r="F39">
            <v>3.5659999999999998</v>
          </cell>
          <cell r="G39">
            <v>0.42499999999999999</v>
          </cell>
          <cell r="H39">
            <v>3.9409999999999998</v>
          </cell>
          <cell r="I39">
            <v>-0.28000000000000003</v>
          </cell>
          <cell r="J39">
            <v>3.2359999999999998</v>
          </cell>
          <cell r="K39">
            <v>0.23</v>
          </cell>
          <cell r="L39">
            <v>3.746</v>
          </cell>
        </row>
        <row r="40">
          <cell r="A40">
            <v>37895</v>
          </cell>
          <cell r="B40">
            <v>3.5580000000000003</v>
          </cell>
          <cell r="C40">
            <v>-0.27500000000000002</v>
          </cell>
          <cell r="D40">
            <v>3.2830000000000004</v>
          </cell>
          <cell r="E40">
            <v>0.05</v>
          </cell>
          <cell r="F40">
            <v>3.6080000000000001</v>
          </cell>
          <cell r="G40">
            <v>0.42499999999999999</v>
          </cell>
          <cell r="H40">
            <v>3.9830000000000001</v>
          </cell>
          <cell r="I40">
            <v>-0.28000000000000003</v>
          </cell>
          <cell r="J40">
            <v>3.2780000000000005</v>
          </cell>
          <cell r="K40">
            <v>0.23</v>
          </cell>
          <cell r="L40">
            <v>3.7880000000000003</v>
          </cell>
        </row>
        <row r="41">
          <cell r="A41">
            <v>37926</v>
          </cell>
          <cell r="B41">
            <v>3.7160000000000002</v>
          </cell>
          <cell r="C41">
            <v>0.05</v>
          </cell>
          <cell r="D41">
            <v>3.766</v>
          </cell>
          <cell r="E41">
            <v>0.16</v>
          </cell>
          <cell r="F41">
            <v>3.8760000000000003</v>
          </cell>
          <cell r="G41">
            <v>0.48</v>
          </cell>
          <cell r="H41">
            <v>4.1959999999999997</v>
          </cell>
          <cell r="I41">
            <v>-0.155</v>
          </cell>
          <cell r="J41">
            <v>3.5610000000000004</v>
          </cell>
          <cell r="K41">
            <v>0.23</v>
          </cell>
          <cell r="L41">
            <v>3.9460000000000002</v>
          </cell>
        </row>
        <row r="42">
          <cell r="A42">
            <v>37956</v>
          </cell>
          <cell r="B42">
            <v>3.9010000000000002</v>
          </cell>
          <cell r="C42">
            <v>0.39</v>
          </cell>
          <cell r="D42">
            <v>4.2910000000000004</v>
          </cell>
          <cell r="E42">
            <v>0.16</v>
          </cell>
          <cell r="F42">
            <v>4.0609999999999999</v>
          </cell>
          <cell r="G42">
            <v>0.52</v>
          </cell>
          <cell r="H42">
            <v>4.4210000000000003</v>
          </cell>
          <cell r="I42">
            <v>-0.155</v>
          </cell>
          <cell r="J42">
            <v>3.7460000000000004</v>
          </cell>
          <cell r="K42">
            <v>0.23</v>
          </cell>
          <cell r="L42">
            <v>4.1310000000000002</v>
          </cell>
        </row>
        <row r="43">
          <cell r="A43">
            <v>37987</v>
          </cell>
          <cell r="B43">
            <v>3.96</v>
          </cell>
          <cell r="C43">
            <v>0.42</v>
          </cell>
          <cell r="D43">
            <v>4.38</v>
          </cell>
          <cell r="E43">
            <v>0.17</v>
          </cell>
          <cell r="F43">
            <v>4.13</v>
          </cell>
          <cell r="G43">
            <v>0.56000000000000005</v>
          </cell>
          <cell r="H43">
            <v>4.5199999999999996</v>
          </cell>
          <cell r="I43">
            <v>-0.155</v>
          </cell>
          <cell r="J43">
            <v>3.8050000000000002</v>
          </cell>
          <cell r="K43">
            <v>0.23</v>
          </cell>
          <cell r="L43">
            <v>4.1900000000000004</v>
          </cell>
        </row>
        <row r="44">
          <cell r="A44">
            <v>38018</v>
          </cell>
          <cell r="B44">
            <v>3.8760000000000003</v>
          </cell>
          <cell r="C44">
            <v>0.1</v>
          </cell>
          <cell r="D44">
            <v>3.9760000000000004</v>
          </cell>
          <cell r="E44">
            <v>0.17</v>
          </cell>
          <cell r="F44">
            <v>4.0460000000000003</v>
          </cell>
          <cell r="G44">
            <v>0.52</v>
          </cell>
          <cell r="H44">
            <v>4.3960000000000008</v>
          </cell>
          <cell r="I44">
            <v>-0.155</v>
          </cell>
          <cell r="J44">
            <v>3.7210000000000005</v>
          </cell>
          <cell r="K44">
            <v>0.23</v>
          </cell>
          <cell r="L44">
            <v>4.1060000000000008</v>
          </cell>
        </row>
        <row r="45">
          <cell r="A45">
            <v>38047</v>
          </cell>
          <cell r="B45">
            <v>3.7410000000000001</v>
          </cell>
          <cell r="C45">
            <v>-0.21</v>
          </cell>
          <cell r="D45">
            <v>3.5310000000000001</v>
          </cell>
          <cell r="E45">
            <v>0.17</v>
          </cell>
          <cell r="F45">
            <v>3.911</v>
          </cell>
          <cell r="G45">
            <v>0.4</v>
          </cell>
          <cell r="H45">
            <v>4.141</v>
          </cell>
          <cell r="I45">
            <v>-0.155</v>
          </cell>
          <cell r="J45">
            <v>3.5860000000000003</v>
          </cell>
          <cell r="K45">
            <v>0.23</v>
          </cell>
          <cell r="L45">
            <v>3.9710000000000001</v>
          </cell>
        </row>
        <row r="46">
          <cell r="A46">
            <v>38078</v>
          </cell>
          <cell r="B46">
            <v>3.5910000000000002</v>
          </cell>
          <cell r="C46">
            <v>-0.3</v>
          </cell>
          <cell r="D46">
            <v>3.2910000000000004</v>
          </cell>
          <cell r="E46">
            <v>0.13500000000000001</v>
          </cell>
          <cell r="F46">
            <v>3.726</v>
          </cell>
          <cell r="G46">
            <v>0.47499999999999998</v>
          </cell>
          <cell r="H46">
            <v>4.0659999999999998</v>
          </cell>
          <cell r="I46">
            <v>-0.22</v>
          </cell>
          <cell r="J46">
            <v>3.371</v>
          </cell>
          <cell r="K46">
            <v>0.26</v>
          </cell>
          <cell r="L46">
            <v>3.851</v>
          </cell>
        </row>
        <row r="47">
          <cell r="A47">
            <v>38108</v>
          </cell>
          <cell r="B47">
            <v>3.5950000000000002</v>
          </cell>
          <cell r="C47">
            <v>-0.3</v>
          </cell>
          <cell r="D47">
            <v>3.2950000000000004</v>
          </cell>
          <cell r="E47">
            <v>0.13500000000000001</v>
          </cell>
          <cell r="F47">
            <v>3.7300000000000004</v>
          </cell>
          <cell r="G47">
            <v>0.47499999999999998</v>
          </cell>
          <cell r="H47">
            <v>4.07</v>
          </cell>
          <cell r="I47">
            <v>-0.22</v>
          </cell>
          <cell r="J47">
            <v>3.375</v>
          </cell>
          <cell r="K47">
            <v>0.26</v>
          </cell>
          <cell r="L47">
            <v>3.8550000000000004</v>
          </cell>
        </row>
        <row r="48">
          <cell r="A48">
            <v>38139</v>
          </cell>
          <cell r="B48">
            <v>3.6349999999999998</v>
          </cell>
          <cell r="C48">
            <v>-0.3</v>
          </cell>
          <cell r="D48">
            <v>3.335</v>
          </cell>
          <cell r="E48">
            <v>0.13500000000000001</v>
          </cell>
          <cell r="F48">
            <v>3.7699999999999996</v>
          </cell>
          <cell r="G48">
            <v>0.47499999999999998</v>
          </cell>
          <cell r="H48">
            <v>4.1099999999999994</v>
          </cell>
          <cell r="I48">
            <v>-0.22</v>
          </cell>
          <cell r="J48">
            <v>3.4149999999999996</v>
          </cell>
          <cell r="K48">
            <v>0.26</v>
          </cell>
          <cell r="L48">
            <v>3.8949999999999996</v>
          </cell>
        </row>
        <row r="49">
          <cell r="A49">
            <v>38169</v>
          </cell>
          <cell r="B49">
            <v>3.68</v>
          </cell>
          <cell r="C49">
            <v>-0.3</v>
          </cell>
          <cell r="D49">
            <v>3.3800000000000003</v>
          </cell>
          <cell r="E49">
            <v>0.13500000000000001</v>
          </cell>
          <cell r="F49">
            <v>3.8150000000000004</v>
          </cell>
          <cell r="G49">
            <v>0.47499999999999998</v>
          </cell>
          <cell r="H49">
            <v>4.1550000000000002</v>
          </cell>
          <cell r="I49">
            <v>-0.22</v>
          </cell>
          <cell r="J49">
            <v>3.46</v>
          </cell>
          <cell r="K49">
            <v>0.26</v>
          </cell>
          <cell r="L49">
            <v>3.9400000000000004</v>
          </cell>
        </row>
        <row r="50">
          <cell r="A50">
            <v>38200</v>
          </cell>
          <cell r="B50">
            <v>3.7190000000000003</v>
          </cell>
          <cell r="C50">
            <v>-0.3</v>
          </cell>
          <cell r="D50">
            <v>3.4190000000000005</v>
          </cell>
          <cell r="E50">
            <v>0.13500000000000001</v>
          </cell>
          <cell r="F50">
            <v>3.8540000000000001</v>
          </cell>
          <cell r="G50">
            <v>0.47499999999999998</v>
          </cell>
          <cell r="H50">
            <v>4.194</v>
          </cell>
          <cell r="I50">
            <v>-0.22</v>
          </cell>
          <cell r="J50">
            <v>3.4990000000000001</v>
          </cell>
          <cell r="K50">
            <v>0.26</v>
          </cell>
          <cell r="L50">
            <v>3.9790000000000001</v>
          </cell>
        </row>
        <row r="51">
          <cell r="A51">
            <v>38231</v>
          </cell>
          <cell r="B51">
            <v>3.7080000000000002</v>
          </cell>
          <cell r="C51">
            <v>-0.3</v>
          </cell>
          <cell r="D51">
            <v>3.4080000000000004</v>
          </cell>
          <cell r="E51">
            <v>0.13500000000000001</v>
          </cell>
          <cell r="F51">
            <v>3.843</v>
          </cell>
          <cell r="G51">
            <v>0.47499999999999998</v>
          </cell>
          <cell r="H51">
            <v>4.1829999999999998</v>
          </cell>
          <cell r="I51">
            <v>-0.22</v>
          </cell>
          <cell r="J51">
            <v>3.488</v>
          </cell>
          <cell r="K51">
            <v>0.26</v>
          </cell>
          <cell r="L51">
            <v>3.968</v>
          </cell>
        </row>
        <row r="52">
          <cell r="A52">
            <v>38261</v>
          </cell>
          <cell r="B52">
            <v>3.7230000000000003</v>
          </cell>
          <cell r="C52">
            <v>-0.3</v>
          </cell>
          <cell r="D52">
            <v>3.4230000000000005</v>
          </cell>
          <cell r="E52">
            <v>0.13500000000000001</v>
          </cell>
          <cell r="F52">
            <v>3.8580000000000005</v>
          </cell>
          <cell r="G52">
            <v>0.47499999999999998</v>
          </cell>
          <cell r="H52">
            <v>4.1980000000000004</v>
          </cell>
          <cell r="I52">
            <v>-0.22</v>
          </cell>
          <cell r="J52">
            <v>3.5030000000000001</v>
          </cell>
          <cell r="K52">
            <v>0.26</v>
          </cell>
          <cell r="L52">
            <v>3.9830000000000005</v>
          </cell>
        </row>
        <row r="53">
          <cell r="A53">
            <v>38292</v>
          </cell>
          <cell r="B53">
            <v>3.88</v>
          </cell>
          <cell r="C53">
            <v>0.248</v>
          </cell>
          <cell r="D53">
            <v>4.1280000000000001</v>
          </cell>
          <cell r="E53">
            <v>0.19</v>
          </cell>
          <cell r="F53">
            <v>4.07</v>
          </cell>
          <cell r="G53">
            <v>0.5</v>
          </cell>
          <cell r="H53">
            <v>4.38</v>
          </cell>
          <cell r="I53">
            <v>-0.13500000000000001</v>
          </cell>
          <cell r="J53">
            <v>3.7450000000000001</v>
          </cell>
          <cell r="K53">
            <v>0.25</v>
          </cell>
          <cell r="L53">
            <v>4.13</v>
          </cell>
        </row>
        <row r="54">
          <cell r="A54">
            <v>38322</v>
          </cell>
          <cell r="B54">
            <v>4.04</v>
          </cell>
          <cell r="C54">
            <v>0.308</v>
          </cell>
          <cell r="D54">
            <v>4.3479999999999999</v>
          </cell>
          <cell r="E54">
            <v>0.19</v>
          </cell>
          <cell r="F54">
            <v>4.2300000000000004</v>
          </cell>
          <cell r="G54">
            <v>0.56999999999999995</v>
          </cell>
          <cell r="H54">
            <v>4.6100000000000003</v>
          </cell>
          <cell r="I54">
            <v>-0.13500000000000001</v>
          </cell>
          <cell r="J54">
            <v>3.9050000000000002</v>
          </cell>
          <cell r="K54">
            <v>0.25</v>
          </cell>
          <cell r="L54">
            <v>4.29</v>
          </cell>
        </row>
        <row r="55">
          <cell r="A55">
            <v>38353</v>
          </cell>
          <cell r="B55">
            <v>4.0650000000000004</v>
          </cell>
          <cell r="C55">
            <v>0.378</v>
          </cell>
          <cell r="D55">
            <v>4.4430000000000005</v>
          </cell>
          <cell r="E55">
            <v>0.19</v>
          </cell>
          <cell r="F55">
            <v>4.2550000000000008</v>
          </cell>
          <cell r="G55">
            <v>0.56999999999999995</v>
          </cell>
          <cell r="H55">
            <v>4.6350000000000007</v>
          </cell>
          <cell r="I55">
            <v>-0.13500000000000001</v>
          </cell>
          <cell r="J55">
            <v>3.9300000000000006</v>
          </cell>
          <cell r="K55">
            <v>0.25</v>
          </cell>
          <cell r="L55">
            <v>4.3150000000000004</v>
          </cell>
        </row>
        <row r="56">
          <cell r="A56">
            <v>38384</v>
          </cell>
          <cell r="B56">
            <v>3.9810000000000003</v>
          </cell>
          <cell r="C56">
            <v>0.248</v>
          </cell>
          <cell r="D56">
            <v>4.2290000000000001</v>
          </cell>
          <cell r="E56">
            <v>0.19</v>
          </cell>
          <cell r="F56">
            <v>4.1710000000000003</v>
          </cell>
          <cell r="G56">
            <v>0.56999999999999995</v>
          </cell>
          <cell r="H56">
            <v>4.5510000000000002</v>
          </cell>
          <cell r="I56">
            <v>-0.13500000000000001</v>
          </cell>
          <cell r="J56">
            <v>3.8460000000000001</v>
          </cell>
          <cell r="K56">
            <v>0.25</v>
          </cell>
          <cell r="L56">
            <v>4.2309999999999999</v>
          </cell>
        </row>
        <row r="57">
          <cell r="A57">
            <v>38412</v>
          </cell>
          <cell r="B57">
            <v>3.8460000000000001</v>
          </cell>
          <cell r="C57">
            <v>6.8000000000000005E-2</v>
          </cell>
          <cell r="D57">
            <v>3.9140000000000001</v>
          </cell>
          <cell r="E57">
            <v>0.19</v>
          </cell>
          <cell r="F57">
            <v>4.0360000000000005</v>
          </cell>
          <cell r="G57">
            <v>0.56999999999999995</v>
          </cell>
          <cell r="H57">
            <v>4.4160000000000004</v>
          </cell>
          <cell r="I57">
            <v>-0.13500000000000001</v>
          </cell>
          <cell r="J57">
            <v>3.7110000000000003</v>
          </cell>
          <cell r="K57">
            <v>0.25</v>
          </cell>
          <cell r="L57">
            <v>4.0960000000000001</v>
          </cell>
        </row>
        <row r="58">
          <cell r="A58">
            <v>38443</v>
          </cell>
          <cell r="B58">
            <v>3.6960000000000002</v>
          </cell>
          <cell r="C58">
            <v>-0.25</v>
          </cell>
          <cell r="D58">
            <v>3.4460000000000002</v>
          </cell>
          <cell r="E58">
            <v>0.13500000000000001</v>
          </cell>
          <cell r="F58">
            <v>3.8310000000000004</v>
          </cell>
          <cell r="G58">
            <v>0.47499999999999998</v>
          </cell>
          <cell r="H58">
            <v>4.1710000000000003</v>
          </cell>
          <cell r="I58">
            <v>-0.2</v>
          </cell>
          <cell r="J58">
            <v>3.496</v>
          </cell>
          <cell r="K58">
            <v>0.26</v>
          </cell>
          <cell r="L58">
            <v>3.9560000000000004</v>
          </cell>
        </row>
        <row r="59">
          <cell r="A59">
            <v>38473</v>
          </cell>
          <cell r="B59">
            <v>3.7</v>
          </cell>
          <cell r="C59">
            <v>-0.25</v>
          </cell>
          <cell r="D59">
            <v>3.45</v>
          </cell>
          <cell r="E59">
            <v>0.13500000000000001</v>
          </cell>
          <cell r="F59">
            <v>3.835</v>
          </cell>
          <cell r="G59">
            <v>0.47499999999999998</v>
          </cell>
          <cell r="H59">
            <v>4.1749999999999998</v>
          </cell>
          <cell r="I59">
            <v>-0.2</v>
          </cell>
          <cell r="J59">
            <v>3.5</v>
          </cell>
          <cell r="K59">
            <v>0.26</v>
          </cell>
          <cell r="L59">
            <v>3.96</v>
          </cell>
        </row>
        <row r="60">
          <cell r="A60">
            <v>38504</v>
          </cell>
          <cell r="B60">
            <v>3.74</v>
          </cell>
          <cell r="C60">
            <v>-0.25</v>
          </cell>
          <cell r="D60">
            <v>3.49</v>
          </cell>
          <cell r="E60">
            <v>0.13500000000000001</v>
          </cell>
          <cell r="F60">
            <v>3.875</v>
          </cell>
          <cell r="G60">
            <v>0.47499999999999998</v>
          </cell>
          <cell r="H60">
            <v>4.2149999999999999</v>
          </cell>
          <cell r="I60">
            <v>-0.2</v>
          </cell>
          <cell r="J60">
            <v>3.54</v>
          </cell>
          <cell r="K60">
            <v>0.26</v>
          </cell>
          <cell r="L60">
            <v>4</v>
          </cell>
        </row>
        <row r="61">
          <cell r="A61">
            <v>38534</v>
          </cell>
          <cell r="B61">
            <v>3.7850000000000001</v>
          </cell>
          <cell r="C61">
            <v>-0.25</v>
          </cell>
          <cell r="D61">
            <v>3.5350000000000001</v>
          </cell>
          <cell r="E61">
            <v>0.13500000000000001</v>
          </cell>
          <cell r="F61">
            <v>3.92</v>
          </cell>
          <cell r="G61">
            <v>0.47499999999999998</v>
          </cell>
          <cell r="H61">
            <v>4.26</v>
          </cell>
          <cell r="I61">
            <v>-0.2</v>
          </cell>
          <cell r="J61">
            <v>3.585</v>
          </cell>
          <cell r="K61">
            <v>0.26</v>
          </cell>
          <cell r="L61">
            <v>4.0449999999999999</v>
          </cell>
        </row>
        <row r="62">
          <cell r="A62">
            <v>38565</v>
          </cell>
          <cell r="B62">
            <v>3.8240000000000003</v>
          </cell>
          <cell r="C62">
            <v>-0.25</v>
          </cell>
          <cell r="D62">
            <v>3.5740000000000003</v>
          </cell>
          <cell r="E62">
            <v>0.13500000000000001</v>
          </cell>
          <cell r="F62">
            <v>3.9590000000000005</v>
          </cell>
          <cell r="G62">
            <v>0.47499999999999998</v>
          </cell>
          <cell r="H62">
            <v>4.2990000000000004</v>
          </cell>
          <cell r="I62">
            <v>-0.2</v>
          </cell>
          <cell r="J62">
            <v>3.6240000000000001</v>
          </cell>
          <cell r="K62">
            <v>0.26</v>
          </cell>
          <cell r="L62">
            <v>4.0840000000000005</v>
          </cell>
        </row>
        <row r="63">
          <cell r="A63">
            <v>38596</v>
          </cell>
          <cell r="B63">
            <v>3.8130000000000002</v>
          </cell>
          <cell r="C63">
            <v>-0.25</v>
          </cell>
          <cell r="D63">
            <v>3.5630000000000002</v>
          </cell>
          <cell r="E63">
            <v>0.13500000000000001</v>
          </cell>
          <cell r="F63">
            <v>3.9480000000000004</v>
          </cell>
          <cell r="G63">
            <v>0.47499999999999998</v>
          </cell>
          <cell r="H63">
            <v>4.2880000000000003</v>
          </cell>
          <cell r="I63">
            <v>-0.2</v>
          </cell>
          <cell r="J63">
            <v>3.613</v>
          </cell>
          <cell r="K63">
            <v>0.26</v>
          </cell>
          <cell r="L63">
            <v>4.0730000000000004</v>
          </cell>
        </row>
        <row r="64">
          <cell r="A64">
            <v>38626</v>
          </cell>
          <cell r="B64">
            <v>3.8280000000000003</v>
          </cell>
          <cell r="C64">
            <v>-0.25</v>
          </cell>
          <cell r="D64">
            <v>3.5780000000000003</v>
          </cell>
          <cell r="E64">
            <v>0.13500000000000001</v>
          </cell>
          <cell r="F64">
            <v>3.9630000000000001</v>
          </cell>
          <cell r="G64">
            <v>0.47499999999999998</v>
          </cell>
          <cell r="H64">
            <v>4.3029999999999999</v>
          </cell>
          <cell r="I64">
            <v>-0.2</v>
          </cell>
          <cell r="J64">
            <v>3.6280000000000001</v>
          </cell>
          <cell r="K64">
            <v>0.26</v>
          </cell>
          <cell r="L64">
            <v>4.0880000000000001</v>
          </cell>
        </row>
        <row r="65">
          <cell r="A65">
            <v>38657</v>
          </cell>
          <cell r="B65">
            <v>3.9849999999999999</v>
          </cell>
          <cell r="C65">
            <v>0.248</v>
          </cell>
          <cell r="D65">
            <v>4.2329999999999997</v>
          </cell>
          <cell r="E65">
            <v>0.19</v>
          </cell>
          <cell r="F65">
            <v>4.1749999999999998</v>
          </cell>
          <cell r="G65">
            <v>0.5</v>
          </cell>
          <cell r="H65">
            <v>4.4849999999999994</v>
          </cell>
          <cell r="I65">
            <v>-0.13</v>
          </cell>
          <cell r="J65">
            <v>3.855</v>
          </cell>
          <cell r="K65">
            <v>0.25</v>
          </cell>
          <cell r="L65">
            <v>4.2349999999999994</v>
          </cell>
        </row>
        <row r="66">
          <cell r="A66">
            <v>38687</v>
          </cell>
          <cell r="B66">
            <v>4.1449999999999996</v>
          </cell>
          <cell r="C66">
            <v>0.308</v>
          </cell>
          <cell r="D66">
            <v>4.4529999999999994</v>
          </cell>
          <cell r="E66">
            <v>0.19</v>
          </cell>
          <cell r="F66">
            <v>4.335</v>
          </cell>
          <cell r="G66">
            <v>0.56999999999999995</v>
          </cell>
          <cell r="H66">
            <v>4.7149999999999999</v>
          </cell>
          <cell r="I66">
            <v>-0.13</v>
          </cell>
          <cell r="J66">
            <v>4.0149999999999997</v>
          </cell>
          <cell r="K66">
            <v>0.25</v>
          </cell>
          <cell r="L66">
            <v>4.3949999999999996</v>
          </cell>
        </row>
        <row r="67">
          <cell r="A67">
            <v>38718</v>
          </cell>
          <cell r="B67">
            <v>4.1624999999999996</v>
          </cell>
          <cell r="C67">
            <v>0.378</v>
          </cell>
          <cell r="D67">
            <v>4.5404999999999998</v>
          </cell>
          <cell r="E67">
            <v>0.19</v>
          </cell>
          <cell r="F67">
            <v>4.3525</v>
          </cell>
          <cell r="G67">
            <v>0.56999999999999995</v>
          </cell>
          <cell r="H67">
            <v>4.7324999999999999</v>
          </cell>
          <cell r="I67">
            <v>-0.13</v>
          </cell>
          <cell r="J67">
            <v>4.0324999999999998</v>
          </cell>
          <cell r="K67">
            <v>0.25</v>
          </cell>
          <cell r="L67">
            <v>4.4124999999999996</v>
          </cell>
        </row>
        <row r="68">
          <cell r="A68">
            <v>38749</v>
          </cell>
          <cell r="B68">
            <v>4.0785</v>
          </cell>
          <cell r="C68">
            <v>0.248</v>
          </cell>
          <cell r="D68">
            <v>4.3265000000000002</v>
          </cell>
          <cell r="E68">
            <v>0.19</v>
          </cell>
          <cell r="F68">
            <v>4.2685000000000004</v>
          </cell>
          <cell r="G68">
            <v>0.56999999999999995</v>
          </cell>
          <cell r="H68">
            <v>4.6485000000000003</v>
          </cell>
          <cell r="I68">
            <v>-0.13</v>
          </cell>
          <cell r="J68">
            <v>3.9485000000000001</v>
          </cell>
          <cell r="K68">
            <v>0.25</v>
          </cell>
          <cell r="L68">
            <v>4.3285</v>
          </cell>
        </row>
        <row r="69">
          <cell r="A69">
            <v>38777</v>
          </cell>
          <cell r="B69">
            <v>3.9435000000000002</v>
          </cell>
          <cell r="C69">
            <v>6.8000000000000005E-2</v>
          </cell>
          <cell r="D69">
            <v>4.0114999999999998</v>
          </cell>
          <cell r="E69">
            <v>0.19</v>
          </cell>
          <cell r="F69">
            <v>4.1335000000000006</v>
          </cell>
          <cell r="G69">
            <v>0.56999999999999995</v>
          </cell>
          <cell r="H69">
            <v>4.5135000000000005</v>
          </cell>
          <cell r="I69">
            <v>-0.13</v>
          </cell>
          <cell r="J69">
            <v>3.8135000000000003</v>
          </cell>
          <cell r="K69">
            <v>0.25</v>
          </cell>
          <cell r="L69">
            <v>4.1935000000000002</v>
          </cell>
        </row>
        <row r="70">
          <cell r="A70">
            <v>38808</v>
          </cell>
          <cell r="B70">
            <v>3.7935000000000003</v>
          </cell>
          <cell r="C70">
            <v>-0.25</v>
          </cell>
          <cell r="D70">
            <v>3.5435000000000003</v>
          </cell>
          <cell r="E70">
            <v>0.13500000000000001</v>
          </cell>
          <cell r="F70">
            <v>3.9285000000000005</v>
          </cell>
          <cell r="G70">
            <v>0.47499999999999998</v>
          </cell>
          <cell r="H70">
            <v>4.2685000000000004</v>
          </cell>
          <cell r="I70">
            <v>-0.19500000000000001</v>
          </cell>
          <cell r="J70">
            <v>3.5985000000000005</v>
          </cell>
          <cell r="K70">
            <v>0.26</v>
          </cell>
          <cell r="L70">
            <v>4.0535000000000005</v>
          </cell>
        </row>
        <row r="71">
          <cell r="A71">
            <v>38838</v>
          </cell>
          <cell r="B71">
            <v>3.7974999999999999</v>
          </cell>
          <cell r="C71">
            <v>-0.25</v>
          </cell>
          <cell r="D71">
            <v>3.5474999999999999</v>
          </cell>
          <cell r="E71">
            <v>0.13500000000000001</v>
          </cell>
          <cell r="F71">
            <v>3.9325000000000001</v>
          </cell>
          <cell r="G71">
            <v>0.47499999999999998</v>
          </cell>
          <cell r="H71">
            <v>4.2725</v>
          </cell>
          <cell r="I71">
            <v>-0.19500000000000001</v>
          </cell>
          <cell r="J71">
            <v>3.6025</v>
          </cell>
          <cell r="K71">
            <v>0.26</v>
          </cell>
          <cell r="L71">
            <v>4.0575000000000001</v>
          </cell>
        </row>
        <row r="72">
          <cell r="A72">
            <v>38869</v>
          </cell>
          <cell r="B72">
            <v>3.8374999999999999</v>
          </cell>
          <cell r="C72">
            <v>-0.25</v>
          </cell>
          <cell r="D72">
            <v>3.5874999999999999</v>
          </cell>
          <cell r="E72">
            <v>0.13500000000000001</v>
          </cell>
          <cell r="F72">
            <v>3.9725000000000001</v>
          </cell>
          <cell r="G72">
            <v>0.47499999999999998</v>
          </cell>
          <cell r="H72">
            <v>4.3125</v>
          </cell>
          <cell r="I72">
            <v>-0.19500000000000001</v>
          </cell>
          <cell r="J72">
            <v>3.6425000000000001</v>
          </cell>
          <cell r="K72">
            <v>0.26</v>
          </cell>
          <cell r="L72">
            <v>4.0975000000000001</v>
          </cell>
        </row>
        <row r="73">
          <cell r="A73">
            <v>38899</v>
          </cell>
          <cell r="B73">
            <v>3.8824999999999998</v>
          </cell>
          <cell r="C73">
            <v>-0.25</v>
          </cell>
          <cell r="D73">
            <v>3.6324999999999998</v>
          </cell>
          <cell r="E73">
            <v>0.13500000000000001</v>
          </cell>
          <cell r="F73">
            <v>4.0175000000000001</v>
          </cell>
          <cell r="G73">
            <v>0.47499999999999998</v>
          </cell>
          <cell r="H73">
            <v>4.3574999999999999</v>
          </cell>
          <cell r="I73">
            <v>-0.19500000000000001</v>
          </cell>
          <cell r="J73">
            <v>3.6875</v>
          </cell>
          <cell r="K73">
            <v>0.26</v>
          </cell>
          <cell r="L73">
            <v>4.1425000000000001</v>
          </cell>
        </row>
        <row r="74">
          <cell r="A74">
            <v>38930</v>
          </cell>
          <cell r="B74">
            <v>3.9215</v>
          </cell>
          <cell r="C74">
            <v>-0.25</v>
          </cell>
          <cell r="D74">
            <v>3.6715</v>
          </cell>
          <cell r="E74">
            <v>0.13500000000000001</v>
          </cell>
          <cell r="F74">
            <v>4.0564999999999998</v>
          </cell>
          <cell r="G74">
            <v>0.47499999999999998</v>
          </cell>
          <cell r="H74">
            <v>4.3964999999999996</v>
          </cell>
          <cell r="I74">
            <v>-0.19500000000000001</v>
          </cell>
          <cell r="J74">
            <v>3.7265000000000001</v>
          </cell>
          <cell r="K74">
            <v>0.26</v>
          </cell>
          <cell r="L74">
            <v>4.1814999999999998</v>
          </cell>
        </row>
        <row r="75">
          <cell r="A75">
            <v>38961</v>
          </cell>
          <cell r="B75">
            <v>3.9105000000000003</v>
          </cell>
          <cell r="C75">
            <v>-0.25</v>
          </cell>
          <cell r="D75">
            <v>3.6605000000000003</v>
          </cell>
          <cell r="E75">
            <v>0.13500000000000001</v>
          </cell>
          <cell r="F75">
            <v>4.0455000000000005</v>
          </cell>
          <cell r="G75">
            <v>0.47499999999999998</v>
          </cell>
          <cell r="H75">
            <v>4.3855000000000004</v>
          </cell>
          <cell r="I75">
            <v>-0.19500000000000001</v>
          </cell>
          <cell r="J75">
            <v>3.7155000000000005</v>
          </cell>
          <cell r="K75">
            <v>0.26</v>
          </cell>
          <cell r="L75">
            <v>4.1705000000000005</v>
          </cell>
        </row>
        <row r="76">
          <cell r="A76">
            <v>38991</v>
          </cell>
          <cell r="B76">
            <v>3.9255</v>
          </cell>
          <cell r="C76">
            <v>-0.25</v>
          </cell>
          <cell r="D76">
            <v>3.6755</v>
          </cell>
          <cell r="E76">
            <v>0.13500000000000001</v>
          </cell>
          <cell r="F76">
            <v>4.0605000000000002</v>
          </cell>
          <cell r="G76">
            <v>0.47499999999999998</v>
          </cell>
          <cell r="H76">
            <v>4.4005000000000001</v>
          </cell>
          <cell r="I76">
            <v>-0.19500000000000001</v>
          </cell>
          <cell r="J76">
            <v>3.7305000000000001</v>
          </cell>
          <cell r="K76">
            <v>0.26</v>
          </cell>
          <cell r="L76">
            <v>4.1855000000000002</v>
          </cell>
        </row>
        <row r="77">
          <cell r="A77">
            <v>39022</v>
          </cell>
          <cell r="B77">
            <v>4.0824999999999996</v>
          </cell>
          <cell r="C77">
            <v>0.248</v>
          </cell>
          <cell r="D77">
            <v>4.3304999999999998</v>
          </cell>
          <cell r="E77">
            <v>0.19</v>
          </cell>
          <cell r="F77">
            <v>4.2725</v>
          </cell>
          <cell r="G77">
            <v>0.5</v>
          </cell>
          <cell r="H77">
            <v>4.5824999999999996</v>
          </cell>
          <cell r="I77">
            <v>-0.13</v>
          </cell>
          <cell r="J77">
            <v>3.9524999999999997</v>
          </cell>
          <cell r="K77">
            <v>0.25</v>
          </cell>
          <cell r="L77">
            <v>4.3324999999999996</v>
          </cell>
        </row>
        <row r="78">
          <cell r="A78">
            <v>39052</v>
          </cell>
          <cell r="B78">
            <v>4.2424999999999997</v>
          </cell>
          <cell r="C78">
            <v>0.308</v>
          </cell>
          <cell r="D78">
            <v>4.5504999999999995</v>
          </cell>
          <cell r="E78">
            <v>0.19</v>
          </cell>
          <cell r="F78">
            <v>4.4325000000000001</v>
          </cell>
          <cell r="G78">
            <v>0.56999999999999995</v>
          </cell>
          <cell r="H78">
            <v>4.8125</v>
          </cell>
          <cell r="I78">
            <v>-0.13</v>
          </cell>
          <cell r="J78">
            <v>4.1124999999999998</v>
          </cell>
          <cell r="K78">
            <v>0.25</v>
          </cell>
          <cell r="L78">
            <v>4.4924999999999997</v>
          </cell>
        </row>
        <row r="79">
          <cell r="A79">
            <v>39083</v>
          </cell>
          <cell r="B79">
            <v>4.2625000000000002</v>
          </cell>
          <cell r="C79">
            <v>0.378</v>
          </cell>
          <cell r="D79">
            <v>4.6405000000000003</v>
          </cell>
          <cell r="E79">
            <v>0.19</v>
          </cell>
          <cell r="F79">
            <v>4.4525000000000006</v>
          </cell>
          <cell r="G79">
            <v>0.56999999999999995</v>
          </cell>
          <cell r="H79">
            <v>4.8325000000000005</v>
          </cell>
          <cell r="I79">
            <v>-0.13</v>
          </cell>
          <cell r="J79">
            <v>4.1325000000000003</v>
          </cell>
          <cell r="K79">
            <v>0.25</v>
          </cell>
          <cell r="L79">
            <v>4.5125000000000002</v>
          </cell>
        </row>
        <row r="80">
          <cell r="A80">
            <v>39114</v>
          </cell>
          <cell r="B80">
            <v>4.1785000000000005</v>
          </cell>
          <cell r="C80">
            <v>0.248</v>
          </cell>
          <cell r="D80">
            <v>4.4265000000000008</v>
          </cell>
          <cell r="E80">
            <v>0.19</v>
          </cell>
          <cell r="F80">
            <v>4.3685000000000009</v>
          </cell>
          <cell r="G80">
            <v>0.56999999999999995</v>
          </cell>
          <cell r="H80">
            <v>4.7485000000000008</v>
          </cell>
          <cell r="I80">
            <v>-0.13</v>
          </cell>
          <cell r="J80">
            <v>4.0485000000000007</v>
          </cell>
          <cell r="K80">
            <v>0.25</v>
          </cell>
          <cell r="L80">
            <v>4.4285000000000005</v>
          </cell>
        </row>
        <row r="81">
          <cell r="A81">
            <v>39142</v>
          </cell>
          <cell r="B81">
            <v>4.0434999999999999</v>
          </cell>
          <cell r="C81">
            <v>6.8000000000000005E-2</v>
          </cell>
          <cell r="D81">
            <v>4.1114999999999995</v>
          </cell>
          <cell r="E81">
            <v>0.19</v>
          </cell>
          <cell r="F81">
            <v>4.2335000000000003</v>
          </cell>
          <cell r="G81">
            <v>0.56999999999999995</v>
          </cell>
          <cell r="H81">
            <v>4.6135000000000002</v>
          </cell>
          <cell r="I81">
            <v>-0.13</v>
          </cell>
          <cell r="J81">
            <v>3.9135</v>
          </cell>
          <cell r="K81">
            <v>0.25</v>
          </cell>
          <cell r="L81">
            <v>4.2934999999999999</v>
          </cell>
        </row>
        <row r="82">
          <cell r="A82">
            <v>39173</v>
          </cell>
          <cell r="B82">
            <v>3.8935000000000004</v>
          </cell>
          <cell r="C82">
            <v>-0.25</v>
          </cell>
          <cell r="D82">
            <v>3.6435000000000004</v>
          </cell>
          <cell r="E82">
            <v>0.13500000000000001</v>
          </cell>
          <cell r="F82">
            <v>4.0285000000000002</v>
          </cell>
          <cell r="G82">
            <v>0.47499999999999998</v>
          </cell>
          <cell r="H82">
            <v>4.3685</v>
          </cell>
          <cell r="I82">
            <v>-0.19500000000000001</v>
          </cell>
          <cell r="J82">
            <v>3.6985000000000006</v>
          </cell>
          <cell r="K82">
            <v>0.26</v>
          </cell>
          <cell r="L82">
            <v>4.1535000000000002</v>
          </cell>
        </row>
        <row r="83">
          <cell r="A83">
            <v>39203</v>
          </cell>
          <cell r="B83">
            <v>3.8975</v>
          </cell>
          <cell r="C83">
            <v>-0.25</v>
          </cell>
          <cell r="D83">
            <v>3.6475</v>
          </cell>
          <cell r="E83">
            <v>0.13500000000000001</v>
          </cell>
          <cell r="F83">
            <v>4.0324999999999998</v>
          </cell>
          <cell r="G83">
            <v>0.47499999999999998</v>
          </cell>
          <cell r="H83">
            <v>4.3724999999999996</v>
          </cell>
          <cell r="I83">
            <v>-0.19500000000000001</v>
          </cell>
          <cell r="J83">
            <v>3.7025000000000001</v>
          </cell>
          <cell r="K83">
            <v>0.26</v>
          </cell>
          <cell r="L83">
            <v>4.1574999999999998</v>
          </cell>
        </row>
        <row r="84">
          <cell r="A84">
            <v>39234</v>
          </cell>
          <cell r="B84">
            <v>3.9375</v>
          </cell>
          <cell r="C84">
            <v>-0.25</v>
          </cell>
          <cell r="D84">
            <v>3.6875</v>
          </cell>
          <cell r="E84">
            <v>0.13500000000000001</v>
          </cell>
          <cell r="F84">
            <v>4.0724999999999998</v>
          </cell>
          <cell r="G84">
            <v>0.47499999999999998</v>
          </cell>
          <cell r="H84">
            <v>4.4124999999999996</v>
          </cell>
          <cell r="I84">
            <v>-0.19500000000000001</v>
          </cell>
          <cell r="J84">
            <v>3.7425000000000002</v>
          </cell>
          <cell r="K84">
            <v>0.26</v>
          </cell>
          <cell r="L84">
            <v>4.1974999999999998</v>
          </cell>
        </row>
        <row r="85">
          <cell r="A85">
            <v>39264</v>
          </cell>
          <cell r="B85">
            <v>3.9824999999999999</v>
          </cell>
          <cell r="C85">
            <v>-0.25</v>
          </cell>
          <cell r="D85">
            <v>3.7324999999999999</v>
          </cell>
          <cell r="E85">
            <v>0.13500000000000001</v>
          </cell>
          <cell r="F85">
            <v>4.1174999999999997</v>
          </cell>
          <cell r="G85">
            <v>0.47499999999999998</v>
          </cell>
          <cell r="H85">
            <v>4.4574999999999996</v>
          </cell>
          <cell r="I85">
            <v>-0.19500000000000001</v>
          </cell>
          <cell r="J85">
            <v>3.7875000000000001</v>
          </cell>
          <cell r="K85">
            <v>0.26</v>
          </cell>
          <cell r="L85">
            <v>4.2424999999999997</v>
          </cell>
        </row>
        <row r="86">
          <cell r="A86">
            <v>39295</v>
          </cell>
          <cell r="B86">
            <v>4.0215000000000005</v>
          </cell>
          <cell r="C86">
            <v>-0.25</v>
          </cell>
          <cell r="D86">
            <v>3.7715000000000005</v>
          </cell>
          <cell r="E86">
            <v>0.13500000000000001</v>
          </cell>
          <cell r="F86">
            <v>4.1565000000000003</v>
          </cell>
          <cell r="G86">
            <v>0.47499999999999998</v>
          </cell>
          <cell r="H86">
            <v>4.4965000000000002</v>
          </cell>
          <cell r="I86">
            <v>-0.19500000000000001</v>
          </cell>
          <cell r="J86">
            <v>3.8265000000000007</v>
          </cell>
          <cell r="K86">
            <v>0.26</v>
          </cell>
          <cell r="L86">
            <v>4.2815000000000003</v>
          </cell>
        </row>
        <row r="87">
          <cell r="A87">
            <v>39326</v>
          </cell>
          <cell r="B87">
            <v>4.0105000000000004</v>
          </cell>
          <cell r="C87">
            <v>-0.25</v>
          </cell>
          <cell r="D87">
            <v>3.7605000000000004</v>
          </cell>
          <cell r="E87">
            <v>0.13500000000000001</v>
          </cell>
          <cell r="F87">
            <v>4.1455000000000002</v>
          </cell>
          <cell r="G87">
            <v>0.47499999999999998</v>
          </cell>
          <cell r="H87">
            <v>4.4855</v>
          </cell>
          <cell r="I87">
            <v>-0.19500000000000001</v>
          </cell>
          <cell r="J87">
            <v>3.8155000000000006</v>
          </cell>
          <cell r="K87">
            <v>0.26</v>
          </cell>
          <cell r="L87">
            <v>4.2705000000000002</v>
          </cell>
        </row>
        <row r="88">
          <cell r="A88">
            <v>39356</v>
          </cell>
          <cell r="B88">
            <v>4.0255000000000001</v>
          </cell>
          <cell r="C88">
            <v>-0.25</v>
          </cell>
          <cell r="D88">
            <v>3.7755000000000001</v>
          </cell>
          <cell r="E88">
            <v>0.13500000000000001</v>
          </cell>
          <cell r="F88">
            <v>4.1604999999999999</v>
          </cell>
          <cell r="G88">
            <v>0.47499999999999998</v>
          </cell>
          <cell r="H88">
            <v>4.5004999999999997</v>
          </cell>
          <cell r="I88">
            <v>-0.19500000000000001</v>
          </cell>
          <cell r="J88">
            <v>3.8305000000000002</v>
          </cell>
          <cell r="K88">
            <v>0.26</v>
          </cell>
          <cell r="L88">
            <v>4.2854999999999999</v>
          </cell>
        </row>
        <row r="89">
          <cell r="A89">
            <v>39387</v>
          </cell>
          <cell r="B89">
            <v>4.1825000000000001</v>
          </cell>
          <cell r="C89">
            <v>0.248</v>
          </cell>
          <cell r="D89">
            <v>4.4305000000000003</v>
          </cell>
          <cell r="E89">
            <v>0.19</v>
          </cell>
          <cell r="F89">
            <v>4.3725000000000005</v>
          </cell>
          <cell r="G89">
            <v>0.5</v>
          </cell>
          <cell r="H89">
            <v>4.6825000000000001</v>
          </cell>
          <cell r="I89">
            <v>-0.13</v>
          </cell>
          <cell r="J89">
            <v>4.0525000000000002</v>
          </cell>
          <cell r="K89">
            <v>0.25</v>
          </cell>
          <cell r="L89">
            <v>4.4325000000000001</v>
          </cell>
        </row>
        <row r="90">
          <cell r="A90">
            <v>39417</v>
          </cell>
          <cell r="B90">
            <v>4.3425000000000002</v>
          </cell>
          <cell r="C90">
            <v>0.308</v>
          </cell>
          <cell r="D90">
            <v>4.6505000000000001</v>
          </cell>
          <cell r="E90">
            <v>0.19</v>
          </cell>
          <cell r="F90">
            <v>4.5325000000000006</v>
          </cell>
          <cell r="G90">
            <v>0.56999999999999995</v>
          </cell>
          <cell r="H90">
            <v>4.9125000000000005</v>
          </cell>
          <cell r="I90">
            <v>-0.13</v>
          </cell>
          <cell r="J90">
            <v>4.2125000000000004</v>
          </cell>
          <cell r="K90">
            <v>0.25</v>
          </cell>
          <cell r="L90">
            <v>4.5925000000000002</v>
          </cell>
        </row>
        <row r="91">
          <cell r="A91">
            <v>39448</v>
          </cell>
          <cell r="B91">
            <v>4.3650000000000002</v>
          </cell>
          <cell r="C91">
            <v>0.378</v>
          </cell>
          <cell r="D91">
            <v>4.7430000000000003</v>
          </cell>
          <cell r="E91">
            <v>0.19</v>
          </cell>
          <cell r="F91">
            <v>4.5550000000000006</v>
          </cell>
          <cell r="G91">
            <v>0.56999999999999995</v>
          </cell>
          <cell r="H91">
            <v>4.9350000000000005</v>
          </cell>
          <cell r="I91">
            <v>-0.13</v>
          </cell>
          <cell r="J91">
            <v>4.2350000000000003</v>
          </cell>
          <cell r="K91">
            <v>0.25</v>
          </cell>
          <cell r="L91">
            <v>4.6150000000000002</v>
          </cell>
        </row>
        <row r="92">
          <cell r="A92">
            <v>39479</v>
          </cell>
          <cell r="B92">
            <v>4.2810000000000006</v>
          </cell>
          <cell r="C92">
            <v>0.248</v>
          </cell>
          <cell r="D92">
            <v>4.5290000000000008</v>
          </cell>
          <cell r="E92">
            <v>0.19</v>
          </cell>
          <cell r="F92">
            <v>4.471000000000001</v>
          </cell>
          <cell r="G92">
            <v>0.56999999999999995</v>
          </cell>
          <cell r="H92">
            <v>4.8510000000000009</v>
          </cell>
          <cell r="I92">
            <v>-0.13</v>
          </cell>
          <cell r="J92">
            <v>4.1510000000000007</v>
          </cell>
          <cell r="K92">
            <v>0.25</v>
          </cell>
          <cell r="L92">
            <v>4.5310000000000006</v>
          </cell>
        </row>
        <row r="93">
          <cell r="A93">
            <v>39508</v>
          </cell>
          <cell r="B93">
            <v>4.1459999999999999</v>
          </cell>
          <cell r="C93">
            <v>6.8000000000000005E-2</v>
          </cell>
          <cell r="D93">
            <v>4.2139999999999995</v>
          </cell>
          <cell r="E93">
            <v>0.19</v>
          </cell>
          <cell r="F93">
            <v>4.3360000000000003</v>
          </cell>
          <cell r="G93">
            <v>0.56999999999999995</v>
          </cell>
          <cell r="H93">
            <v>4.7160000000000002</v>
          </cell>
          <cell r="I93">
            <v>-0.13</v>
          </cell>
          <cell r="J93">
            <v>4.016</v>
          </cell>
          <cell r="K93">
            <v>0.25</v>
          </cell>
          <cell r="L93">
            <v>4.3959999999999999</v>
          </cell>
        </row>
        <row r="94">
          <cell r="A94">
            <v>39539</v>
          </cell>
          <cell r="B94">
            <v>3.996</v>
          </cell>
          <cell r="C94">
            <v>-0.25</v>
          </cell>
          <cell r="D94">
            <v>3.746</v>
          </cell>
          <cell r="E94">
            <v>0.13500000000000001</v>
          </cell>
          <cell r="F94">
            <v>4.1310000000000002</v>
          </cell>
          <cell r="G94">
            <v>0.47499999999999998</v>
          </cell>
          <cell r="H94">
            <v>4.4710000000000001</v>
          </cell>
          <cell r="I94">
            <v>-0.19500000000000001</v>
          </cell>
          <cell r="J94">
            <v>3.8010000000000002</v>
          </cell>
          <cell r="K94">
            <v>0.26</v>
          </cell>
          <cell r="L94">
            <v>4.2560000000000002</v>
          </cell>
        </row>
        <row r="95">
          <cell r="A95">
            <v>39569</v>
          </cell>
          <cell r="B95">
            <v>4</v>
          </cell>
          <cell r="C95">
            <v>-0.25</v>
          </cell>
          <cell r="D95">
            <v>3.75</v>
          </cell>
          <cell r="E95">
            <v>0.13500000000000001</v>
          </cell>
          <cell r="F95">
            <v>4.1349999999999998</v>
          </cell>
          <cell r="G95">
            <v>0.47499999999999998</v>
          </cell>
          <cell r="H95">
            <v>4.4749999999999996</v>
          </cell>
          <cell r="I95">
            <v>-0.19500000000000001</v>
          </cell>
          <cell r="J95">
            <v>3.8050000000000002</v>
          </cell>
          <cell r="K95">
            <v>0.26</v>
          </cell>
          <cell r="L95">
            <v>4.26</v>
          </cell>
        </row>
        <row r="96">
          <cell r="A96">
            <v>39600</v>
          </cell>
          <cell r="B96">
            <v>4.04</v>
          </cell>
          <cell r="C96">
            <v>-0.25</v>
          </cell>
          <cell r="D96">
            <v>3.79</v>
          </cell>
          <cell r="E96">
            <v>0.13500000000000001</v>
          </cell>
          <cell r="F96">
            <v>4.1749999999999998</v>
          </cell>
          <cell r="G96">
            <v>0.47499999999999998</v>
          </cell>
          <cell r="H96">
            <v>4.5149999999999997</v>
          </cell>
          <cell r="I96">
            <v>-0.19500000000000001</v>
          </cell>
          <cell r="J96">
            <v>3.8450000000000002</v>
          </cell>
          <cell r="K96">
            <v>0.26</v>
          </cell>
          <cell r="L96">
            <v>4.3</v>
          </cell>
        </row>
        <row r="97">
          <cell r="A97">
            <v>39630</v>
          </cell>
          <cell r="B97">
            <v>4.085</v>
          </cell>
          <cell r="C97">
            <v>-0.25</v>
          </cell>
          <cell r="D97">
            <v>3.835</v>
          </cell>
          <cell r="E97">
            <v>0.13500000000000001</v>
          </cell>
          <cell r="F97">
            <v>4.22</v>
          </cell>
          <cell r="G97">
            <v>0.47499999999999998</v>
          </cell>
          <cell r="H97">
            <v>4.5599999999999996</v>
          </cell>
          <cell r="I97">
            <v>-0.19500000000000001</v>
          </cell>
          <cell r="J97">
            <v>3.89</v>
          </cell>
          <cell r="K97">
            <v>0.26</v>
          </cell>
          <cell r="L97">
            <v>4.3449999999999998</v>
          </cell>
        </row>
        <row r="98">
          <cell r="A98">
            <v>39661</v>
          </cell>
          <cell r="B98">
            <v>4.1240000000000006</v>
          </cell>
          <cell r="C98">
            <v>-0.25</v>
          </cell>
          <cell r="D98">
            <v>3.8740000000000006</v>
          </cell>
          <cell r="E98">
            <v>0.13500000000000001</v>
          </cell>
          <cell r="F98">
            <v>4.2590000000000003</v>
          </cell>
          <cell r="G98">
            <v>0.47499999999999998</v>
          </cell>
          <cell r="H98">
            <v>4.5990000000000002</v>
          </cell>
          <cell r="I98">
            <v>-0.19500000000000001</v>
          </cell>
          <cell r="J98">
            <v>3.9290000000000007</v>
          </cell>
          <cell r="K98">
            <v>0.26</v>
          </cell>
          <cell r="L98">
            <v>4.3840000000000003</v>
          </cell>
        </row>
        <row r="99">
          <cell r="A99">
            <v>39692</v>
          </cell>
          <cell r="B99">
            <v>4.1130000000000004</v>
          </cell>
          <cell r="C99">
            <v>-0.25</v>
          </cell>
          <cell r="D99">
            <v>3.8630000000000004</v>
          </cell>
          <cell r="E99">
            <v>0.13500000000000001</v>
          </cell>
          <cell r="F99">
            <v>4.2480000000000002</v>
          </cell>
          <cell r="G99">
            <v>0.47499999999999998</v>
          </cell>
          <cell r="H99">
            <v>4.5880000000000001</v>
          </cell>
          <cell r="I99">
            <v>-0.19500000000000001</v>
          </cell>
          <cell r="J99">
            <v>3.9180000000000006</v>
          </cell>
          <cell r="K99">
            <v>0.26</v>
          </cell>
          <cell r="L99">
            <v>4.3730000000000002</v>
          </cell>
        </row>
        <row r="100">
          <cell r="A100">
            <v>39722</v>
          </cell>
          <cell r="B100">
            <v>4.1280000000000001</v>
          </cell>
          <cell r="C100">
            <v>-0.25</v>
          </cell>
          <cell r="D100">
            <v>3.8780000000000001</v>
          </cell>
          <cell r="E100">
            <v>0.13500000000000001</v>
          </cell>
          <cell r="F100">
            <v>4.2629999999999999</v>
          </cell>
          <cell r="G100">
            <v>0.47499999999999998</v>
          </cell>
          <cell r="H100">
            <v>4.6029999999999998</v>
          </cell>
          <cell r="I100">
            <v>-0.19500000000000001</v>
          </cell>
          <cell r="J100">
            <v>3.9330000000000003</v>
          </cell>
          <cell r="K100">
            <v>0.26</v>
          </cell>
          <cell r="L100">
            <v>4.3879999999999999</v>
          </cell>
        </row>
        <row r="101">
          <cell r="A101">
            <v>39753</v>
          </cell>
          <cell r="B101">
            <v>4.2850000000000001</v>
          </cell>
          <cell r="C101">
            <v>0.248</v>
          </cell>
          <cell r="D101">
            <v>4.5330000000000004</v>
          </cell>
          <cell r="E101">
            <v>0</v>
          </cell>
          <cell r="F101">
            <v>4.2850000000000001</v>
          </cell>
          <cell r="G101">
            <v>0.5</v>
          </cell>
          <cell r="H101">
            <v>4.7850000000000001</v>
          </cell>
          <cell r="I101">
            <v>-0.13</v>
          </cell>
          <cell r="J101">
            <v>4.1550000000000002</v>
          </cell>
          <cell r="K101">
            <v>0.25</v>
          </cell>
          <cell r="L101">
            <v>4.5350000000000001</v>
          </cell>
        </row>
        <row r="102">
          <cell r="A102">
            <v>39783</v>
          </cell>
          <cell r="B102">
            <v>4.4450000000000003</v>
          </cell>
          <cell r="C102">
            <v>0.308</v>
          </cell>
          <cell r="D102">
            <v>4.7530000000000001</v>
          </cell>
          <cell r="E102">
            <v>0</v>
          </cell>
          <cell r="F102">
            <v>4.4450000000000003</v>
          </cell>
          <cell r="G102">
            <v>0.56999999999999995</v>
          </cell>
          <cell r="H102">
            <v>5.0150000000000006</v>
          </cell>
          <cell r="I102">
            <v>-0.13</v>
          </cell>
          <cell r="J102">
            <v>4.3150000000000004</v>
          </cell>
          <cell r="K102">
            <v>0.25</v>
          </cell>
          <cell r="L102">
            <v>4.6950000000000003</v>
          </cell>
        </row>
        <row r="103">
          <cell r="A103">
            <v>39814</v>
          </cell>
          <cell r="B103">
            <v>4.47</v>
          </cell>
          <cell r="C103">
            <v>0.378</v>
          </cell>
          <cell r="D103">
            <v>4.8479999999999999</v>
          </cell>
          <cell r="E103">
            <v>0</v>
          </cell>
          <cell r="F103">
            <v>4.47</v>
          </cell>
          <cell r="G103">
            <v>0.56999999999999995</v>
          </cell>
          <cell r="H103">
            <v>5.04</v>
          </cell>
          <cell r="I103">
            <v>-0.13</v>
          </cell>
          <cell r="J103">
            <v>4.34</v>
          </cell>
          <cell r="K103">
            <v>0.25</v>
          </cell>
          <cell r="L103">
            <v>4.72</v>
          </cell>
        </row>
        <row r="104">
          <cell r="A104">
            <v>39845</v>
          </cell>
          <cell r="B104">
            <v>4.3860000000000001</v>
          </cell>
          <cell r="C104">
            <v>0.248</v>
          </cell>
          <cell r="D104">
            <v>4.6340000000000003</v>
          </cell>
          <cell r="E104">
            <v>0</v>
          </cell>
          <cell r="F104">
            <v>4.3860000000000001</v>
          </cell>
          <cell r="G104">
            <v>0.56999999999999995</v>
          </cell>
          <cell r="H104">
            <v>4.9560000000000004</v>
          </cell>
          <cell r="I104">
            <v>-0.13</v>
          </cell>
          <cell r="J104">
            <v>4.2560000000000002</v>
          </cell>
          <cell r="K104">
            <v>0.25</v>
          </cell>
          <cell r="L104">
            <v>4.6360000000000001</v>
          </cell>
        </row>
        <row r="105">
          <cell r="A105">
            <v>39873</v>
          </cell>
          <cell r="B105">
            <v>4.2510000000000003</v>
          </cell>
          <cell r="C105">
            <v>6.8000000000000005E-2</v>
          </cell>
          <cell r="D105">
            <v>4.319</v>
          </cell>
          <cell r="E105">
            <v>0</v>
          </cell>
          <cell r="F105">
            <v>4.2510000000000003</v>
          </cell>
          <cell r="G105">
            <v>0.56999999999999995</v>
          </cell>
          <cell r="H105">
            <v>4.8210000000000006</v>
          </cell>
          <cell r="I105">
            <v>-0.13</v>
          </cell>
          <cell r="J105">
            <v>4.1210000000000004</v>
          </cell>
          <cell r="K105">
            <v>0.25</v>
          </cell>
          <cell r="L105">
            <v>4.5010000000000003</v>
          </cell>
        </row>
        <row r="106">
          <cell r="A106">
            <v>39904</v>
          </cell>
          <cell r="B106">
            <v>4.101</v>
          </cell>
          <cell r="C106">
            <v>-0.25</v>
          </cell>
          <cell r="D106">
            <v>3.851</v>
          </cell>
          <cell r="E106">
            <v>0</v>
          </cell>
          <cell r="F106">
            <v>4.101</v>
          </cell>
          <cell r="G106">
            <v>0.47499999999999998</v>
          </cell>
          <cell r="H106">
            <v>4.5759999999999996</v>
          </cell>
          <cell r="I106">
            <v>-0.19500000000000001</v>
          </cell>
          <cell r="J106">
            <v>3.9060000000000001</v>
          </cell>
          <cell r="K106">
            <v>0.26</v>
          </cell>
          <cell r="L106">
            <v>4.3609999999999998</v>
          </cell>
        </row>
        <row r="107">
          <cell r="A107">
            <v>39934</v>
          </cell>
          <cell r="B107">
            <v>4.1050000000000004</v>
          </cell>
          <cell r="C107">
            <v>-0.25</v>
          </cell>
          <cell r="D107">
            <v>3.8550000000000004</v>
          </cell>
          <cell r="E107">
            <v>0</v>
          </cell>
          <cell r="F107">
            <v>4.1050000000000004</v>
          </cell>
          <cell r="G107">
            <v>0.47499999999999998</v>
          </cell>
          <cell r="H107">
            <v>4.58</v>
          </cell>
          <cell r="I107">
            <v>-0.19500000000000001</v>
          </cell>
          <cell r="J107">
            <v>3.9100000000000006</v>
          </cell>
          <cell r="K107">
            <v>0.26</v>
          </cell>
          <cell r="L107">
            <v>4.3650000000000002</v>
          </cell>
        </row>
        <row r="108">
          <cell r="A108">
            <v>39965</v>
          </cell>
          <cell r="B108">
            <v>4.1449999999999996</v>
          </cell>
          <cell r="C108">
            <v>-0.25</v>
          </cell>
          <cell r="D108">
            <v>3.8949999999999996</v>
          </cell>
          <cell r="E108">
            <v>0</v>
          </cell>
          <cell r="F108">
            <v>4.1449999999999996</v>
          </cell>
          <cell r="G108">
            <v>0.47499999999999998</v>
          </cell>
          <cell r="H108">
            <v>4.6199999999999992</v>
          </cell>
          <cell r="I108">
            <v>-0.19500000000000001</v>
          </cell>
          <cell r="J108">
            <v>3.9499999999999997</v>
          </cell>
          <cell r="K108">
            <v>0.26</v>
          </cell>
          <cell r="L108">
            <v>4.4049999999999994</v>
          </cell>
        </row>
        <row r="109">
          <cell r="A109">
            <v>39995</v>
          </cell>
          <cell r="B109">
            <v>4.1900000000000004</v>
          </cell>
          <cell r="C109">
            <v>-0.25</v>
          </cell>
          <cell r="D109">
            <v>3.9400000000000004</v>
          </cell>
          <cell r="E109">
            <v>0</v>
          </cell>
          <cell r="F109">
            <v>4.1900000000000004</v>
          </cell>
          <cell r="G109">
            <v>0.47499999999999998</v>
          </cell>
          <cell r="H109">
            <v>4.665</v>
          </cell>
          <cell r="I109">
            <v>-0.19500000000000001</v>
          </cell>
          <cell r="J109">
            <v>3.9950000000000006</v>
          </cell>
          <cell r="K109">
            <v>0.26</v>
          </cell>
          <cell r="L109">
            <v>4.45</v>
          </cell>
        </row>
        <row r="110">
          <cell r="A110">
            <v>40026</v>
          </cell>
          <cell r="B110">
            <v>4.2290000000000001</v>
          </cell>
          <cell r="C110">
            <v>-0.25</v>
          </cell>
          <cell r="D110">
            <v>3.9790000000000001</v>
          </cell>
          <cell r="E110">
            <v>0</v>
          </cell>
          <cell r="F110">
            <v>4.2290000000000001</v>
          </cell>
          <cell r="G110">
            <v>0.47499999999999998</v>
          </cell>
          <cell r="H110">
            <v>4.7039999999999997</v>
          </cell>
          <cell r="I110">
            <v>-0.19500000000000001</v>
          </cell>
          <cell r="J110">
            <v>4.0339999999999998</v>
          </cell>
          <cell r="K110">
            <v>0.26</v>
          </cell>
          <cell r="L110">
            <v>4.4889999999999999</v>
          </cell>
        </row>
        <row r="111">
          <cell r="A111">
            <v>40057</v>
          </cell>
          <cell r="B111">
            <v>4.218</v>
          </cell>
          <cell r="C111">
            <v>-0.25</v>
          </cell>
          <cell r="D111">
            <v>3.968</v>
          </cell>
          <cell r="E111">
            <v>0</v>
          </cell>
          <cell r="F111">
            <v>4.218</v>
          </cell>
          <cell r="G111">
            <v>0.47499999999999998</v>
          </cell>
          <cell r="H111">
            <v>4.6929999999999996</v>
          </cell>
          <cell r="I111">
            <v>-0.19500000000000001</v>
          </cell>
          <cell r="J111">
            <v>4.0229999999999997</v>
          </cell>
          <cell r="K111">
            <v>0.26</v>
          </cell>
          <cell r="L111">
            <v>4.4779999999999998</v>
          </cell>
        </row>
        <row r="112">
          <cell r="A112">
            <v>40087</v>
          </cell>
          <cell r="B112">
            <v>4.2330000000000005</v>
          </cell>
          <cell r="C112">
            <v>-0.25</v>
          </cell>
          <cell r="D112">
            <v>3.9830000000000005</v>
          </cell>
          <cell r="E112">
            <v>0</v>
          </cell>
          <cell r="F112">
            <v>4.2330000000000005</v>
          </cell>
          <cell r="G112">
            <v>0.47499999999999998</v>
          </cell>
          <cell r="H112">
            <v>4.7080000000000002</v>
          </cell>
          <cell r="I112">
            <v>-0.19500000000000001</v>
          </cell>
          <cell r="J112">
            <v>4.0380000000000003</v>
          </cell>
          <cell r="K112">
            <v>0.26</v>
          </cell>
          <cell r="L112">
            <v>4.4930000000000003</v>
          </cell>
        </row>
        <row r="113">
          <cell r="A113">
            <v>40118</v>
          </cell>
          <cell r="B113">
            <v>4.3899999999999997</v>
          </cell>
          <cell r="C113">
            <v>0.248</v>
          </cell>
          <cell r="D113">
            <v>4.6379999999999999</v>
          </cell>
          <cell r="E113">
            <v>0</v>
          </cell>
          <cell r="F113">
            <v>4.3899999999999997</v>
          </cell>
          <cell r="G113">
            <v>0.5</v>
          </cell>
          <cell r="H113">
            <v>4.8899999999999997</v>
          </cell>
          <cell r="I113">
            <v>-0.13</v>
          </cell>
          <cell r="J113">
            <v>4.26</v>
          </cell>
          <cell r="K113">
            <v>0.25</v>
          </cell>
          <cell r="L113">
            <v>4.6399999999999997</v>
          </cell>
        </row>
        <row r="114">
          <cell r="A114">
            <v>40148</v>
          </cell>
          <cell r="B114">
            <v>4.55</v>
          </cell>
          <cell r="C114">
            <v>0.308</v>
          </cell>
          <cell r="D114">
            <v>4.8579999999999997</v>
          </cell>
          <cell r="E114">
            <v>0</v>
          </cell>
          <cell r="F114">
            <v>4.55</v>
          </cell>
          <cell r="G114">
            <v>0.56999999999999995</v>
          </cell>
          <cell r="H114">
            <v>5.12</v>
          </cell>
          <cell r="I114">
            <v>-0.13</v>
          </cell>
          <cell r="J114">
            <v>4.42</v>
          </cell>
          <cell r="K114">
            <v>0.25</v>
          </cell>
          <cell r="L114">
            <v>4.8</v>
          </cell>
        </row>
        <row r="115">
          <cell r="A115">
            <v>40179</v>
          </cell>
          <cell r="B115">
            <v>4.5774999999999997</v>
          </cell>
          <cell r="C115">
            <v>0.378</v>
          </cell>
          <cell r="D115">
            <v>4.9554999999999998</v>
          </cell>
          <cell r="E115">
            <v>0</v>
          </cell>
          <cell r="F115">
            <v>4.5774999999999997</v>
          </cell>
          <cell r="G115">
            <v>0.56999999999999995</v>
          </cell>
          <cell r="H115">
            <v>5.1475</v>
          </cell>
          <cell r="I115">
            <v>-0.13</v>
          </cell>
          <cell r="J115">
            <v>4.4474999999999998</v>
          </cell>
          <cell r="K115">
            <v>0.25</v>
          </cell>
          <cell r="L115">
            <v>4.8274999999999997</v>
          </cell>
        </row>
        <row r="116">
          <cell r="A116">
            <v>40210</v>
          </cell>
          <cell r="B116">
            <v>4.4935</v>
          </cell>
          <cell r="C116">
            <v>0.248</v>
          </cell>
          <cell r="D116">
            <v>4.7415000000000003</v>
          </cell>
          <cell r="E116">
            <v>0</v>
          </cell>
          <cell r="F116">
            <v>4.4935</v>
          </cell>
          <cell r="G116">
            <v>0.56999999999999995</v>
          </cell>
          <cell r="H116">
            <v>5.0635000000000003</v>
          </cell>
          <cell r="I116">
            <v>-0.13</v>
          </cell>
          <cell r="J116">
            <v>4.3635000000000002</v>
          </cell>
          <cell r="K116">
            <v>0.25</v>
          </cell>
          <cell r="L116">
            <v>4.7435</v>
          </cell>
        </row>
        <row r="117">
          <cell r="A117">
            <v>40238</v>
          </cell>
          <cell r="B117">
            <v>4.3585000000000003</v>
          </cell>
          <cell r="C117">
            <v>6.8000000000000005E-2</v>
          </cell>
          <cell r="D117">
            <v>4.4264999999999999</v>
          </cell>
          <cell r="E117">
            <v>0</v>
          </cell>
          <cell r="F117">
            <v>4.3585000000000003</v>
          </cell>
          <cell r="G117">
            <v>0.56999999999999995</v>
          </cell>
          <cell r="H117">
            <v>4.9285000000000005</v>
          </cell>
          <cell r="I117">
            <v>-0.13</v>
          </cell>
          <cell r="J117">
            <v>4.2285000000000004</v>
          </cell>
          <cell r="K117">
            <v>0.25</v>
          </cell>
          <cell r="L117">
            <v>4.6085000000000003</v>
          </cell>
        </row>
        <row r="118">
          <cell r="A118">
            <v>40269</v>
          </cell>
          <cell r="B118">
            <v>4.2084999999999999</v>
          </cell>
          <cell r="C118">
            <v>-0.25</v>
          </cell>
          <cell r="D118">
            <v>3.9584999999999999</v>
          </cell>
          <cell r="E118">
            <v>0</v>
          </cell>
          <cell r="F118">
            <v>4.2084999999999999</v>
          </cell>
          <cell r="G118">
            <v>0.47499999999999998</v>
          </cell>
          <cell r="H118">
            <v>4.6834999999999996</v>
          </cell>
          <cell r="I118">
            <v>-0.19500000000000001</v>
          </cell>
          <cell r="J118">
            <v>4.0134999999999996</v>
          </cell>
          <cell r="K118">
            <v>0.26</v>
          </cell>
          <cell r="L118">
            <v>4.4684999999999997</v>
          </cell>
        </row>
        <row r="119">
          <cell r="A119">
            <v>40299</v>
          </cell>
          <cell r="B119">
            <v>4.2125000000000004</v>
          </cell>
          <cell r="C119">
            <v>-0.25</v>
          </cell>
          <cell r="D119">
            <v>3.9625000000000004</v>
          </cell>
          <cell r="E119">
            <v>0</v>
          </cell>
          <cell r="F119">
            <v>4.2125000000000004</v>
          </cell>
          <cell r="G119">
            <v>0.47499999999999998</v>
          </cell>
          <cell r="H119">
            <v>4.6875</v>
          </cell>
          <cell r="I119">
            <v>-0.19500000000000001</v>
          </cell>
          <cell r="J119">
            <v>4.0175000000000001</v>
          </cell>
          <cell r="K119">
            <v>0.26</v>
          </cell>
          <cell r="L119">
            <v>4.4725000000000001</v>
          </cell>
        </row>
        <row r="120">
          <cell r="A120">
            <v>40330</v>
          </cell>
          <cell r="B120">
            <v>4.2525000000000004</v>
          </cell>
          <cell r="C120">
            <v>-0.25</v>
          </cell>
          <cell r="D120">
            <v>4.0025000000000004</v>
          </cell>
          <cell r="E120">
            <v>0</v>
          </cell>
          <cell r="F120">
            <v>4.2525000000000004</v>
          </cell>
          <cell r="G120">
            <v>0.47499999999999998</v>
          </cell>
          <cell r="H120">
            <v>4.7275</v>
          </cell>
          <cell r="I120">
            <v>-0.19500000000000001</v>
          </cell>
          <cell r="J120">
            <v>4.0575000000000001</v>
          </cell>
          <cell r="K120">
            <v>0.26</v>
          </cell>
          <cell r="L120">
            <v>4.5125000000000002</v>
          </cell>
        </row>
        <row r="121">
          <cell r="A121">
            <v>40360</v>
          </cell>
          <cell r="B121">
            <v>4.2975000000000003</v>
          </cell>
          <cell r="C121">
            <v>-0.25</v>
          </cell>
          <cell r="D121">
            <v>4.0475000000000003</v>
          </cell>
          <cell r="E121">
            <v>0</v>
          </cell>
          <cell r="F121">
            <v>4.2975000000000003</v>
          </cell>
          <cell r="G121">
            <v>0.47499999999999998</v>
          </cell>
          <cell r="H121">
            <v>4.7725</v>
          </cell>
          <cell r="I121">
            <v>-0.19500000000000001</v>
          </cell>
          <cell r="J121">
            <v>4.1025</v>
          </cell>
          <cell r="K121">
            <v>0.26</v>
          </cell>
          <cell r="L121">
            <v>4.5575000000000001</v>
          </cell>
        </row>
        <row r="122">
          <cell r="A122">
            <v>40391</v>
          </cell>
          <cell r="B122">
            <v>4.3365</v>
          </cell>
          <cell r="C122">
            <v>-0.25</v>
          </cell>
          <cell r="D122">
            <v>4.0865</v>
          </cell>
          <cell r="E122">
            <v>0</v>
          </cell>
          <cell r="F122">
            <v>4.3365</v>
          </cell>
          <cell r="G122">
            <v>0.47499999999999998</v>
          </cell>
          <cell r="H122">
            <v>4.8114999999999997</v>
          </cell>
          <cell r="I122">
            <v>-0.19500000000000001</v>
          </cell>
          <cell r="J122">
            <v>4.1414999999999997</v>
          </cell>
          <cell r="K122">
            <v>0.26</v>
          </cell>
          <cell r="L122">
            <v>4.5964999999999998</v>
          </cell>
        </row>
        <row r="123">
          <cell r="A123">
            <v>40422</v>
          </cell>
          <cell r="B123">
            <v>4.3254999999999999</v>
          </cell>
          <cell r="C123">
            <v>-0.25</v>
          </cell>
          <cell r="D123">
            <v>4.0754999999999999</v>
          </cell>
          <cell r="E123">
            <v>0</v>
          </cell>
          <cell r="F123">
            <v>4.3254999999999999</v>
          </cell>
          <cell r="G123">
            <v>0.47499999999999998</v>
          </cell>
          <cell r="H123">
            <v>4.8004999999999995</v>
          </cell>
          <cell r="I123">
            <v>-0.19500000000000001</v>
          </cell>
          <cell r="J123">
            <v>4.1304999999999996</v>
          </cell>
          <cell r="K123">
            <v>0.26</v>
          </cell>
          <cell r="L123">
            <v>4.5854999999999997</v>
          </cell>
        </row>
        <row r="124">
          <cell r="A124">
            <v>40452</v>
          </cell>
          <cell r="B124">
            <v>4.3405000000000005</v>
          </cell>
          <cell r="C124">
            <v>-0.25</v>
          </cell>
          <cell r="D124">
            <v>4.0905000000000005</v>
          </cell>
          <cell r="E124">
            <v>0</v>
          </cell>
          <cell r="F124">
            <v>4.3405000000000005</v>
          </cell>
          <cell r="G124">
            <v>0.47499999999999998</v>
          </cell>
          <cell r="H124">
            <v>4.8155000000000001</v>
          </cell>
          <cell r="I124">
            <v>-0.19500000000000001</v>
          </cell>
          <cell r="J124">
            <v>4.1455000000000002</v>
          </cell>
          <cell r="K124">
            <v>0.26</v>
          </cell>
          <cell r="L124">
            <v>4.6005000000000003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/>
      <sheetData sheetId="11"/>
      <sheetData sheetId="12"/>
      <sheetData sheetId="13"/>
      <sheetData sheetId="14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37210</v>
          </cell>
          <cell r="B7">
            <v>19.75</v>
          </cell>
          <cell r="C7">
            <v>22.75</v>
          </cell>
          <cell r="D7">
            <v>19.25</v>
          </cell>
          <cell r="E7">
            <v>24.8</v>
          </cell>
          <cell r="F7">
            <v>23.54</v>
          </cell>
          <cell r="G7">
            <v>20.75</v>
          </cell>
          <cell r="I7">
            <v>23.54</v>
          </cell>
          <cell r="R7">
            <v>38.099994659423828</v>
          </cell>
        </row>
        <row r="8">
          <cell r="A8">
            <v>37211</v>
          </cell>
          <cell r="B8">
            <v>22.5</v>
          </cell>
          <cell r="C8">
            <v>24</v>
          </cell>
          <cell r="D8">
            <v>21.5</v>
          </cell>
          <cell r="E8">
            <v>25.5</v>
          </cell>
          <cell r="F8">
            <v>24.75</v>
          </cell>
          <cell r="G8">
            <v>23.5</v>
          </cell>
          <cell r="I8">
            <v>20.174999237060501</v>
          </cell>
          <cell r="R8">
            <v>40.029994659423828</v>
          </cell>
        </row>
        <row r="9">
          <cell r="A9">
            <v>37212</v>
          </cell>
          <cell r="B9">
            <v>22.5</v>
          </cell>
          <cell r="C9">
            <v>24</v>
          </cell>
          <cell r="D9">
            <v>21.5</v>
          </cell>
          <cell r="E9">
            <v>25.5</v>
          </cell>
          <cell r="F9">
            <v>24.75</v>
          </cell>
          <cell r="G9">
            <v>23.5</v>
          </cell>
          <cell r="I9">
            <v>26</v>
          </cell>
          <cell r="R9">
            <v>30.799989318847658</v>
          </cell>
        </row>
        <row r="10">
          <cell r="A10">
            <v>37214</v>
          </cell>
          <cell r="B10">
            <v>22.5</v>
          </cell>
          <cell r="C10">
            <v>24</v>
          </cell>
          <cell r="D10">
            <v>21.5</v>
          </cell>
          <cell r="E10">
            <v>25.5</v>
          </cell>
          <cell r="F10">
            <v>24.75</v>
          </cell>
          <cell r="G10">
            <v>23.5</v>
          </cell>
          <cell r="I10">
            <v>20.174999237060501</v>
          </cell>
          <cell r="R10">
            <v>40.029994659423828</v>
          </cell>
        </row>
        <row r="11">
          <cell r="A11">
            <v>37215</v>
          </cell>
          <cell r="B11">
            <v>22.5</v>
          </cell>
          <cell r="C11">
            <v>24</v>
          </cell>
          <cell r="D11">
            <v>21.5</v>
          </cell>
          <cell r="E11">
            <v>25.5</v>
          </cell>
          <cell r="F11">
            <v>24.75</v>
          </cell>
          <cell r="G11">
            <v>23.5</v>
          </cell>
          <cell r="I11">
            <v>20.174999237060501</v>
          </cell>
          <cell r="R11">
            <v>40.029994659423828</v>
          </cell>
        </row>
        <row r="12">
          <cell r="A12">
            <v>37216</v>
          </cell>
          <cell r="B12">
            <v>22.5</v>
          </cell>
          <cell r="C12">
            <v>24</v>
          </cell>
          <cell r="D12">
            <v>21.5</v>
          </cell>
          <cell r="E12">
            <v>25.5</v>
          </cell>
          <cell r="F12">
            <v>24.75</v>
          </cell>
          <cell r="G12">
            <v>23.5</v>
          </cell>
          <cell r="I12">
            <v>20.174999237060501</v>
          </cell>
          <cell r="R12">
            <v>40.029994659423828</v>
          </cell>
        </row>
        <row r="13">
          <cell r="A13">
            <v>37218</v>
          </cell>
          <cell r="B13">
            <v>22.5</v>
          </cell>
          <cell r="C13">
            <v>24</v>
          </cell>
          <cell r="D13">
            <v>21.5</v>
          </cell>
          <cell r="E13">
            <v>25.5</v>
          </cell>
          <cell r="F13">
            <v>24.75</v>
          </cell>
          <cell r="G13">
            <v>23.5</v>
          </cell>
          <cell r="I13">
            <v>20.174999237060501</v>
          </cell>
          <cell r="R13">
            <v>40.029994659423828</v>
          </cell>
        </row>
        <row r="14">
          <cell r="A14">
            <v>37219</v>
          </cell>
          <cell r="B14">
            <v>22.5</v>
          </cell>
          <cell r="C14">
            <v>24</v>
          </cell>
          <cell r="D14">
            <v>21.5</v>
          </cell>
          <cell r="E14">
            <v>25.5</v>
          </cell>
          <cell r="F14">
            <v>24.75</v>
          </cell>
          <cell r="G14">
            <v>23.5</v>
          </cell>
          <cell r="I14">
            <v>26</v>
          </cell>
          <cell r="R14">
            <v>30.799989318847658</v>
          </cell>
        </row>
        <row r="15">
          <cell r="A15">
            <v>37221</v>
          </cell>
          <cell r="B15">
            <v>22.5</v>
          </cell>
          <cell r="C15">
            <v>24</v>
          </cell>
          <cell r="D15">
            <v>21.5</v>
          </cell>
          <cell r="E15">
            <v>25.5</v>
          </cell>
          <cell r="F15">
            <v>24.75</v>
          </cell>
          <cell r="G15">
            <v>23.5</v>
          </cell>
          <cell r="I15">
            <v>20.174999237060501</v>
          </cell>
          <cell r="R15">
            <v>40.029990844726562</v>
          </cell>
        </row>
        <row r="16">
          <cell r="A16">
            <v>37222</v>
          </cell>
          <cell r="B16">
            <v>22.5</v>
          </cell>
          <cell r="C16">
            <v>24</v>
          </cell>
          <cell r="D16">
            <v>21.5</v>
          </cell>
          <cell r="E16">
            <v>25.5</v>
          </cell>
          <cell r="F16">
            <v>24.75</v>
          </cell>
          <cell r="G16">
            <v>23.5</v>
          </cell>
          <cell r="I16">
            <v>20.174999237060501</v>
          </cell>
          <cell r="R16">
            <v>40.029994659423828</v>
          </cell>
        </row>
        <row r="17">
          <cell r="A17">
            <v>37223</v>
          </cell>
          <cell r="B17">
            <v>22.5</v>
          </cell>
          <cell r="C17">
            <v>24</v>
          </cell>
          <cell r="D17">
            <v>21.5</v>
          </cell>
          <cell r="E17">
            <v>25.5</v>
          </cell>
          <cell r="F17">
            <v>24.75</v>
          </cell>
          <cell r="G17">
            <v>23.5</v>
          </cell>
          <cell r="I17">
            <v>20.174999237060501</v>
          </cell>
          <cell r="R17">
            <v>40.029994659423828</v>
          </cell>
        </row>
        <row r="18">
          <cell r="A18">
            <v>37224</v>
          </cell>
          <cell r="B18">
            <v>22.5</v>
          </cell>
          <cell r="C18">
            <v>24</v>
          </cell>
          <cell r="D18">
            <v>21.5</v>
          </cell>
          <cell r="E18">
            <v>25.5</v>
          </cell>
          <cell r="F18">
            <v>24.75</v>
          </cell>
          <cell r="G18">
            <v>23.5</v>
          </cell>
          <cell r="I18">
            <v>20.174999237060501</v>
          </cell>
          <cell r="R18">
            <v>40.029994659423828</v>
          </cell>
        </row>
        <row r="19">
          <cell r="A19">
            <v>37225</v>
          </cell>
          <cell r="B19">
            <v>22.5</v>
          </cell>
          <cell r="C19">
            <v>24</v>
          </cell>
          <cell r="D19">
            <v>21.5</v>
          </cell>
          <cell r="E19">
            <v>25.5</v>
          </cell>
          <cell r="F19">
            <v>24.75</v>
          </cell>
          <cell r="G19">
            <v>23.5</v>
          </cell>
          <cell r="I19">
            <v>20.174999237060501</v>
          </cell>
          <cell r="R19">
            <v>40.029994659423828</v>
          </cell>
        </row>
        <row r="20">
          <cell r="A20">
            <v>37226</v>
          </cell>
          <cell r="B20">
            <v>27</v>
          </cell>
          <cell r="C20">
            <v>32.75</v>
          </cell>
          <cell r="D20">
            <v>32.25</v>
          </cell>
          <cell r="E20">
            <v>32.25</v>
          </cell>
          <cell r="F20">
            <v>30.25</v>
          </cell>
          <cell r="G20">
            <v>28</v>
          </cell>
          <cell r="I20">
            <v>36.65</v>
          </cell>
          <cell r="R20">
            <v>40.709996337890622</v>
          </cell>
        </row>
        <row r="21">
          <cell r="A21">
            <v>37228</v>
          </cell>
          <cell r="B21">
            <v>27</v>
          </cell>
          <cell r="C21">
            <v>32.75</v>
          </cell>
          <cell r="D21">
            <v>32.25</v>
          </cell>
          <cell r="E21">
            <v>32.25</v>
          </cell>
          <cell r="F21">
            <v>30.25</v>
          </cell>
          <cell r="G21">
            <v>28</v>
          </cell>
          <cell r="I21">
            <v>36.65</v>
          </cell>
          <cell r="R21">
            <v>48.75</v>
          </cell>
        </row>
        <row r="22">
          <cell r="A22">
            <v>37229</v>
          </cell>
          <cell r="B22">
            <v>27</v>
          </cell>
          <cell r="C22">
            <v>32.75</v>
          </cell>
          <cell r="D22">
            <v>32.25</v>
          </cell>
          <cell r="E22">
            <v>32.25</v>
          </cell>
          <cell r="F22">
            <v>30.25</v>
          </cell>
          <cell r="G22">
            <v>28</v>
          </cell>
          <cell r="I22">
            <v>36.65</v>
          </cell>
          <cell r="R22">
            <v>48.75</v>
          </cell>
        </row>
        <row r="23">
          <cell r="A23">
            <v>37230</v>
          </cell>
          <cell r="B23">
            <v>27</v>
          </cell>
          <cell r="C23">
            <v>32.75</v>
          </cell>
          <cell r="D23">
            <v>32.25</v>
          </cell>
          <cell r="E23">
            <v>32.25</v>
          </cell>
          <cell r="F23">
            <v>30.25</v>
          </cell>
          <cell r="G23">
            <v>28</v>
          </cell>
          <cell r="I23">
            <v>36.65</v>
          </cell>
          <cell r="R23">
            <v>48.75</v>
          </cell>
        </row>
        <row r="24">
          <cell r="A24">
            <v>37231</v>
          </cell>
          <cell r="B24">
            <v>27</v>
          </cell>
          <cell r="C24">
            <v>32.75</v>
          </cell>
          <cell r="D24">
            <v>32.25</v>
          </cell>
          <cell r="E24">
            <v>32.25</v>
          </cell>
          <cell r="F24">
            <v>30.25</v>
          </cell>
          <cell r="G24">
            <v>28</v>
          </cell>
          <cell r="I24">
            <v>36.65</v>
          </cell>
          <cell r="R24">
            <v>48.75</v>
          </cell>
        </row>
        <row r="25">
          <cell r="A25">
            <v>37232</v>
          </cell>
          <cell r="B25">
            <v>27</v>
          </cell>
          <cell r="C25">
            <v>32.75</v>
          </cell>
          <cell r="D25">
            <v>32.25</v>
          </cell>
          <cell r="E25">
            <v>32.25</v>
          </cell>
          <cell r="F25">
            <v>30.25</v>
          </cell>
          <cell r="G25">
            <v>28</v>
          </cell>
          <cell r="I25">
            <v>36.65</v>
          </cell>
          <cell r="R25">
            <v>48.75</v>
          </cell>
        </row>
        <row r="26">
          <cell r="A26">
            <v>37233</v>
          </cell>
          <cell r="B26">
            <v>27</v>
          </cell>
          <cell r="C26">
            <v>32.75</v>
          </cell>
          <cell r="D26">
            <v>32.25</v>
          </cell>
          <cell r="E26">
            <v>32.25</v>
          </cell>
          <cell r="F26">
            <v>30.25</v>
          </cell>
          <cell r="G26">
            <v>28</v>
          </cell>
          <cell r="I26">
            <v>32.5</v>
          </cell>
          <cell r="R26">
            <v>40.710000152587888</v>
          </cell>
        </row>
        <row r="27">
          <cell r="A27">
            <v>37235</v>
          </cell>
          <cell r="B27">
            <v>27</v>
          </cell>
          <cell r="C27">
            <v>32.75</v>
          </cell>
          <cell r="D27">
            <v>32.25</v>
          </cell>
          <cell r="E27">
            <v>32.25</v>
          </cell>
          <cell r="F27">
            <v>30.25</v>
          </cell>
          <cell r="G27">
            <v>28</v>
          </cell>
          <cell r="I27">
            <v>25</v>
          </cell>
          <cell r="R27">
            <v>48.75</v>
          </cell>
        </row>
        <row r="28">
          <cell r="A28">
            <v>37236</v>
          </cell>
          <cell r="B28">
            <v>27</v>
          </cell>
          <cell r="C28">
            <v>32.75</v>
          </cell>
          <cell r="D28">
            <v>32.25</v>
          </cell>
          <cell r="E28">
            <v>32.25</v>
          </cell>
          <cell r="F28">
            <v>30.25</v>
          </cell>
          <cell r="G28">
            <v>28</v>
          </cell>
          <cell r="I28">
            <v>25</v>
          </cell>
          <cell r="R28">
            <v>48.75</v>
          </cell>
        </row>
        <row r="29">
          <cell r="A29">
            <v>37237</v>
          </cell>
          <cell r="B29">
            <v>27</v>
          </cell>
          <cell r="C29">
            <v>32.75</v>
          </cell>
          <cell r="D29">
            <v>32.25</v>
          </cell>
          <cell r="E29">
            <v>32.25</v>
          </cell>
          <cell r="F29">
            <v>30.25</v>
          </cell>
          <cell r="G29">
            <v>28</v>
          </cell>
          <cell r="I29">
            <v>25</v>
          </cell>
          <cell r="R29">
            <v>48.75</v>
          </cell>
        </row>
        <row r="30">
          <cell r="A30">
            <v>37238</v>
          </cell>
          <cell r="B30">
            <v>27</v>
          </cell>
          <cell r="C30">
            <v>32.75</v>
          </cell>
          <cell r="D30">
            <v>32.25</v>
          </cell>
          <cell r="E30">
            <v>32.25</v>
          </cell>
          <cell r="F30">
            <v>30.25</v>
          </cell>
          <cell r="G30">
            <v>28</v>
          </cell>
          <cell r="I30">
            <v>25</v>
          </cell>
          <cell r="R30">
            <v>48.75</v>
          </cell>
        </row>
        <row r="31">
          <cell r="A31">
            <v>37239</v>
          </cell>
          <cell r="B31">
            <v>27</v>
          </cell>
          <cell r="C31">
            <v>32.75</v>
          </cell>
          <cell r="D31">
            <v>32.25</v>
          </cell>
          <cell r="E31">
            <v>32.25</v>
          </cell>
          <cell r="F31">
            <v>30.25</v>
          </cell>
          <cell r="G31">
            <v>28</v>
          </cell>
          <cell r="I31">
            <v>25</v>
          </cell>
          <cell r="R31">
            <v>48.75</v>
          </cell>
        </row>
        <row r="32">
          <cell r="A32">
            <v>37240</v>
          </cell>
          <cell r="B32">
            <v>27</v>
          </cell>
          <cell r="C32">
            <v>32.75</v>
          </cell>
          <cell r="D32">
            <v>32.25</v>
          </cell>
          <cell r="E32">
            <v>32.25</v>
          </cell>
          <cell r="F32">
            <v>30.25</v>
          </cell>
          <cell r="G32">
            <v>28</v>
          </cell>
          <cell r="I32">
            <v>31</v>
          </cell>
          <cell r="R32">
            <v>40.71</v>
          </cell>
        </row>
        <row r="33">
          <cell r="A33">
            <v>37256</v>
          </cell>
          <cell r="B33">
            <v>27</v>
          </cell>
          <cell r="C33">
            <v>32.75</v>
          </cell>
          <cell r="D33">
            <v>32.25</v>
          </cell>
          <cell r="E33">
            <v>32.25</v>
          </cell>
          <cell r="F33">
            <v>30.25</v>
          </cell>
          <cell r="G33">
            <v>28</v>
          </cell>
          <cell r="I33">
            <v>31</v>
          </cell>
          <cell r="R33">
            <v>48.75</v>
          </cell>
        </row>
        <row r="34">
          <cell r="A34">
            <v>37257</v>
          </cell>
          <cell r="B34">
            <v>29.25</v>
          </cell>
          <cell r="C34">
            <v>33.25</v>
          </cell>
          <cell r="D34">
            <v>33.25</v>
          </cell>
          <cell r="E34">
            <v>33.9</v>
          </cell>
          <cell r="F34">
            <v>32.5</v>
          </cell>
          <cell r="G34">
            <v>30.75</v>
          </cell>
          <cell r="I34">
            <v>32.5</v>
          </cell>
          <cell r="R34">
            <v>61.669998168945313</v>
          </cell>
        </row>
        <row r="35">
          <cell r="A35">
            <v>37288</v>
          </cell>
          <cell r="B35">
            <v>29</v>
          </cell>
          <cell r="C35">
            <v>32.9</v>
          </cell>
          <cell r="D35">
            <v>33</v>
          </cell>
          <cell r="E35">
            <v>33.65</v>
          </cell>
          <cell r="F35">
            <v>32.25</v>
          </cell>
          <cell r="G35">
            <v>30.25</v>
          </cell>
          <cell r="I35">
            <v>32.25</v>
          </cell>
          <cell r="R35">
            <v>64.379990234375001</v>
          </cell>
        </row>
        <row r="36">
          <cell r="A36">
            <v>37316</v>
          </cell>
          <cell r="B36">
            <v>29</v>
          </cell>
          <cell r="C36">
            <v>32</v>
          </cell>
          <cell r="D36">
            <v>32</v>
          </cell>
          <cell r="E36">
            <v>33</v>
          </cell>
          <cell r="F36">
            <v>32.1</v>
          </cell>
          <cell r="G36">
            <v>30.25</v>
          </cell>
          <cell r="I36">
            <v>32.1</v>
          </cell>
          <cell r="R36">
            <v>64.049054870605474</v>
          </cell>
        </row>
        <row r="37">
          <cell r="A37">
            <v>37347</v>
          </cell>
          <cell r="B37">
            <v>29.5</v>
          </cell>
          <cell r="C37">
            <v>30</v>
          </cell>
          <cell r="D37">
            <v>28</v>
          </cell>
          <cell r="E37">
            <v>30.2</v>
          </cell>
          <cell r="F37">
            <v>31</v>
          </cell>
          <cell r="G37">
            <v>31.5</v>
          </cell>
          <cell r="I37">
            <v>30.2</v>
          </cell>
          <cell r="R37">
            <v>54.334269256591796</v>
          </cell>
        </row>
        <row r="38">
          <cell r="A38">
            <v>37377</v>
          </cell>
          <cell r="B38">
            <v>32.5</v>
          </cell>
          <cell r="C38">
            <v>29</v>
          </cell>
          <cell r="D38">
            <v>26.5</v>
          </cell>
          <cell r="E38">
            <v>29.95</v>
          </cell>
          <cell r="F38">
            <v>32.5</v>
          </cell>
          <cell r="G38">
            <v>35.5</v>
          </cell>
          <cell r="I38">
            <v>29.95</v>
          </cell>
          <cell r="R38">
            <v>55.279290924072264</v>
          </cell>
        </row>
        <row r="39">
          <cell r="A39">
            <v>37408</v>
          </cell>
          <cell r="B39">
            <v>41.5</v>
          </cell>
          <cell r="C39">
            <v>31</v>
          </cell>
          <cell r="D39">
            <v>28.5</v>
          </cell>
          <cell r="E39">
            <v>36.450000000000003</v>
          </cell>
          <cell r="F39">
            <v>38.5</v>
          </cell>
          <cell r="G39">
            <v>46.5</v>
          </cell>
          <cell r="I39">
            <v>36.450000000000003</v>
          </cell>
          <cell r="R39">
            <v>56.414391632080076</v>
          </cell>
        </row>
        <row r="40">
          <cell r="A40">
            <v>37438</v>
          </cell>
          <cell r="B40">
            <v>54.5</v>
          </cell>
          <cell r="C40">
            <v>46</v>
          </cell>
          <cell r="D40">
            <v>43</v>
          </cell>
          <cell r="E40">
            <v>49</v>
          </cell>
          <cell r="F40">
            <v>48.25</v>
          </cell>
          <cell r="G40">
            <v>61.5</v>
          </cell>
          <cell r="I40">
            <v>48.25</v>
          </cell>
          <cell r="R40">
            <v>49.764673117777924</v>
          </cell>
        </row>
        <row r="41">
          <cell r="A41">
            <v>37469</v>
          </cell>
          <cell r="B41">
            <v>61</v>
          </cell>
          <cell r="C41">
            <v>52.5</v>
          </cell>
          <cell r="D41">
            <v>50</v>
          </cell>
          <cell r="E41">
            <v>55.25</v>
          </cell>
          <cell r="F41">
            <v>56.25</v>
          </cell>
          <cell r="G41">
            <v>71</v>
          </cell>
          <cell r="I41">
            <v>55.25</v>
          </cell>
          <cell r="R41">
            <v>50.636962383114664</v>
          </cell>
        </row>
        <row r="42">
          <cell r="A42">
            <v>37500</v>
          </cell>
          <cell r="B42">
            <v>47</v>
          </cell>
          <cell r="C42">
            <v>45.5</v>
          </cell>
          <cell r="D42">
            <v>42</v>
          </cell>
          <cell r="E42">
            <v>48</v>
          </cell>
          <cell r="F42">
            <v>47.75</v>
          </cell>
          <cell r="G42">
            <v>54</v>
          </cell>
          <cell r="I42">
            <v>47.75</v>
          </cell>
          <cell r="R42">
            <v>50.917244014588512</v>
          </cell>
        </row>
        <row r="43">
          <cell r="A43">
            <v>37530</v>
          </cell>
          <cell r="B43">
            <v>37</v>
          </cell>
          <cell r="C43">
            <v>39.5</v>
          </cell>
          <cell r="D43">
            <v>39.5</v>
          </cell>
          <cell r="E43">
            <v>39.1</v>
          </cell>
          <cell r="F43">
            <v>38.75</v>
          </cell>
          <cell r="G43">
            <v>39.5</v>
          </cell>
          <cell r="I43">
            <v>38.75</v>
          </cell>
          <cell r="R43">
            <v>59.638079263799064</v>
          </cell>
        </row>
        <row r="44">
          <cell r="A44">
            <v>37561</v>
          </cell>
          <cell r="B44">
            <v>35</v>
          </cell>
          <cell r="C44">
            <v>38.75</v>
          </cell>
          <cell r="D44">
            <v>38.75</v>
          </cell>
          <cell r="E44">
            <v>40.1</v>
          </cell>
          <cell r="F44">
            <v>37.75</v>
          </cell>
          <cell r="G44">
            <v>37</v>
          </cell>
          <cell r="I44">
            <v>37.75</v>
          </cell>
          <cell r="R44">
            <v>65.49692740695788</v>
          </cell>
        </row>
        <row r="45">
          <cell r="A45">
            <v>37591</v>
          </cell>
          <cell r="B45">
            <v>36.25</v>
          </cell>
          <cell r="C45">
            <v>39</v>
          </cell>
          <cell r="D45">
            <v>39</v>
          </cell>
          <cell r="E45">
            <v>41.1</v>
          </cell>
          <cell r="F45">
            <v>39.75</v>
          </cell>
          <cell r="G45">
            <v>38.25</v>
          </cell>
          <cell r="I45">
            <v>39.75</v>
          </cell>
          <cell r="R45">
            <v>69.992147465416821</v>
          </cell>
        </row>
        <row r="46">
          <cell r="A46">
            <v>37622</v>
          </cell>
          <cell r="B46">
            <v>36.5</v>
          </cell>
          <cell r="C46">
            <v>43</v>
          </cell>
          <cell r="D46">
            <v>42.5</v>
          </cell>
          <cell r="E46">
            <v>42.8</v>
          </cell>
          <cell r="F46">
            <v>40.75</v>
          </cell>
          <cell r="G46">
            <v>38.5</v>
          </cell>
          <cell r="I46">
            <v>40.75</v>
          </cell>
          <cell r="R46">
            <v>52.253816999637017</v>
          </cell>
        </row>
        <row r="47">
          <cell r="A47">
            <v>37653</v>
          </cell>
          <cell r="B47">
            <v>36.5</v>
          </cell>
          <cell r="C47">
            <v>41</v>
          </cell>
          <cell r="D47">
            <v>40.25</v>
          </cell>
          <cell r="E47">
            <v>40.799999999999997</v>
          </cell>
          <cell r="F47">
            <v>39.25</v>
          </cell>
          <cell r="G47">
            <v>38.5</v>
          </cell>
          <cell r="I47">
            <v>39.25</v>
          </cell>
          <cell r="R47">
            <v>51.115502303690363</v>
          </cell>
        </row>
        <row r="48">
          <cell r="A48">
            <v>37681</v>
          </cell>
          <cell r="B48">
            <v>36.5</v>
          </cell>
          <cell r="C48">
            <v>39.5</v>
          </cell>
          <cell r="D48">
            <v>38</v>
          </cell>
          <cell r="E48">
            <v>38.799999999999997</v>
          </cell>
          <cell r="F48">
            <v>38.5</v>
          </cell>
          <cell r="G48">
            <v>38.5</v>
          </cell>
          <cell r="I48">
            <v>38.5</v>
          </cell>
          <cell r="R48">
            <v>49.654028330417617</v>
          </cell>
        </row>
        <row r="49">
          <cell r="A49">
            <v>37712</v>
          </cell>
          <cell r="B49">
            <v>35</v>
          </cell>
          <cell r="C49">
            <v>36.75</v>
          </cell>
          <cell r="D49">
            <v>33.25</v>
          </cell>
          <cell r="E49">
            <v>36.75</v>
          </cell>
          <cell r="F49">
            <v>38.5</v>
          </cell>
          <cell r="G49">
            <v>37</v>
          </cell>
          <cell r="I49">
            <v>36.75</v>
          </cell>
          <cell r="R49">
            <v>47.949560520643232</v>
          </cell>
        </row>
        <row r="50">
          <cell r="A50">
            <v>37742</v>
          </cell>
          <cell r="B50">
            <v>36</v>
          </cell>
          <cell r="C50">
            <v>33.25</v>
          </cell>
          <cell r="D50">
            <v>29.75</v>
          </cell>
          <cell r="E50">
            <v>37.25</v>
          </cell>
          <cell r="F50">
            <v>39.25</v>
          </cell>
          <cell r="G50">
            <v>38</v>
          </cell>
          <cell r="I50">
            <v>37.25</v>
          </cell>
          <cell r="R50">
            <v>48.108371327042263</v>
          </cell>
        </row>
        <row r="51">
          <cell r="A51">
            <v>37773</v>
          </cell>
          <cell r="B51">
            <v>42.5</v>
          </cell>
          <cell r="C51">
            <v>34.75</v>
          </cell>
          <cell r="D51">
            <v>31</v>
          </cell>
          <cell r="E51">
            <v>42.25</v>
          </cell>
          <cell r="F51">
            <v>45.25</v>
          </cell>
          <cell r="G51">
            <v>47</v>
          </cell>
          <cell r="I51">
            <v>42.25</v>
          </cell>
          <cell r="R51">
            <v>48.672047452406538</v>
          </cell>
        </row>
        <row r="52">
          <cell r="A52">
            <v>37803</v>
          </cell>
          <cell r="B52">
            <v>54.5</v>
          </cell>
          <cell r="C52">
            <v>53.5</v>
          </cell>
          <cell r="D52">
            <v>49</v>
          </cell>
          <cell r="E52">
            <v>52.75</v>
          </cell>
          <cell r="F52">
            <v>57.75</v>
          </cell>
          <cell r="G52">
            <v>60.5</v>
          </cell>
          <cell r="I52">
            <v>52.75</v>
          </cell>
          <cell r="R52">
            <v>49.236272116754101</v>
          </cell>
        </row>
        <row r="53">
          <cell r="A53">
            <v>37834</v>
          </cell>
          <cell r="B53">
            <v>64.5</v>
          </cell>
          <cell r="C53">
            <v>59</v>
          </cell>
          <cell r="D53">
            <v>55.5</v>
          </cell>
          <cell r="E53">
            <v>61.25</v>
          </cell>
          <cell r="F53">
            <v>63.5</v>
          </cell>
          <cell r="G53">
            <v>72.5</v>
          </cell>
          <cell r="I53">
            <v>61.25</v>
          </cell>
          <cell r="R53">
            <v>49.67156450074458</v>
          </cell>
        </row>
        <row r="54">
          <cell r="A54">
            <v>37865</v>
          </cell>
          <cell r="B54">
            <v>51</v>
          </cell>
          <cell r="C54">
            <v>48.5</v>
          </cell>
          <cell r="D54">
            <v>45</v>
          </cell>
          <cell r="E54">
            <v>56.25</v>
          </cell>
          <cell r="F54">
            <v>50.5</v>
          </cell>
          <cell r="G54">
            <v>57</v>
          </cell>
          <cell r="I54">
            <v>50.5</v>
          </cell>
          <cell r="R54">
            <v>49.799513887095102</v>
          </cell>
        </row>
        <row r="55">
          <cell r="A55">
            <v>37895</v>
          </cell>
          <cell r="B55">
            <v>38</v>
          </cell>
          <cell r="C55">
            <v>43.75</v>
          </cell>
          <cell r="D55">
            <v>42</v>
          </cell>
          <cell r="E55">
            <v>39.799999999999997</v>
          </cell>
          <cell r="F55">
            <v>40</v>
          </cell>
          <cell r="G55">
            <v>40.25</v>
          </cell>
          <cell r="I55">
            <v>39.799999999999997</v>
          </cell>
          <cell r="R55">
            <v>50.479746049926128</v>
          </cell>
        </row>
        <row r="56">
          <cell r="A56">
            <v>37926</v>
          </cell>
          <cell r="B56">
            <v>37</v>
          </cell>
          <cell r="C56">
            <v>39.75</v>
          </cell>
          <cell r="D56">
            <v>39</v>
          </cell>
          <cell r="E56">
            <v>41.8</v>
          </cell>
          <cell r="F56">
            <v>39.75</v>
          </cell>
          <cell r="G56">
            <v>38.75</v>
          </cell>
          <cell r="I56">
            <v>39.75</v>
          </cell>
          <cell r="R56">
            <v>53.68819287130821</v>
          </cell>
        </row>
        <row r="57">
          <cell r="A57">
            <v>37956</v>
          </cell>
          <cell r="B57">
            <v>36.5</v>
          </cell>
          <cell r="C57">
            <v>40.75</v>
          </cell>
          <cell r="D57">
            <v>40</v>
          </cell>
          <cell r="E57">
            <v>43.8</v>
          </cell>
          <cell r="F57">
            <v>41</v>
          </cell>
          <cell r="G57">
            <v>38</v>
          </cell>
          <cell r="I57">
            <v>41</v>
          </cell>
          <cell r="R57">
            <v>56.675275363312565</v>
          </cell>
        </row>
        <row r="58">
          <cell r="A58">
            <v>37987</v>
          </cell>
          <cell r="B58">
            <v>37.21</v>
          </cell>
          <cell r="C58">
            <v>43.37</v>
          </cell>
          <cell r="D58">
            <v>42.61</v>
          </cell>
          <cell r="E58">
            <v>43.27</v>
          </cell>
          <cell r="F58">
            <v>41.2</v>
          </cell>
          <cell r="G58">
            <v>39.409999999999997</v>
          </cell>
          <cell r="I58">
            <v>41.21</v>
          </cell>
          <cell r="R58">
            <v>54.933241332476953</v>
          </cell>
        </row>
        <row r="59">
          <cell r="A59">
            <v>38018</v>
          </cell>
          <cell r="B59">
            <v>37.21</v>
          </cell>
          <cell r="C59">
            <v>41.66</v>
          </cell>
          <cell r="D59">
            <v>40.68</v>
          </cell>
          <cell r="E59">
            <v>41.24</v>
          </cell>
          <cell r="F59">
            <v>39.68</v>
          </cell>
          <cell r="G59">
            <v>39.409999999999997</v>
          </cell>
          <cell r="I59">
            <v>39.69</v>
          </cell>
          <cell r="R59">
            <v>53.62120090207123</v>
          </cell>
        </row>
        <row r="60">
          <cell r="A60">
            <v>38047</v>
          </cell>
          <cell r="B60">
            <v>37.21</v>
          </cell>
          <cell r="C60">
            <v>40.369999999999997</v>
          </cell>
          <cell r="D60">
            <v>38.75</v>
          </cell>
          <cell r="E60">
            <v>39.21</v>
          </cell>
          <cell r="F60">
            <v>38.909999999999997</v>
          </cell>
          <cell r="G60">
            <v>39.409999999999997</v>
          </cell>
          <cell r="I60">
            <v>38.92</v>
          </cell>
          <cell r="R60">
            <v>51.523693594312185</v>
          </cell>
        </row>
        <row r="61">
          <cell r="A61">
            <v>38078</v>
          </cell>
          <cell r="B61">
            <v>35.82</v>
          </cell>
          <cell r="C61">
            <v>38.01</v>
          </cell>
          <cell r="D61">
            <v>34.67</v>
          </cell>
          <cell r="E61">
            <v>37.14</v>
          </cell>
          <cell r="F61">
            <v>38.9</v>
          </cell>
          <cell r="G61">
            <v>38.020000000000003</v>
          </cell>
          <cell r="I61">
            <v>37.15</v>
          </cell>
          <cell r="R61">
            <v>48.658810141482462</v>
          </cell>
        </row>
        <row r="62">
          <cell r="A62">
            <v>38108</v>
          </cell>
          <cell r="B62">
            <v>36.75</v>
          </cell>
          <cell r="C62">
            <v>35.01</v>
          </cell>
          <cell r="D62">
            <v>31.67</v>
          </cell>
          <cell r="E62">
            <v>37.630000000000003</v>
          </cell>
          <cell r="F62">
            <v>39.65</v>
          </cell>
          <cell r="G62">
            <v>38.950000000000003</v>
          </cell>
          <cell r="I62">
            <v>37.64</v>
          </cell>
          <cell r="R62">
            <v>48.712767369585116</v>
          </cell>
        </row>
        <row r="63">
          <cell r="A63">
            <v>38139</v>
          </cell>
          <cell r="B63">
            <v>42.77</v>
          </cell>
          <cell r="C63">
            <v>36.29</v>
          </cell>
          <cell r="D63">
            <v>32.74</v>
          </cell>
          <cell r="E63">
            <v>42.68</v>
          </cell>
          <cell r="F63">
            <v>45.71</v>
          </cell>
          <cell r="G63">
            <v>47.1</v>
          </cell>
          <cell r="I63">
            <v>42.69</v>
          </cell>
          <cell r="R63">
            <v>49.3211431891526</v>
          </cell>
        </row>
        <row r="64">
          <cell r="A64">
            <v>38169</v>
          </cell>
          <cell r="B64">
            <v>53.89</v>
          </cell>
          <cell r="C64">
            <v>52.38</v>
          </cell>
          <cell r="D64">
            <v>48.19</v>
          </cell>
          <cell r="E64">
            <v>53.27</v>
          </cell>
          <cell r="F64">
            <v>58.32</v>
          </cell>
          <cell r="G64">
            <v>59.49</v>
          </cell>
          <cell r="I64">
            <v>53.29</v>
          </cell>
          <cell r="R64">
            <v>50.009119155795446</v>
          </cell>
        </row>
        <row r="65">
          <cell r="A65">
            <v>38200</v>
          </cell>
          <cell r="B65">
            <v>63.16</v>
          </cell>
          <cell r="C65">
            <v>57.1</v>
          </cell>
          <cell r="D65">
            <v>53.77</v>
          </cell>
          <cell r="E65">
            <v>61.85</v>
          </cell>
          <cell r="F65">
            <v>64.12</v>
          </cell>
          <cell r="G65">
            <v>70.459999999999994</v>
          </cell>
          <cell r="I65">
            <v>61.86</v>
          </cell>
          <cell r="R65">
            <v>50.607332200327726</v>
          </cell>
        </row>
        <row r="66">
          <cell r="A66">
            <v>38231</v>
          </cell>
          <cell r="B66">
            <v>50.65</v>
          </cell>
          <cell r="C66">
            <v>48.09</v>
          </cell>
          <cell r="D66">
            <v>44.76</v>
          </cell>
          <cell r="E66">
            <v>56.79</v>
          </cell>
          <cell r="F66">
            <v>50.98</v>
          </cell>
          <cell r="G66">
            <v>56.25</v>
          </cell>
          <cell r="I66">
            <v>50.99</v>
          </cell>
          <cell r="R66">
            <v>50.435195565711524</v>
          </cell>
        </row>
        <row r="67">
          <cell r="A67">
            <v>38261</v>
          </cell>
          <cell r="B67">
            <v>38.6</v>
          </cell>
          <cell r="C67">
            <v>44.02</v>
          </cell>
          <cell r="D67">
            <v>42.18</v>
          </cell>
          <cell r="E67">
            <v>40.17</v>
          </cell>
          <cell r="F67">
            <v>40.369999999999997</v>
          </cell>
          <cell r="G67">
            <v>41.01</v>
          </cell>
          <cell r="I67">
            <v>40.18</v>
          </cell>
          <cell r="R67">
            <v>50.667042369576002</v>
          </cell>
        </row>
        <row r="68">
          <cell r="A68">
            <v>38292</v>
          </cell>
          <cell r="B68">
            <v>37.67</v>
          </cell>
          <cell r="C68">
            <v>40.590000000000003</v>
          </cell>
          <cell r="D68">
            <v>39.61</v>
          </cell>
          <cell r="E68">
            <v>42.18</v>
          </cell>
          <cell r="F68">
            <v>40.11</v>
          </cell>
          <cell r="G68">
            <v>39.65</v>
          </cell>
          <cell r="I68">
            <v>40.119999999999997</v>
          </cell>
          <cell r="R68">
            <v>53.630082452056207</v>
          </cell>
        </row>
        <row r="69">
          <cell r="A69">
            <v>38322</v>
          </cell>
          <cell r="B69">
            <v>37.21</v>
          </cell>
          <cell r="C69">
            <v>41.44</v>
          </cell>
          <cell r="D69">
            <v>40.47</v>
          </cell>
          <cell r="E69">
            <v>44.19</v>
          </cell>
          <cell r="F69">
            <v>41.37</v>
          </cell>
          <cell r="G69">
            <v>38.979999999999997</v>
          </cell>
          <cell r="I69">
            <v>41.38</v>
          </cell>
          <cell r="R69">
            <v>56.088883851205182</v>
          </cell>
        </row>
        <row r="70">
          <cell r="A70">
            <v>38353</v>
          </cell>
          <cell r="B70">
            <v>37.47</v>
          </cell>
          <cell r="C70">
            <v>43.67</v>
          </cell>
          <cell r="D70">
            <v>42.7</v>
          </cell>
          <cell r="E70">
            <v>43.63</v>
          </cell>
          <cell r="F70">
            <v>41.54</v>
          </cell>
          <cell r="G70">
            <v>39.79</v>
          </cell>
          <cell r="I70">
            <v>41.56</v>
          </cell>
          <cell r="R70">
            <v>53.703716421877964</v>
          </cell>
        </row>
        <row r="71">
          <cell r="A71">
            <v>38384</v>
          </cell>
          <cell r="B71">
            <v>37.47</v>
          </cell>
          <cell r="C71">
            <v>42.2</v>
          </cell>
          <cell r="D71">
            <v>41.05</v>
          </cell>
          <cell r="E71">
            <v>41.58</v>
          </cell>
          <cell r="F71">
            <v>40</v>
          </cell>
          <cell r="G71">
            <v>39.79</v>
          </cell>
          <cell r="I71">
            <v>40.020000000000003</v>
          </cell>
          <cell r="R71">
            <v>52.45880943209734</v>
          </cell>
        </row>
        <row r="72">
          <cell r="A72">
            <v>38412</v>
          </cell>
          <cell r="B72">
            <v>37.47</v>
          </cell>
          <cell r="C72">
            <v>41.11</v>
          </cell>
          <cell r="D72">
            <v>39.39</v>
          </cell>
          <cell r="E72">
            <v>39.53</v>
          </cell>
          <cell r="F72">
            <v>39.229999999999997</v>
          </cell>
          <cell r="G72">
            <v>39.79</v>
          </cell>
          <cell r="I72">
            <v>39.25</v>
          </cell>
          <cell r="R72">
            <v>50.468601707365934</v>
          </cell>
        </row>
        <row r="73">
          <cell r="A73">
            <v>38443</v>
          </cell>
          <cell r="B73">
            <v>36.07</v>
          </cell>
          <cell r="C73">
            <v>39.090000000000003</v>
          </cell>
          <cell r="D73">
            <v>35.9</v>
          </cell>
          <cell r="E73">
            <v>37.43</v>
          </cell>
          <cell r="F73">
            <v>39.21</v>
          </cell>
          <cell r="G73">
            <v>38.39</v>
          </cell>
          <cell r="I73">
            <v>37.450000000000003</v>
          </cell>
          <cell r="R73">
            <v>47.750461342065883</v>
          </cell>
        </row>
        <row r="74">
          <cell r="A74">
            <v>38473</v>
          </cell>
          <cell r="B74">
            <v>37.01</v>
          </cell>
          <cell r="C74">
            <v>36.520000000000003</v>
          </cell>
          <cell r="D74">
            <v>33.32</v>
          </cell>
          <cell r="E74">
            <v>37.93</v>
          </cell>
          <cell r="F74">
            <v>39.97</v>
          </cell>
          <cell r="G74">
            <v>39.33</v>
          </cell>
          <cell r="I74">
            <v>37.950000000000003</v>
          </cell>
          <cell r="R74">
            <v>47.80474409317091</v>
          </cell>
        </row>
        <row r="75">
          <cell r="A75">
            <v>38504</v>
          </cell>
          <cell r="B75">
            <v>43.07</v>
          </cell>
          <cell r="C75">
            <v>37.630000000000003</v>
          </cell>
          <cell r="D75">
            <v>34.24</v>
          </cell>
          <cell r="E75">
            <v>43.01</v>
          </cell>
          <cell r="F75">
            <v>46.06</v>
          </cell>
          <cell r="G75">
            <v>47.2</v>
          </cell>
          <cell r="I75">
            <v>43.03</v>
          </cell>
          <cell r="R75">
            <v>48.385980799174753</v>
          </cell>
        </row>
        <row r="76">
          <cell r="A76">
            <v>38534</v>
          </cell>
          <cell r="B76">
            <v>54.27</v>
          </cell>
          <cell r="C76">
            <v>51.42</v>
          </cell>
          <cell r="D76">
            <v>47.49</v>
          </cell>
          <cell r="E76">
            <v>53.68</v>
          </cell>
          <cell r="F76">
            <v>58.77</v>
          </cell>
          <cell r="G76">
            <v>59.47</v>
          </cell>
          <cell r="I76">
            <v>53.71</v>
          </cell>
          <cell r="R76">
            <v>49.043376506037809</v>
          </cell>
        </row>
        <row r="77">
          <cell r="A77">
            <v>38565</v>
          </cell>
          <cell r="B77">
            <v>63.61</v>
          </cell>
          <cell r="C77">
            <v>55.48</v>
          </cell>
          <cell r="D77">
            <v>52.28</v>
          </cell>
          <cell r="E77">
            <v>62.31</v>
          </cell>
          <cell r="F77">
            <v>64.599999999999994</v>
          </cell>
          <cell r="G77">
            <v>70.25</v>
          </cell>
          <cell r="I77">
            <v>62.34</v>
          </cell>
          <cell r="R77">
            <v>49.615904822845515</v>
          </cell>
        </row>
        <row r="78">
          <cell r="A78">
            <v>38596</v>
          </cell>
          <cell r="B78">
            <v>51.01</v>
          </cell>
          <cell r="C78">
            <v>47.76</v>
          </cell>
          <cell r="D78">
            <v>44.55</v>
          </cell>
          <cell r="E78">
            <v>57.21</v>
          </cell>
          <cell r="F78">
            <v>51.36</v>
          </cell>
          <cell r="G78">
            <v>56.21</v>
          </cell>
          <cell r="I78">
            <v>51.39</v>
          </cell>
          <cell r="R78">
            <v>49.456761660306071</v>
          </cell>
        </row>
        <row r="79">
          <cell r="A79">
            <v>38626</v>
          </cell>
          <cell r="B79">
            <v>38.880000000000003</v>
          </cell>
          <cell r="C79">
            <v>44.27</v>
          </cell>
          <cell r="D79">
            <v>42.35</v>
          </cell>
          <cell r="E79">
            <v>40.47</v>
          </cell>
          <cell r="F79">
            <v>40.67</v>
          </cell>
          <cell r="G79">
            <v>41.38</v>
          </cell>
          <cell r="I79">
            <v>40.49</v>
          </cell>
          <cell r="R79">
            <v>49.680372096820989</v>
          </cell>
        </row>
        <row r="80">
          <cell r="A80">
            <v>38657</v>
          </cell>
          <cell r="B80">
            <v>37.94</v>
          </cell>
          <cell r="C80">
            <v>41.34</v>
          </cell>
          <cell r="D80">
            <v>40.14</v>
          </cell>
          <cell r="E80">
            <v>42.49</v>
          </cell>
          <cell r="F80">
            <v>40.409999999999997</v>
          </cell>
          <cell r="G80">
            <v>40.08</v>
          </cell>
          <cell r="I80">
            <v>40.42</v>
          </cell>
          <cell r="R80">
            <v>52.500553588849186</v>
          </cell>
        </row>
        <row r="81">
          <cell r="A81">
            <v>38687</v>
          </cell>
          <cell r="B81">
            <v>37.479999999999997</v>
          </cell>
          <cell r="C81">
            <v>42.08</v>
          </cell>
          <cell r="D81">
            <v>40.880000000000003</v>
          </cell>
          <cell r="E81">
            <v>44.51</v>
          </cell>
          <cell r="F81">
            <v>41.66</v>
          </cell>
          <cell r="G81">
            <v>39.44</v>
          </cell>
          <cell r="I81">
            <v>41.68</v>
          </cell>
          <cell r="R81">
            <v>54.853295180263203</v>
          </cell>
        </row>
        <row r="82">
          <cell r="A82">
            <v>38718</v>
          </cell>
          <cell r="B82">
            <v>37.74</v>
          </cell>
          <cell r="C82">
            <v>44.4</v>
          </cell>
          <cell r="D82">
            <v>42.96</v>
          </cell>
          <cell r="E82">
            <v>43.92</v>
          </cell>
          <cell r="F82">
            <v>41.82</v>
          </cell>
          <cell r="G82">
            <v>40.159999999999997</v>
          </cell>
          <cell r="I82">
            <v>41.85</v>
          </cell>
          <cell r="R82">
            <v>49.472916520058916</v>
          </cell>
        </row>
        <row r="83">
          <cell r="A83">
            <v>38749</v>
          </cell>
          <cell r="B83">
            <v>37.74</v>
          </cell>
          <cell r="C83">
            <v>43.06</v>
          </cell>
          <cell r="D83">
            <v>41.46</v>
          </cell>
          <cell r="E83">
            <v>41.86</v>
          </cell>
          <cell r="F83">
            <v>40.270000000000003</v>
          </cell>
          <cell r="G83">
            <v>40.159999999999997</v>
          </cell>
          <cell r="I83">
            <v>40.299999999999997</v>
          </cell>
          <cell r="R83">
            <v>48.395383836539374</v>
          </cell>
        </row>
        <row r="84">
          <cell r="A84">
            <v>38777</v>
          </cell>
          <cell r="B84">
            <v>37.74</v>
          </cell>
          <cell r="C84">
            <v>42.06</v>
          </cell>
          <cell r="D84">
            <v>39.950000000000003</v>
          </cell>
          <cell r="E84">
            <v>39.79</v>
          </cell>
          <cell r="F84">
            <v>39.49</v>
          </cell>
          <cell r="G84">
            <v>40.159999999999997</v>
          </cell>
          <cell r="I84">
            <v>39.51</v>
          </cell>
          <cell r="R84">
            <v>46.643800236675844</v>
          </cell>
        </row>
        <row r="85">
          <cell r="A85">
            <v>38808</v>
          </cell>
          <cell r="B85">
            <v>36.33</v>
          </cell>
          <cell r="C85">
            <v>40.21</v>
          </cell>
          <cell r="D85">
            <v>36.78</v>
          </cell>
          <cell r="E85">
            <v>37.68</v>
          </cell>
          <cell r="F85">
            <v>39.47</v>
          </cell>
          <cell r="G85">
            <v>38.75</v>
          </cell>
          <cell r="I85">
            <v>37.71</v>
          </cell>
          <cell r="R85">
            <v>44.235425651772509</v>
          </cell>
        </row>
        <row r="86">
          <cell r="A86">
            <v>38838</v>
          </cell>
          <cell r="B86">
            <v>37.270000000000003</v>
          </cell>
          <cell r="C86">
            <v>37.869999999999997</v>
          </cell>
          <cell r="D86">
            <v>34.44</v>
          </cell>
          <cell r="E86">
            <v>38.18</v>
          </cell>
          <cell r="F86">
            <v>40.229999999999997</v>
          </cell>
          <cell r="G86">
            <v>39.69</v>
          </cell>
          <cell r="I86">
            <v>38.21</v>
          </cell>
          <cell r="R86">
            <v>44.315190424090702</v>
          </cell>
        </row>
        <row r="87">
          <cell r="A87">
            <v>38869</v>
          </cell>
          <cell r="B87">
            <v>43.38</v>
          </cell>
          <cell r="C87">
            <v>38.880000000000003</v>
          </cell>
          <cell r="D87">
            <v>35.28</v>
          </cell>
          <cell r="E87">
            <v>43.29</v>
          </cell>
          <cell r="F87">
            <v>46.37</v>
          </cell>
          <cell r="G87">
            <v>47.34</v>
          </cell>
          <cell r="I87">
            <v>43.32</v>
          </cell>
          <cell r="R87">
            <v>44.871823941425994</v>
          </cell>
        </row>
        <row r="88">
          <cell r="A88">
            <v>38899</v>
          </cell>
          <cell r="B88">
            <v>54.66</v>
          </cell>
          <cell r="C88">
            <v>51.51</v>
          </cell>
          <cell r="D88">
            <v>47.32</v>
          </cell>
          <cell r="E88">
            <v>54.04</v>
          </cell>
          <cell r="F88">
            <v>59.16</v>
          </cell>
          <cell r="G88">
            <v>59.52</v>
          </cell>
          <cell r="I88">
            <v>54.07</v>
          </cell>
          <cell r="R88">
            <v>45.495297678463231</v>
          </cell>
        </row>
        <row r="89">
          <cell r="A89">
            <v>38930</v>
          </cell>
          <cell r="B89">
            <v>64.06</v>
          </cell>
          <cell r="C89">
            <v>55.22</v>
          </cell>
          <cell r="D89">
            <v>51.67</v>
          </cell>
          <cell r="E89">
            <v>62.73</v>
          </cell>
          <cell r="F89">
            <v>65.03</v>
          </cell>
          <cell r="G89">
            <v>70.14</v>
          </cell>
          <cell r="I89">
            <v>62.77</v>
          </cell>
          <cell r="R89">
            <v>46.042515418213398</v>
          </cell>
        </row>
        <row r="90">
          <cell r="A90">
            <v>38961</v>
          </cell>
          <cell r="B90">
            <v>51.37</v>
          </cell>
          <cell r="C90">
            <v>48.16</v>
          </cell>
          <cell r="D90">
            <v>44.65</v>
          </cell>
          <cell r="E90">
            <v>57.59</v>
          </cell>
          <cell r="F90">
            <v>51.7</v>
          </cell>
          <cell r="G90">
            <v>56.23</v>
          </cell>
          <cell r="I90">
            <v>51.74</v>
          </cell>
          <cell r="R90">
            <v>45.930895293705284</v>
          </cell>
        </row>
        <row r="91">
          <cell r="A91">
            <v>38991</v>
          </cell>
          <cell r="B91">
            <v>39.15</v>
          </cell>
          <cell r="C91">
            <v>44.97</v>
          </cell>
          <cell r="D91">
            <v>42.64</v>
          </cell>
          <cell r="E91">
            <v>40.74</v>
          </cell>
          <cell r="F91">
            <v>40.94</v>
          </cell>
          <cell r="G91">
            <v>41.72</v>
          </cell>
          <cell r="I91">
            <v>40.76</v>
          </cell>
          <cell r="R91">
            <v>46.162977399400852</v>
          </cell>
        </row>
        <row r="92">
          <cell r="A92">
            <v>39022</v>
          </cell>
          <cell r="B92">
            <v>38.21</v>
          </cell>
          <cell r="C92">
            <v>42.28</v>
          </cell>
          <cell r="D92">
            <v>40.64</v>
          </cell>
          <cell r="E92">
            <v>42.77</v>
          </cell>
          <cell r="F92">
            <v>40.67</v>
          </cell>
          <cell r="G92">
            <v>40.47</v>
          </cell>
          <cell r="I92">
            <v>40.700000000000003</v>
          </cell>
          <cell r="R92">
            <v>48.674213283688083</v>
          </cell>
        </row>
        <row r="93">
          <cell r="A93">
            <v>39052</v>
          </cell>
          <cell r="B93">
            <v>37.74</v>
          </cell>
          <cell r="C93">
            <v>42.96</v>
          </cell>
          <cell r="D93">
            <v>41.31</v>
          </cell>
          <cell r="E93">
            <v>44.8</v>
          </cell>
          <cell r="F93">
            <v>41.94</v>
          </cell>
          <cell r="G93">
            <v>39.85</v>
          </cell>
          <cell r="I93">
            <v>41.97</v>
          </cell>
          <cell r="R93">
            <v>50.808598825804197</v>
          </cell>
        </row>
        <row r="94">
          <cell r="A94">
            <v>39083</v>
          </cell>
          <cell r="B94">
            <v>38.01</v>
          </cell>
          <cell r="C94">
            <v>45.14</v>
          </cell>
          <cell r="D94">
            <v>43.23</v>
          </cell>
          <cell r="E94">
            <v>44.23</v>
          </cell>
          <cell r="F94">
            <v>42.11</v>
          </cell>
          <cell r="G94">
            <v>40.46</v>
          </cell>
          <cell r="I94">
            <v>42.15</v>
          </cell>
          <cell r="R94">
            <v>51.074213522667037</v>
          </cell>
        </row>
        <row r="95">
          <cell r="A95">
            <v>39114</v>
          </cell>
          <cell r="B95">
            <v>38.01</v>
          </cell>
          <cell r="C95">
            <v>43.91</v>
          </cell>
          <cell r="D95">
            <v>41.86</v>
          </cell>
          <cell r="E95">
            <v>42.15</v>
          </cell>
          <cell r="F95">
            <v>40.549999999999997</v>
          </cell>
          <cell r="G95">
            <v>40.46</v>
          </cell>
          <cell r="I95">
            <v>40.58</v>
          </cell>
          <cell r="R95">
            <v>49.962779049785105</v>
          </cell>
        </row>
        <row r="96">
          <cell r="A96">
            <v>39142</v>
          </cell>
          <cell r="B96">
            <v>38.01</v>
          </cell>
          <cell r="C96">
            <v>43</v>
          </cell>
          <cell r="D96">
            <v>40.5</v>
          </cell>
          <cell r="E96">
            <v>40.07</v>
          </cell>
          <cell r="F96">
            <v>39.76</v>
          </cell>
          <cell r="G96">
            <v>40.46</v>
          </cell>
          <cell r="I96">
            <v>39.79</v>
          </cell>
          <cell r="R96">
            <v>48.175927321149196</v>
          </cell>
        </row>
        <row r="97">
          <cell r="A97">
            <v>39173</v>
          </cell>
          <cell r="B97">
            <v>36.590000000000003</v>
          </cell>
          <cell r="C97">
            <v>41.31</v>
          </cell>
          <cell r="D97">
            <v>37.61</v>
          </cell>
          <cell r="E97">
            <v>37.94</v>
          </cell>
          <cell r="F97">
            <v>39.74</v>
          </cell>
          <cell r="G97">
            <v>39.049999999999997</v>
          </cell>
          <cell r="I97">
            <v>37.97</v>
          </cell>
          <cell r="R97">
            <v>45.727009451387048</v>
          </cell>
        </row>
        <row r="98">
          <cell r="A98">
            <v>39203</v>
          </cell>
          <cell r="B98">
            <v>37.53</v>
          </cell>
          <cell r="C98">
            <v>39.159999999999997</v>
          </cell>
          <cell r="D98">
            <v>35.49</v>
          </cell>
          <cell r="E98">
            <v>38.44</v>
          </cell>
          <cell r="F98">
            <v>40.5</v>
          </cell>
          <cell r="G98">
            <v>39.979999999999997</v>
          </cell>
          <cell r="I98">
            <v>38.47</v>
          </cell>
          <cell r="R98">
            <v>45.780502920569752</v>
          </cell>
        </row>
        <row r="99">
          <cell r="A99">
            <v>39234</v>
          </cell>
          <cell r="B99">
            <v>43.69</v>
          </cell>
          <cell r="C99">
            <v>40.090000000000003</v>
          </cell>
          <cell r="D99">
            <v>36.25</v>
          </cell>
          <cell r="E99">
            <v>43.58</v>
          </cell>
          <cell r="F99">
            <v>46.67</v>
          </cell>
          <cell r="G99">
            <v>47.53</v>
          </cell>
          <cell r="I99">
            <v>43.62</v>
          </cell>
          <cell r="R99">
            <v>46.310647875328307</v>
          </cell>
        </row>
        <row r="100">
          <cell r="A100">
            <v>39264</v>
          </cell>
          <cell r="B100">
            <v>55.04</v>
          </cell>
          <cell r="C100">
            <v>51.65</v>
          </cell>
          <cell r="D100">
            <v>47.2</v>
          </cell>
          <cell r="E100">
            <v>54.39</v>
          </cell>
          <cell r="F100">
            <v>59.54</v>
          </cell>
          <cell r="G100">
            <v>59.68</v>
          </cell>
          <cell r="I100">
            <v>54.43</v>
          </cell>
          <cell r="R100">
            <v>46.906948371017812</v>
          </cell>
        </row>
        <row r="101">
          <cell r="A101">
            <v>39295</v>
          </cell>
          <cell r="B101">
            <v>64.510000000000005</v>
          </cell>
          <cell r="C101">
            <v>55.04</v>
          </cell>
          <cell r="D101">
            <v>51.15</v>
          </cell>
          <cell r="E101">
            <v>63.13</v>
          </cell>
          <cell r="F101">
            <v>65.45</v>
          </cell>
          <cell r="G101">
            <v>70.25</v>
          </cell>
          <cell r="I101">
            <v>63.18</v>
          </cell>
          <cell r="R101">
            <v>47.423780045144284</v>
          </cell>
        </row>
        <row r="102">
          <cell r="A102">
            <v>39326</v>
          </cell>
          <cell r="B102">
            <v>51.73</v>
          </cell>
          <cell r="C102">
            <v>48.58</v>
          </cell>
          <cell r="D102">
            <v>44.77</v>
          </cell>
          <cell r="E102">
            <v>57.95</v>
          </cell>
          <cell r="F102">
            <v>52.03</v>
          </cell>
          <cell r="G102">
            <v>56.37</v>
          </cell>
          <cell r="I102">
            <v>52.07</v>
          </cell>
          <cell r="R102">
            <v>47.278500933766942</v>
          </cell>
        </row>
        <row r="103">
          <cell r="A103">
            <v>39356</v>
          </cell>
          <cell r="B103">
            <v>39.43</v>
          </cell>
          <cell r="C103">
            <v>45.66</v>
          </cell>
          <cell r="D103">
            <v>42.95</v>
          </cell>
          <cell r="E103">
            <v>40.99</v>
          </cell>
          <cell r="F103">
            <v>41.19</v>
          </cell>
          <cell r="G103">
            <v>42.01</v>
          </cell>
          <cell r="I103">
            <v>41.02</v>
          </cell>
          <cell r="R103">
            <v>47.477440994892554</v>
          </cell>
        </row>
        <row r="104">
          <cell r="A104">
            <v>39387</v>
          </cell>
          <cell r="B104">
            <v>38.479999999999997</v>
          </cell>
          <cell r="C104">
            <v>43.2</v>
          </cell>
          <cell r="D104">
            <v>41.13</v>
          </cell>
          <cell r="E104">
            <v>43.03</v>
          </cell>
          <cell r="F104">
            <v>40.92</v>
          </cell>
          <cell r="G104">
            <v>40.79</v>
          </cell>
          <cell r="I104">
            <v>40.950000000000003</v>
          </cell>
          <cell r="R104">
            <v>50.086316050439095</v>
          </cell>
        </row>
        <row r="105">
          <cell r="A105">
            <v>39417</v>
          </cell>
          <cell r="B105">
            <v>38.01</v>
          </cell>
          <cell r="C105">
            <v>43.83</v>
          </cell>
          <cell r="D105">
            <v>41.75</v>
          </cell>
          <cell r="E105">
            <v>45.07</v>
          </cell>
          <cell r="F105">
            <v>42.19</v>
          </cell>
          <cell r="G105">
            <v>40.18</v>
          </cell>
          <cell r="I105">
            <v>42.22</v>
          </cell>
          <cell r="R105">
            <v>52.205219664435532</v>
          </cell>
        </row>
        <row r="106">
          <cell r="A106">
            <v>39448</v>
          </cell>
          <cell r="B106">
            <v>38.270000000000003</v>
          </cell>
          <cell r="C106">
            <v>45.87</v>
          </cell>
          <cell r="D106">
            <v>43.64</v>
          </cell>
          <cell r="E106">
            <v>44.49</v>
          </cell>
          <cell r="F106">
            <v>42.36</v>
          </cell>
          <cell r="G106">
            <v>40.729999999999997</v>
          </cell>
          <cell r="I106">
            <v>42.41</v>
          </cell>
          <cell r="R106">
            <v>52.503363155233352</v>
          </cell>
        </row>
        <row r="107">
          <cell r="A107">
            <v>39479</v>
          </cell>
          <cell r="B107">
            <v>38.270000000000003</v>
          </cell>
          <cell r="C107">
            <v>44.73</v>
          </cell>
          <cell r="D107">
            <v>42.37</v>
          </cell>
          <cell r="E107">
            <v>42.39</v>
          </cell>
          <cell r="F107">
            <v>40.78</v>
          </cell>
          <cell r="G107">
            <v>40.729999999999997</v>
          </cell>
          <cell r="I107">
            <v>40.83</v>
          </cell>
          <cell r="R107">
            <v>51.391209445778635</v>
          </cell>
        </row>
        <row r="108">
          <cell r="A108">
            <v>39508</v>
          </cell>
          <cell r="B108">
            <v>38.270000000000003</v>
          </cell>
          <cell r="C108">
            <v>43.87</v>
          </cell>
          <cell r="D108">
            <v>41.1</v>
          </cell>
          <cell r="E108">
            <v>40.299999999999997</v>
          </cell>
          <cell r="F108">
            <v>39.99</v>
          </cell>
          <cell r="G108">
            <v>40.729999999999997</v>
          </cell>
          <cell r="I108">
            <v>40.03</v>
          </cell>
          <cell r="R108">
            <v>49.603663299228245</v>
          </cell>
        </row>
        <row r="109">
          <cell r="A109">
            <v>39539</v>
          </cell>
          <cell r="B109">
            <v>36.840000000000003</v>
          </cell>
          <cell r="C109">
            <v>42.3</v>
          </cell>
          <cell r="D109">
            <v>38.42</v>
          </cell>
          <cell r="E109">
            <v>38.15</v>
          </cell>
          <cell r="F109">
            <v>39.97</v>
          </cell>
          <cell r="G109">
            <v>39.31</v>
          </cell>
          <cell r="I109">
            <v>38.19</v>
          </cell>
          <cell r="R109">
            <v>47.021562713814909</v>
          </cell>
        </row>
        <row r="110">
          <cell r="A110">
            <v>39569</v>
          </cell>
          <cell r="B110">
            <v>37.799999999999997</v>
          </cell>
          <cell r="C110">
            <v>40.29</v>
          </cell>
          <cell r="D110">
            <v>36.44</v>
          </cell>
          <cell r="E110">
            <v>38.65</v>
          </cell>
          <cell r="F110">
            <v>40.72</v>
          </cell>
          <cell r="G110">
            <v>40.270000000000003</v>
          </cell>
          <cell r="I110">
            <v>38.69</v>
          </cell>
          <cell r="R110">
            <v>47.0745270361937</v>
          </cell>
        </row>
        <row r="111">
          <cell r="A111">
            <v>39600</v>
          </cell>
          <cell r="B111">
            <v>43.99</v>
          </cell>
          <cell r="C111">
            <v>41.16</v>
          </cell>
          <cell r="D111">
            <v>37.15</v>
          </cell>
          <cell r="E111">
            <v>43.82</v>
          </cell>
          <cell r="F111">
            <v>46.93</v>
          </cell>
          <cell r="G111">
            <v>47.73</v>
          </cell>
          <cell r="I111">
            <v>43.86</v>
          </cell>
          <cell r="R111">
            <v>47.604147645959344</v>
          </cell>
        </row>
        <row r="112">
          <cell r="A112">
            <v>39630</v>
          </cell>
          <cell r="B112">
            <v>55.43</v>
          </cell>
          <cell r="C112">
            <v>51.97</v>
          </cell>
          <cell r="D112">
            <v>47.34</v>
          </cell>
          <cell r="E112">
            <v>54.68</v>
          </cell>
          <cell r="F112">
            <v>59.86</v>
          </cell>
          <cell r="G112">
            <v>59.9</v>
          </cell>
          <cell r="I112">
            <v>54.73</v>
          </cell>
          <cell r="R112">
            <v>48.199930857543329</v>
          </cell>
        </row>
        <row r="113">
          <cell r="A113">
            <v>39661</v>
          </cell>
          <cell r="B113">
            <v>64.959999999999994</v>
          </cell>
          <cell r="C113">
            <v>55.15</v>
          </cell>
          <cell r="D113">
            <v>51.02</v>
          </cell>
          <cell r="E113">
            <v>63.46</v>
          </cell>
          <cell r="F113">
            <v>65.790000000000006</v>
          </cell>
          <cell r="G113">
            <v>70.44</v>
          </cell>
          <cell r="I113">
            <v>63.52</v>
          </cell>
          <cell r="R113">
            <v>48.716209427345696</v>
          </cell>
        </row>
        <row r="114">
          <cell r="A114">
            <v>39692</v>
          </cell>
          <cell r="B114">
            <v>52.09</v>
          </cell>
          <cell r="C114">
            <v>49.11</v>
          </cell>
          <cell r="D114">
            <v>45.08</v>
          </cell>
          <cell r="E114">
            <v>58.25</v>
          </cell>
          <cell r="F114">
            <v>52.3</v>
          </cell>
          <cell r="G114">
            <v>56.56</v>
          </cell>
          <cell r="I114">
            <v>52.35</v>
          </cell>
          <cell r="R114">
            <v>48.57035254692714</v>
          </cell>
        </row>
        <row r="115">
          <cell r="A115">
            <v>39722</v>
          </cell>
          <cell r="B115">
            <v>39.700000000000003</v>
          </cell>
          <cell r="C115">
            <v>46.38</v>
          </cell>
          <cell r="D115">
            <v>43.39</v>
          </cell>
          <cell r="E115">
            <v>41.2</v>
          </cell>
          <cell r="F115">
            <v>41.4</v>
          </cell>
          <cell r="G115">
            <v>42.28</v>
          </cell>
          <cell r="I115">
            <v>41.23</v>
          </cell>
          <cell r="R115">
            <v>48.768737434350321</v>
          </cell>
        </row>
        <row r="116">
          <cell r="A116">
            <v>39753</v>
          </cell>
          <cell r="B116">
            <v>38.75</v>
          </cell>
          <cell r="C116">
            <v>44.08</v>
          </cell>
          <cell r="D116">
            <v>41.7</v>
          </cell>
          <cell r="E116">
            <v>43.25</v>
          </cell>
          <cell r="F116">
            <v>41.13</v>
          </cell>
          <cell r="G116">
            <v>41.08</v>
          </cell>
          <cell r="I116">
            <v>41.16</v>
          </cell>
          <cell r="R116">
            <v>50.913563745103616</v>
          </cell>
        </row>
        <row r="117">
          <cell r="A117">
            <v>39783</v>
          </cell>
          <cell r="B117">
            <v>38.270000000000003</v>
          </cell>
          <cell r="C117">
            <v>44.67</v>
          </cell>
          <cell r="D117">
            <v>42.26</v>
          </cell>
          <cell r="E117">
            <v>45.29</v>
          </cell>
          <cell r="F117">
            <v>42.4</v>
          </cell>
          <cell r="G117">
            <v>40.47</v>
          </cell>
          <cell r="I117">
            <v>42.44</v>
          </cell>
          <cell r="R117">
            <v>53.045343710118601</v>
          </cell>
        </row>
        <row r="118">
          <cell r="A118">
            <v>39814</v>
          </cell>
          <cell r="B118">
            <v>38.54</v>
          </cell>
          <cell r="C118">
            <v>46.71</v>
          </cell>
          <cell r="D118">
            <v>44.06</v>
          </cell>
          <cell r="E118">
            <v>44.69</v>
          </cell>
          <cell r="F118">
            <v>42.55</v>
          </cell>
          <cell r="G118">
            <v>41.01</v>
          </cell>
          <cell r="I118">
            <v>42.6</v>
          </cell>
          <cell r="R118">
            <v>53.406654552686099</v>
          </cell>
        </row>
        <row r="119">
          <cell r="A119">
            <v>39845</v>
          </cell>
          <cell r="B119">
            <v>38.54</v>
          </cell>
          <cell r="C119">
            <v>45.64</v>
          </cell>
          <cell r="D119">
            <v>42.87</v>
          </cell>
          <cell r="E119">
            <v>42.58</v>
          </cell>
          <cell r="F119">
            <v>40.96</v>
          </cell>
          <cell r="G119">
            <v>41.01</v>
          </cell>
          <cell r="I119">
            <v>41.01</v>
          </cell>
          <cell r="R119">
            <v>52.323695656478002</v>
          </cell>
        </row>
        <row r="120">
          <cell r="A120">
            <v>39873</v>
          </cell>
          <cell r="B120">
            <v>38.54</v>
          </cell>
          <cell r="C120">
            <v>44.84</v>
          </cell>
          <cell r="D120">
            <v>41.69</v>
          </cell>
          <cell r="E120">
            <v>40.47</v>
          </cell>
          <cell r="F120">
            <v>40.159999999999997</v>
          </cell>
          <cell r="G120">
            <v>41.01</v>
          </cell>
          <cell r="I120">
            <v>40.200000000000003</v>
          </cell>
          <cell r="R120">
            <v>50.560533634608539</v>
          </cell>
        </row>
        <row r="121">
          <cell r="A121">
            <v>39904</v>
          </cell>
          <cell r="B121">
            <v>37.1</v>
          </cell>
          <cell r="C121">
            <v>43.36</v>
          </cell>
          <cell r="D121">
            <v>39.200000000000003</v>
          </cell>
          <cell r="E121">
            <v>38.31</v>
          </cell>
          <cell r="F121">
            <v>40.14</v>
          </cell>
          <cell r="G121">
            <v>39.57</v>
          </cell>
          <cell r="I121">
            <v>38.36</v>
          </cell>
          <cell r="R121">
            <v>47.404969042446268</v>
          </cell>
        </row>
        <row r="122">
          <cell r="A122">
            <v>39934</v>
          </cell>
          <cell r="B122">
            <v>38.06</v>
          </cell>
          <cell r="C122">
            <v>41.48</v>
          </cell>
          <cell r="D122">
            <v>37.36</v>
          </cell>
          <cell r="E122">
            <v>38.82</v>
          </cell>
          <cell r="F122">
            <v>40.9</v>
          </cell>
          <cell r="G122">
            <v>40.53</v>
          </cell>
          <cell r="I122">
            <v>38.86</v>
          </cell>
          <cell r="R122">
            <v>47.486275664657938</v>
          </cell>
        </row>
        <row r="123">
          <cell r="A123">
            <v>39965</v>
          </cell>
          <cell r="B123">
            <v>44.3</v>
          </cell>
          <cell r="C123">
            <v>42.3</v>
          </cell>
          <cell r="D123">
            <v>38.020000000000003</v>
          </cell>
          <cell r="E123">
            <v>44.01</v>
          </cell>
          <cell r="F123">
            <v>47.13</v>
          </cell>
          <cell r="G123">
            <v>47.95</v>
          </cell>
          <cell r="I123">
            <v>44.05</v>
          </cell>
          <cell r="R123">
            <v>48.047671112617572</v>
          </cell>
        </row>
        <row r="124">
          <cell r="A124">
            <v>39995</v>
          </cell>
          <cell r="B124">
            <v>55.82</v>
          </cell>
          <cell r="C124">
            <v>52.43</v>
          </cell>
          <cell r="D124">
            <v>47.5</v>
          </cell>
          <cell r="E124">
            <v>54.92</v>
          </cell>
          <cell r="F124">
            <v>60.12</v>
          </cell>
          <cell r="G124">
            <v>60.12</v>
          </cell>
          <cell r="I124">
            <v>54.98</v>
          </cell>
          <cell r="R124">
            <v>48.675843536739912</v>
          </cell>
        </row>
        <row r="125">
          <cell r="A125">
            <v>40026</v>
          </cell>
          <cell r="B125">
            <v>65.41</v>
          </cell>
          <cell r="C125">
            <v>55.41</v>
          </cell>
          <cell r="D125">
            <v>50.93</v>
          </cell>
          <cell r="E125">
            <v>63.73</v>
          </cell>
          <cell r="F125">
            <v>66.08</v>
          </cell>
          <cell r="G125">
            <v>70.64</v>
          </cell>
          <cell r="I125">
            <v>63.8</v>
          </cell>
          <cell r="R125">
            <v>49.226546164100192</v>
          </cell>
        </row>
        <row r="126">
          <cell r="A126">
            <v>40057</v>
          </cell>
          <cell r="B126">
            <v>52.46</v>
          </cell>
          <cell r="C126">
            <v>49.75</v>
          </cell>
          <cell r="D126">
            <v>45.4</v>
          </cell>
          <cell r="E126">
            <v>58.5</v>
          </cell>
          <cell r="F126">
            <v>52.52</v>
          </cell>
          <cell r="G126">
            <v>56.77</v>
          </cell>
          <cell r="I126">
            <v>52.58</v>
          </cell>
          <cell r="R126">
            <v>49.112720788751439</v>
          </cell>
        </row>
        <row r="127">
          <cell r="A127">
            <v>40087</v>
          </cell>
          <cell r="B127">
            <v>39.979999999999997</v>
          </cell>
          <cell r="C127">
            <v>47.2</v>
          </cell>
          <cell r="D127">
            <v>43.83</v>
          </cell>
          <cell r="E127">
            <v>41.37</v>
          </cell>
          <cell r="F127">
            <v>41.58</v>
          </cell>
          <cell r="G127">
            <v>42.55</v>
          </cell>
          <cell r="I127">
            <v>41.42</v>
          </cell>
          <cell r="R127">
            <v>49.344721593248558</v>
          </cell>
        </row>
        <row r="128">
          <cell r="A128">
            <v>40118</v>
          </cell>
          <cell r="B128">
            <v>39.020000000000003</v>
          </cell>
          <cell r="C128">
            <v>45.04</v>
          </cell>
          <cell r="D128">
            <v>42.25</v>
          </cell>
          <cell r="E128">
            <v>43.43</v>
          </cell>
          <cell r="F128">
            <v>41.3</v>
          </cell>
          <cell r="G128">
            <v>41.36</v>
          </cell>
          <cell r="I128">
            <v>41.35</v>
          </cell>
          <cell r="R128">
            <v>52.272317507149417</v>
          </cell>
        </row>
        <row r="129">
          <cell r="A129">
            <v>40148</v>
          </cell>
          <cell r="B129">
            <v>38.54</v>
          </cell>
          <cell r="C129">
            <v>45.59</v>
          </cell>
          <cell r="D129">
            <v>42.78</v>
          </cell>
          <cell r="E129">
            <v>45.49</v>
          </cell>
          <cell r="F129">
            <v>42.58</v>
          </cell>
          <cell r="G129">
            <v>40.76</v>
          </cell>
          <cell r="I129">
            <v>42.62</v>
          </cell>
          <cell r="R129">
            <v>54.442751306723586</v>
          </cell>
        </row>
        <row r="130">
          <cell r="A130">
            <v>40179</v>
          </cell>
          <cell r="B130">
            <v>38.799999999999997</v>
          </cell>
          <cell r="C130">
            <v>47.55</v>
          </cell>
          <cell r="D130">
            <v>44.48</v>
          </cell>
          <cell r="E130">
            <v>44.88</v>
          </cell>
          <cell r="F130">
            <v>42.73</v>
          </cell>
          <cell r="G130">
            <v>41.22</v>
          </cell>
          <cell r="I130">
            <v>42.79</v>
          </cell>
          <cell r="R130">
            <v>54.848760324912</v>
          </cell>
        </row>
        <row r="131">
          <cell r="A131">
            <v>40210</v>
          </cell>
          <cell r="B131">
            <v>38.81</v>
          </cell>
          <cell r="C131">
            <v>46.55</v>
          </cell>
          <cell r="D131">
            <v>43.38</v>
          </cell>
          <cell r="E131">
            <v>42.76</v>
          </cell>
          <cell r="F131">
            <v>41.14</v>
          </cell>
          <cell r="G131">
            <v>41.23</v>
          </cell>
          <cell r="I131">
            <v>41.19</v>
          </cell>
          <cell r="R131">
            <v>53.766033826527405</v>
          </cell>
        </row>
        <row r="132">
          <cell r="A132">
            <v>40238</v>
          </cell>
          <cell r="B132">
            <v>38.81</v>
          </cell>
          <cell r="C132">
            <v>45.8</v>
          </cell>
          <cell r="D132">
            <v>42.28</v>
          </cell>
          <cell r="E132">
            <v>40.65</v>
          </cell>
          <cell r="F132">
            <v>40.33</v>
          </cell>
          <cell r="G132">
            <v>41.24</v>
          </cell>
          <cell r="I132">
            <v>40.380000000000003</v>
          </cell>
          <cell r="R132">
            <v>51.996610915350225</v>
          </cell>
        </row>
        <row r="133">
          <cell r="A133">
            <v>40269</v>
          </cell>
          <cell r="B133">
            <v>37.36</v>
          </cell>
          <cell r="C133">
            <v>44.42</v>
          </cell>
          <cell r="D133">
            <v>39.96</v>
          </cell>
          <cell r="E133">
            <v>38.479999999999997</v>
          </cell>
          <cell r="F133">
            <v>40.31</v>
          </cell>
          <cell r="G133">
            <v>39.79</v>
          </cell>
          <cell r="I133">
            <v>38.53</v>
          </cell>
          <cell r="R133">
            <v>48.355517458034846</v>
          </cell>
        </row>
        <row r="134">
          <cell r="A134">
            <v>40299</v>
          </cell>
          <cell r="B134">
            <v>38.32</v>
          </cell>
          <cell r="C134">
            <v>42.66</v>
          </cell>
          <cell r="D134">
            <v>38.25</v>
          </cell>
          <cell r="E134">
            <v>38.979999999999997</v>
          </cell>
          <cell r="F134">
            <v>41.08</v>
          </cell>
          <cell r="G134">
            <v>40.75</v>
          </cell>
          <cell r="I134">
            <v>39.03</v>
          </cell>
          <cell r="R134">
            <v>48.444694195391733</v>
          </cell>
        </row>
        <row r="135">
          <cell r="A135">
            <v>40330</v>
          </cell>
          <cell r="B135">
            <v>44.6</v>
          </cell>
          <cell r="C135">
            <v>43.43</v>
          </cell>
          <cell r="D135">
            <v>38.86</v>
          </cell>
          <cell r="E135">
            <v>44.2</v>
          </cell>
          <cell r="F135">
            <v>47.33</v>
          </cell>
          <cell r="G135">
            <v>48.1</v>
          </cell>
          <cell r="I135">
            <v>44.25</v>
          </cell>
          <cell r="R135">
            <v>49.018237372552932</v>
          </cell>
        </row>
        <row r="136">
          <cell r="A136">
            <v>40360</v>
          </cell>
          <cell r="B136">
            <v>56.2</v>
          </cell>
          <cell r="C136">
            <v>52.92</v>
          </cell>
          <cell r="D136">
            <v>47.69</v>
          </cell>
          <cell r="E136">
            <v>55.15</v>
          </cell>
          <cell r="F136">
            <v>60.38</v>
          </cell>
          <cell r="G136">
            <v>60.29</v>
          </cell>
          <cell r="I136">
            <v>55.22</v>
          </cell>
          <cell r="R136">
            <v>49.65905102090764</v>
          </cell>
        </row>
        <row r="137">
          <cell r="A137">
            <v>40391</v>
          </cell>
          <cell r="B137">
            <v>65.86</v>
          </cell>
          <cell r="C137">
            <v>55.71</v>
          </cell>
          <cell r="D137">
            <v>50.88</v>
          </cell>
          <cell r="E137">
            <v>64.010000000000005</v>
          </cell>
          <cell r="F137">
            <v>66.36</v>
          </cell>
          <cell r="G137">
            <v>70.8</v>
          </cell>
          <cell r="I137">
            <v>64.08</v>
          </cell>
          <cell r="R137">
            <v>50.222162168204086</v>
          </cell>
        </row>
        <row r="138">
          <cell r="A138">
            <v>40422</v>
          </cell>
          <cell r="B138">
            <v>52.82</v>
          </cell>
          <cell r="C138">
            <v>50.41</v>
          </cell>
          <cell r="D138">
            <v>45.74</v>
          </cell>
          <cell r="E138">
            <v>58.75</v>
          </cell>
          <cell r="F138">
            <v>52.75</v>
          </cell>
          <cell r="G138">
            <v>56.92</v>
          </cell>
          <cell r="I138">
            <v>52.81</v>
          </cell>
          <cell r="R138">
            <v>50.115077872220617</v>
          </cell>
        </row>
        <row r="139">
          <cell r="A139">
            <v>40452</v>
          </cell>
          <cell r="B139">
            <v>40.26</v>
          </cell>
          <cell r="C139">
            <v>48.01</v>
          </cell>
          <cell r="D139">
            <v>44.27</v>
          </cell>
          <cell r="E139">
            <v>41.55</v>
          </cell>
          <cell r="F139">
            <v>41.76</v>
          </cell>
          <cell r="G139">
            <v>42.78</v>
          </cell>
          <cell r="I139">
            <v>41.6</v>
          </cell>
          <cell r="R139">
            <v>50.356631513580282</v>
          </cell>
        </row>
        <row r="140">
          <cell r="A140">
            <v>40483</v>
          </cell>
          <cell r="B140">
            <v>39.29</v>
          </cell>
          <cell r="C140">
            <v>46</v>
          </cell>
          <cell r="D140">
            <v>42.81</v>
          </cell>
          <cell r="E140">
            <v>43.62</v>
          </cell>
          <cell r="F140">
            <v>41.48</v>
          </cell>
          <cell r="G140">
            <v>41.6</v>
          </cell>
          <cell r="I140">
            <v>41.53</v>
          </cell>
          <cell r="R140">
            <v>52.914894489671767</v>
          </cell>
        </row>
        <row r="141">
          <cell r="A141">
            <v>40513</v>
          </cell>
          <cell r="B141">
            <v>38.81</v>
          </cell>
          <cell r="C141">
            <v>46.51</v>
          </cell>
          <cell r="D141">
            <v>43.3</v>
          </cell>
          <cell r="E141">
            <v>45.68</v>
          </cell>
          <cell r="F141">
            <v>42.76</v>
          </cell>
          <cell r="G141">
            <v>41.01</v>
          </cell>
          <cell r="I141">
            <v>42.81</v>
          </cell>
          <cell r="R141">
            <v>55.112952274561451</v>
          </cell>
        </row>
        <row r="142">
          <cell r="A142">
            <v>40544</v>
          </cell>
          <cell r="B142">
            <v>39.07</v>
          </cell>
          <cell r="C142">
            <v>48.4</v>
          </cell>
          <cell r="D142">
            <v>44.91</v>
          </cell>
          <cell r="E142">
            <v>45.09</v>
          </cell>
          <cell r="F142">
            <v>42.93</v>
          </cell>
          <cell r="G142">
            <v>41.44</v>
          </cell>
          <cell r="I142">
            <v>42.99</v>
          </cell>
          <cell r="R142">
            <v>42.82784797288631</v>
          </cell>
        </row>
        <row r="143">
          <cell r="A143">
            <v>40575</v>
          </cell>
          <cell r="B143">
            <v>39.07</v>
          </cell>
          <cell r="C143">
            <v>47.46</v>
          </cell>
          <cell r="D143">
            <v>43.89</v>
          </cell>
          <cell r="E143">
            <v>42.96</v>
          </cell>
          <cell r="F143">
            <v>41.33</v>
          </cell>
          <cell r="G143">
            <v>41.44</v>
          </cell>
          <cell r="I143">
            <v>41.39</v>
          </cell>
          <cell r="R143">
            <v>41.959401908324637</v>
          </cell>
        </row>
        <row r="144">
          <cell r="A144">
            <v>40603</v>
          </cell>
          <cell r="B144">
            <v>39.07</v>
          </cell>
          <cell r="C144">
            <v>46.76</v>
          </cell>
          <cell r="D144">
            <v>42.86</v>
          </cell>
          <cell r="E144">
            <v>40.83</v>
          </cell>
          <cell r="F144">
            <v>40.520000000000003</v>
          </cell>
          <cell r="G144">
            <v>41.45</v>
          </cell>
          <cell r="I144">
            <v>40.57</v>
          </cell>
          <cell r="R144">
            <v>40.545487562693822</v>
          </cell>
        </row>
        <row r="145">
          <cell r="A145">
            <v>40634</v>
          </cell>
          <cell r="B145">
            <v>37.61</v>
          </cell>
          <cell r="C145">
            <v>45.46</v>
          </cell>
          <cell r="D145">
            <v>40.700000000000003</v>
          </cell>
          <cell r="E145">
            <v>38.65</v>
          </cell>
          <cell r="F145">
            <v>40.49</v>
          </cell>
          <cell r="G145">
            <v>39.99</v>
          </cell>
          <cell r="I145">
            <v>38.700000000000003</v>
          </cell>
          <cell r="R145">
            <v>38.014978176669167</v>
          </cell>
        </row>
        <row r="146">
          <cell r="A146">
            <v>40664</v>
          </cell>
          <cell r="B146">
            <v>38.590000000000003</v>
          </cell>
          <cell r="C146">
            <v>43.82</v>
          </cell>
          <cell r="D146">
            <v>39.11</v>
          </cell>
          <cell r="E146">
            <v>39.15</v>
          </cell>
          <cell r="F146">
            <v>41.26</v>
          </cell>
          <cell r="G146">
            <v>40.97</v>
          </cell>
          <cell r="I146">
            <v>39.21</v>
          </cell>
          <cell r="R146">
            <v>38.080179558115645</v>
          </cell>
        </row>
        <row r="147">
          <cell r="A147">
            <v>40695</v>
          </cell>
          <cell r="B147">
            <v>44.91</v>
          </cell>
          <cell r="C147">
            <v>44.53</v>
          </cell>
          <cell r="D147">
            <v>39.68</v>
          </cell>
          <cell r="E147">
            <v>44.39</v>
          </cell>
          <cell r="F147">
            <v>47.54</v>
          </cell>
          <cell r="G147">
            <v>48.27</v>
          </cell>
          <cell r="I147">
            <v>44.44</v>
          </cell>
          <cell r="R147">
            <v>38.530373622867756</v>
          </cell>
        </row>
        <row r="148">
          <cell r="A148">
            <v>40725</v>
          </cell>
          <cell r="B148">
            <v>56.59</v>
          </cell>
          <cell r="C148">
            <v>53.43</v>
          </cell>
          <cell r="D148">
            <v>47.9</v>
          </cell>
          <cell r="E148">
            <v>55.38</v>
          </cell>
          <cell r="F148">
            <v>60.64</v>
          </cell>
          <cell r="G148">
            <v>60.48</v>
          </cell>
          <cell r="I148">
            <v>55.46</v>
          </cell>
          <cell r="R148">
            <v>39.034117459781022</v>
          </cell>
        </row>
        <row r="149">
          <cell r="A149">
            <v>40756</v>
          </cell>
          <cell r="B149">
            <v>66.319999999999993</v>
          </cell>
          <cell r="C149">
            <v>56.04</v>
          </cell>
          <cell r="D149">
            <v>50.87</v>
          </cell>
          <cell r="E149">
            <v>64.27</v>
          </cell>
          <cell r="F149">
            <v>66.63</v>
          </cell>
          <cell r="G149">
            <v>70.989999999999995</v>
          </cell>
          <cell r="I149">
            <v>64.36</v>
          </cell>
          <cell r="R149">
            <v>39.475736741130831</v>
          </cell>
        </row>
        <row r="150">
          <cell r="A150">
            <v>40787</v>
          </cell>
          <cell r="B150">
            <v>53.18</v>
          </cell>
          <cell r="C150">
            <v>51.08</v>
          </cell>
          <cell r="D150">
            <v>46.08</v>
          </cell>
          <cell r="E150">
            <v>58.99</v>
          </cell>
          <cell r="F150">
            <v>52.96</v>
          </cell>
          <cell r="G150">
            <v>57.08</v>
          </cell>
          <cell r="I150">
            <v>53.03</v>
          </cell>
          <cell r="R150">
            <v>39.38445793118246</v>
          </cell>
        </row>
        <row r="151">
          <cell r="A151">
            <v>40817</v>
          </cell>
          <cell r="B151">
            <v>40.53</v>
          </cell>
          <cell r="C151">
            <v>48.83</v>
          </cell>
          <cell r="D151">
            <v>44.72</v>
          </cell>
          <cell r="E151">
            <v>41.72</v>
          </cell>
          <cell r="F151">
            <v>41.93</v>
          </cell>
          <cell r="G151">
            <v>42.99</v>
          </cell>
          <cell r="I151">
            <v>41.77</v>
          </cell>
          <cell r="R151">
            <v>39.570503944882645</v>
          </cell>
        </row>
        <row r="152">
          <cell r="A152">
            <v>40848</v>
          </cell>
          <cell r="B152">
            <v>39.56</v>
          </cell>
          <cell r="C152">
            <v>46.95</v>
          </cell>
          <cell r="D152">
            <v>43.36</v>
          </cell>
          <cell r="E152">
            <v>43.79</v>
          </cell>
          <cell r="F152">
            <v>41.64</v>
          </cell>
          <cell r="G152">
            <v>41.83</v>
          </cell>
          <cell r="I152">
            <v>41.69</v>
          </cell>
          <cell r="R152">
            <v>41.918200758636402</v>
          </cell>
        </row>
        <row r="153">
          <cell r="A153">
            <v>40878</v>
          </cell>
          <cell r="B153">
            <v>39.07</v>
          </cell>
          <cell r="C153">
            <v>47.43</v>
          </cell>
          <cell r="D153">
            <v>43.82</v>
          </cell>
          <cell r="E153">
            <v>45.86</v>
          </cell>
          <cell r="F153">
            <v>42.93</v>
          </cell>
          <cell r="G153">
            <v>41.23</v>
          </cell>
          <cell r="I153">
            <v>42.98</v>
          </cell>
          <cell r="R153">
            <v>43.65871436282923</v>
          </cell>
        </row>
        <row r="154">
          <cell r="A154">
            <v>40909</v>
          </cell>
          <cell r="B154">
            <v>39.340000000000003</v>
          </cell>
          <cell r="C154">
            <v>49.24</v>
          </cell>
          <cell r="D154">
            <v>45.34</v>
          </cell>
          <cell r="E154">
            <v>45.24</v>
          </cell>
          <cell r="F154">
            <v>43.07</v>
          </cell>
          <cell r="G154">
            <v>41.66</v>
          </cell>
          <cell r="I154">
            <v>43.14</v>
          </cell>
          <cell r="R154">
            <v>42.82784797288631</v>
          </cell>
        </row>
        <row r="155">
          <cell r="A155">
            <v>40940</v>
          </cell>
          <cell r="B155">
            <v>39.340000000000003</v>
          </cell>
          <cell r="C155">
            <v>48.36</v>
          </cell>
          <cell r="D155">
            <v>44.39</v>
          </cell>
          <cell r="E155">
            <v>43.1</v>
          </cell>
          <cell r="F155">
            <v>41.46</v>
          </cell>
          <cell r="G155">
            <v>41.66</v>
          </cell>
          <cell r="I155">
            <v>41.52</v>
          </cell>
          <cell r="R155">
            <v>41.959401908324637</v>
          </cell>
        </row>
        <row r="156">
          <cell r="A156">
            <v>40969</v>
          </cell>
          <cell r="B156">
            <v>39.340000000000003</v>
          </cell>
          <cell r="C156">
            <v>47.71</v>
          </cell>
          <cell r="D156">
            <v>43.44</v>
          </cell>
          <cell r="E156">
            <v>40.96</v>
          </cell>
          <cell r="F156">
            <v>40.65</v>
          </cell>
          <cell r="G156">
            <v>41.66</v>
          </cell>
          <cell r="I156">
            <v>40.71</v>
          </cell>
          <cell r="R156">
            <v>40.545487562693822</v>
          </cell>
        </row>
      </sheetData>
      <sheetData sheetId="16">
        <row r="6">
          <cell r="R6" t="str">
            <v>ALBERTA</v>
          </cell>
        </row>
        <row r="13">
          <cell r="A13">
            <v>37221</v>
          </cell>
          <cell r="B13">
            <v>22.5</v>
          </cell>
          <cell r="C13">
            <v>24</v>
          </cell>
          <cell r="D13">
            <v>21.5</v>
          </cell>
          <cell r="E13">
            <v>25.5</v>
          </cell>
          <cell r="F13">
            <v>24.75</v>
          </cell>
          <cell r="G13">
            <v>23.5</v>
          </cell>
          <cell r="I13">
            <v>20.174999237060501</v>
          </cell>
          <cell r="R13">
            <v>40.029990844726562</v>
          </cell>
        </row>
        <row r="14">
          <cell r="A14">
            <v>37222</v>
          </cell>
          <cell r="B14">
            <v>22.5</v>
          </cell>
          <cell r="C14">
            <v>24</v>
          </cell>
          <cell r="D14">
            <v>21.5</v>
          </cell>
          <cell r="E14">
            <v>25.5</v>
          </cell>
          <cell r="F14">
            <v>24.75</v>
          </cell>
          <cell r="G14">
            <v>23.5</v>
          </cell>
          <cell r="I14">
            <v>20.174999237060501</v>
          </cell>
          <cell r="R14">
            <v>40.029994659423828</v>
          </cell>
        </row>
        <row r="15">
          <cell r="A15">
            <v>37223</v>
          </cell>
          <cell r="B15">
            <v>22.5</v>
          </cell>
          <cell r="C15">
            <v>24</v>
          </cell>
          <cell r="D15">
            <v>21.5</v>
          </cell>
          <cell r="E15">
            <v>25.5</v>
          </cell>
          <cell r="F15">
            <v>24.75</v>
          </cell>
          <cell r="G15">
            <v>23.5</v>
          </cell>
          <cell r="I15">
            <v>20.174999237060501</v>
          </cell>
          <cell r="R15">
            <v>40.029994659423828</v>
          </cell>
        </row>
        <row r="16">
          <cell r="A16">
            <v>37224</v>
          </cell>
          <cell r="B16">
            <v>22.5</v>
          </cell>
          <cell r="C16">
            <v>24</v>
          </cell>
          <cell r="D16">
            <v>21.5</v>
          </cell>
          <cell r="E16">
            <v>25.5</v>
          </cell>
          <cell r="F16">
            <v>24.75</v>
          </cell>
          <cell r="G16">
            <v>23.5</v>
          </cell>
          <cell r="I16">
            <v>20.174999237060501</v>
          </cell>
          <cell r="R16">
            <v>40.029994659423828</v>
          </cell>
        </row>
        <row r="17">
          <cell r="A17">
            <v>37225</v>
          </cell>
          <cell r="B17">
            <v>22.5</v>
          </cell>
          <cell r="C17">
            <v>24</v>
          </cell>
          <cell r="D17">
            <v>21.5</v>
          </cell>
          <cell r="E17">
            <v>25.5</v>
          </cell>
          <cell r="F17">
            <v>24.75</v>
          </cell>
          <cell r="G17">
            <v>23.5</v>
          </cell>
          <cell r="I17">
            <v>20.174999237060501</v>
          </cell>
          <cell r="R17">
            <v>40.029994659423828</v>
          </cell>
        </row>
        <row r="18">
          <cell r="A18">
            <v>37228</v>
          </cell>
          <cell r="B18">
            <v>27</v>
          </cell>
          <cell r="C18">
            <v>32.75</v>
          </cell>
          <cell r="D18">
            <v>32.25</v>
          </cell>
          <cell r="E18">
            <v>32.25</v>
          </cell>
          <cell r="F18">
            <v>30.25</v>
          </cell>
          <cell r="G18">
            <v>28</v>
          </cell>
          <cell r="I18">
            <v>36.65</v>
          </cell>
          <cell r="R18">
            <v>48.75</v>
          </cell>
        </row>
        <row r="19">
          <cell r="A19">
            <v>37229</v>
          </cell>
          <cell r="B19">
            <v>27</v>
          </cell>
          <cell r="C19">
            <v>32.75</v>
          </cell>
          <cell r="D19">
            <v>32.25</v>
          </cell>
          <cell r="E19">
            <v>32.25</v>
          </cell>
          <cell r="F19">
            <v>30.25</v>
          </cell>
          <cell r="G19">
            <v>28</v>
          </cell>
          <cell r="I19">
            <v>36.65</v>
          </cell>
          <cell r="R19">
            <v>48.75</v>
          </cell>
        </row>
        <row r="20">
          <cell r="A20">
            <v>37230</v>
          </cell>
          <cell r="B20">
            <v>27</v>
          </cell>
          <cell r="C20">
            <v>32.75</v>
          </cell>
          <cell r="D20">
            <v>32.25</v>
          </cell>
          <cell r="E20">
            <v>32.25</v>
          </cell>
          <cell r="F20">
            <v>30.25</v>
          </cell>
          <cell r="G20">
            <v>28</v>
          </cell>
          <cell r="I20">
            <v>36.65</v>
          </cell>
          <cell r="R20">
            <v>48.75</v>
          </cell>
        </row>
        <row r="21">
          <cell r="A21">
            <v>37231</v>
          </cell>
          <cell r="B21">
            <v>27</v>
          </cell>
          <cell r="C21">
            <v>32.75</v>
          </cell>
          <cell r="D21">
            <v>32.25</v>
          </cell>
          <cell r="E21">
            <v>32.25</v>
          </cell>
          <cell r="F21">
            <v>30.25</v>
          </cell>
          <cell r="G21">
            <v>28</v>
          </cell>
          <cell r="I21">
            <v>36.65</v>
          </cell>
          <cell r="R21">
            <v>48.75</v>
          </cell>
        </row>
        <row r="22">
          <cell r="A22">
            <v>37232</v>
          </cell>
          <cell r="B22">
            <v>27</v>
          </cell>
          <cell r="C22">
            <v>32.75</v>
          </cell>
          <cell r="D22">
            <v>32.25</v>
          </cell>
          <cell r="E22">
            <v>32.25</v>
          </cell>
          <cell r="F22">
            <v>30.25</v>
          </cell>
          <cell r="G22">
            <v>28</v>
          </cell>
          <cell r="I22">
            <v>36.65</v>
          </cell>
          <cell r="R22">
            <v>48.75</v>
          </cell>
        </row>
        <row r="23">
          <cell r="A23">
            <v>37235</v>
          </cell>
          <cell r="B23">
            <v>27</v>
          </cell>
          <cell r="C23">
            <v>32.75</v>
          </cell>
          <cell r="D23">
            <v>32.25</v>
          </cell>
          <cell r="E23">
            <v>32.25</v>
          </cell>
          <cell r="F23">
            <v>30.25</v>
          </cell>
          <cell r="G23">
            <v>28</v>
          </cell>
          <cell r="I23">
            <v>25</v>
          </cell>
          <cell r="R23">
            <v>48.75</v>
          </cell>
        </row>
        <row r="24">
          <cell r="A24">
            <v>37236</v>
          </cell>
          <cell r="B24">
            <v>27</v>
          </cell>
          <cell r="C24">
            <v>32.75</v>
          </cell>
          <cell r="D24">
            <v>32.25</v>
          </cell>
          <cell r="E24">
            <v>32.25</v>
          </cell>
          <cell r="F24">
            <v>30.25</v>
          </cell>
          <cell r="G24">
            <v>28</v>
          </cell>
          <cell r="I24">
            <v>25</v>
          </cell>
          <cell r="R24">
            <v>48.75</v>
          </cell>
        </row>
        <row r="25">
          <cell r="A25">
            <v>37237</v>
          </cell>
          <cell r="B25">
            <v>27</v>
          </cell>
          <cell r="C25">
            <v>32.75</v>
          </cell>
          <cell r="D25">
            <v>32.25</v>
          </cell>
          <cell r="E25">
            <v>32.25</v>
          </cell>
          <cell r="F25">
            <v>30.25</v>
          </cell>
          <cell r="G25">
            <v>28</v>
          </cell>
          <cell r="I25">
            <v>25</v>
          </cell>
          <cell r="R25">
            <v>48.75</v>
          </cell>
        </row>
        <row r="26">
          <cell r="A26">
            <v>37238</v>
          </cell>
          <cell r="B26">
            <v>27</v>
          </cell>
          <cell r="C26">
            <v>32.75</v>
          </cell>
          <cell r="D26">
            <v>32.25</v>
          </cell>
          <cell r="E26">
            <v>32.25</v>
          </cell>
          <cell r="F26">
            <v>30.25</v>
          </cell>
          <cell r="G26">
            <v>28</v>
          </cell>
          <cell r="I26">
            <v>25</v>
          </cell>
          <cell r="R26">
            <v>48.75</v>
          </cell>
        </row>
        <row r="27">
          <cell r="A27">
            <v>37239</v>
          </cell>
          <cell r="B27">
            <v>27</v>
          </cell>
          <cell r="C27">
            <v>32.75</v>
          </cell>
          <cell r="D27">
            <v>32.25</v>
          </cell>
          <cell r="E27">
            <v>32.25</v>
          </cell>
          <cell r="F27">
            <v>30.25</v>
          </cell>
          <cell r="G27">
            <v>28</v>
          </cell>
          <cell r="I27">
            <v>25</v>
          </cell>
          <cell r="R27">
            <v>48.75</v>
          </cell>
        </row>
        <row r="28">
          <cell r="A28">
            <v>37256</v>
          </cell>
          <cell r="B28">
            <v>27</v>
          </cell>
          <cell r="C28">
            <v>32.75</v>
          </cell>
          <cell r="D28">
            <v>32.25</v>
          </cell>
          <cell r="E28">
            <v>32.25</v>
          </cell>
          <cell r="F28">
            <v>30.25</v>
          </cell>
          <cell r="G28">
            <v>28</v>
          </cell>
          <cell r="I28">
            <v>31</v>
          </cell>
          <cell r="R28">
            <v>48.75</v>
          </cell>
        </row>
        <row r="29">
          <cell r="A29">
            <v>37257</v>
          </cell>
          <cell r="B29">
            <v>29.25</v>
          </cell>
          <cell r="C29">
            <v>33.25</v>
          </cell>
          <cell r="D29">
            <v>33.25</v>
          </cell>
          <cell r="E29">
            <v>33.9</v>
          </cell>
          <cell r="F29">
            <v>32.5</v>
          </cell>
          <cell r="G29">
            <v>30.75</v>
          </cell>
          <cell r="I29">
            <v>32.5</v>
          </cell>
          <cell r="R29">
            <v>61.669998168945313</v>
          </cell>
        </row>
        <row r="30">
          <cell r="A30">
            <v>37288</v>
          </cell>
          <cell r="B30">
            <v>29</v>
          </cell>
          <cell r="C30">
            <v>32.9</v>
          </cell>
          <cell r="D30">
            <v>33</v>
          </cell>
          <cell r="E30">
            <v>33.65</v>
          </cell>
          <cell r="F30">
            <v>32.25</v>
          </cell>
          <cell r="G30">
            <v>30.25</v>
          </cell>
          <cell r="I30">
            <v>32.25</v>
          </cell>
          <cell r="R30">
            <v>64.379990234375001</v>
          </cell>
        </row>
        <row r="31">
          <cell r="A31">
            <v>37316</v>
          </cell>
          <cell r="B31">
            <v>29</v>
          </cell>
          <cell r="C31">
            <v>32</v>
          </cell>
          <cell r="D31">
            <v>32</v>
          </cell>
          <cell r="E31">
            <v>33</v>
          </cell>
          <cell r="F31">
            <v>32.1</v>
          </cell>
          <cell r="G31">
            <v>30.25</v>
          </cell>
          <cell r="I31">
            <v>32.1</v>
          </cell>
          <cell r="R31">
            <v>64.049054870605474</v>
          </cell>
        </row>
        <row r="32">
          <cell r="A32">
            <v>37347</v>
          </cell>
          <cell r="B32">
            <v>29.5</v>
          </cell>
          <cell r="C32">
            <v>30</v>
          </cell>
          <cell r="D32">
            <v>28</v>
          </cell>
          <cell r="E32">
            <v>30.2</v>
          </cell>
          <cell r="F32">
            <v>31</v>
          </cell>
          <cell r="G32">
            <v>31.5</v>
          </cell>
          <cell r="I32">
            <v>30.2</v>
          </cell>
          <cell r="R32">
            <v>54.334269256591796</v>
          </cell>
        </row>
        <row r="33">
          <cell r="A33">
            <v>37377</v>
          </cell>
          <cell r="B33">
            <v>32.5</v>
          </cell>
          <cell r="C33">
            <v>29</v>
          </cell>
          <cell r="D33">
            <v>26.5</v>
          </cell>
          <cell r="E33">
            <v>29.95</v>
          </cell>
          <cell r="F33">
            <v>32.5</v>
          </cell>
          <cell r="G33">
            <v>35.5</v>
          </cell>
          <cell r="I33">
            <v>29.95</v>
          </cell>
          <cell r="R33">
            <v>55.279290924072264</v>
          </cell>
        </row>
        <row r="34">
          <cell r="A34">
            <v>37408</v>
          </cell>
          <cell r="B34">
            <v>41.5</v>
          </cell>
          <cell r="C34">
            <v>31</v>
          </cell>
          <cell r="D34">
            <v>28.5</v>
          </cell>
          <cell r="E34">
            <v>36.450000000000003</v>
          </cell>
          <cell r="F34">
            <v>38.5</v>
          </cell>
          <cell r="G34">
            <v>46.5</v>
          </cell>
          <cell r="I34">
            <v>36.450000000000003</v>
          </cell>
          <cell r="R34">
            <v>56.414391632080076</v>
          </cell>
        </row>
        <row r="35">
          <cell r="A35">
            <v>37438</v>
          </cell>
          <cell r="B35">
            <v>54.5</v>
          </cell>
          <cell r="C35">
            <v>46</v>
          </cell>
          <cell r="D35">
            <v>43</v>
          </cell>
          <cell r="E35">
            <v>49</v>
          </cell>
          <cell r="F35">
            <v>48.25</v>
          </cell>
          <cell r="G35">
            <v>61.5</v>
          </cell>
          <cell r="I35">
            <v>48.25</v>
          </cell>
          <cell r="R35">
            <v>49.764673117777924</v>
          </cell>
        </row>
        <row r="36">
          <cell r="A36">
            <v>37469</v>
          </cell>
          <cell r="B36">
            <v>61</v>
          </cell>
          <cell r="C36">
            <v>52.5</v>
          </cell>
          <cell r="D36">
            <v>50</v>
          </cell>
          <cell r="E36">
            <v>55.25</v>
          </cell>
          <cell r="F36">
            <v>56.25</v>
          </cell>
          <cell r="G36">
            <v>71</v>
          </cell>
          <cell r="I36">
            <v>55.25</v>
          </cell>
          <cell r="R36">
            <v>50.636962383114664</v>
          </cell>
        </row>
        <row r="37">
          <cell r="A37">
            <v>37500</v>
          </cell>
          <cell r="B37">
            <v>47</v>
          </cell>
          <cell r="C37">
            <v>45.5</v>
          </cell>
          <cell r="D37">
            <v>42</v>
          </cell>
          <cell r="E37">
            <v>48</v>
          </cell>
          <cell r="F37">
            <v>47.75</v>
          </cell>
          <cell r="G37">
            <v>54</v>
          </cell>
          <cell r="I37">
            <v>47.75</v>
          </cell>
          <cell r="R37">
            <v>50.917244014588512</v>
          </cell>
        </row>
        <row r="38">
          <cell r="A38">
            <v>37530</v>
          </cell>
          <cell r="B38">
            <v>37</v>
          </cell>
          <cell r="C38">
            <v>39.5</v>
          </cell>
          <cell r="D38">
            <v>39.5</v>
          </cell>
          <cell r="E38">
            <v>39.1</v>
          </cell>
          <cell r="F38">
            <v>38.75</v>
          </cell>
          <cell r="G38">
            <v>39.5</v>
          </cell>
          <cell r="I38">
            <v>38.75</v>
          </cell>
          <cell r="R38">
            <v>59.638079263799064</v>
          </cell>
        </row>
        <row r="39">
          <cell r="A39">
            <v>37561</v>
          </cell>
          <cell r="B39">
            <v>35</v>
          </cell>
          <cell r="C39">
            <v>38.75</v>
          </cell>
          <cell r="D39">
            <v>38.75</v>
          </cell>
          <cell r="E39">
            <v>40.1</v>
          </cell>
          <cell r="F39">
            <v>37.75</v>
          </cell>
          <cell r="G39">
            <v>37</v>
          </cell>
          <cell r="I39">
            <v>37.75</v>
          </cell>
          <cell r="R39">
            <v>65.49692740695788</v>
          </cell>
        </row>
        <row r="40">
          <cell r="A40">
            <v>37591</v>
          </cell>
          <cell r="B40">
            <v>36.25</v>
          </cell>
          <cell r="C40">
            <v>39</v>
          </cell>
          <cell r="D40">
            <v>39</v>
          </cell>
          <cell r="E40">
            <v>41.1</v>
          </cell>
          <cell r="F40">
            <v>39.75</v>
          </cell>
          <cell r="G40">
            <v>38.25</v>
          </cell>
          <cell r="I40">
            <v>39.75</v>
          </cell>
          <cell r="R40">
            <v>69.992147465416821</v>
          </cell>
        </row>
        <row r="41">
          <cell r="A41">
            <v>37622</v>
          </cell>
          <cell r="B41">
            <v>36.5</v>
          </cell>
          <cell r="C41">
            <v>43</v>
          </cell>
          <cell r="D41">
            <v>42.5</v>
          </cell>
          <cell r="E41">
            <v>42.8</v>
          </cell>
          <cell r="F41">
            <v>40.75</v>
          </cell>
          <cell r="G41">
            <v>38.5</v>
          </cell>
          <cell r="I41">
            <v>40.75</v>
          </cell>
          <cell r="R41">
            <v>52.253816999637017</v>
          </cell>
        </row>
        <row r="42">
          <cell r="A42">
            <v>37653</v>
          </cell>
          <cell r="B42">
            <v>36.5</v>
          </cell>
          <cell r="C42">
            <v>41</v>
          </cell>
          <cell r="D42">
            <v>40.25</v>
          </cell>
          <cell r="E42">
            <v>40.799999999999997</v>
          </cell>
          <cell r="F42">
            <v>39.25</v>
          </cell>
          <cell r="G42">
            <v>38.5</v>
          </cell>
          <cell r="I42">
            <v>39.25</v>
          </cell>
          <cell r="R42">
            <v>51.115502303690363</v>
          </cell>
        </row>
        <row r="43">
          <cell r="A43">
            <v>37681</v>
          </cell>
          <cell r="B43">
            <v>36.5</v>
          </cell>
          <cell r="C43">
            <v>39.5</v>
          </cell>
          <cell r="D43">
            <v>38</v>
          </cell>
          <cell r="E43">
            <v>38.799999999999997</v>
          </cell>
          <cell r="F43">
            <v>38.5</v>
          </cell>
          <cell r="G43">
            <v>38.5</v>
          </cell>
          <cell r="I43">
            <v>38.5</v>
          </cell>
          <cell r="R43">
            <v>49.654028330417617</v>
          </cell>
        </row>
        <row r="44">
          <cell r="A44">
            <v>37712</v>
          </cell>
          <cell r="B44">
            <v>35</v>
          </cell>
          <cell r="C44">
            <v>36.75</v>
          </cell>
          <cell r="D44">
            <v>33.25</v>
          </cell>
          <cell r="E44">
            <v>36.75</v>
          </cell>
          <cell r="F44">
            <v>38.5</v>
          </cell>
          <cell r="G44">
            <v>37</v>
          </cell>
          <cell r="I44">
            <v>36.75</v>
          </cell>
          <cell r="R44">
            <v>47.949560520643232</v>
          </cell>
        </row>
        <row r="45">
          <cell r="A45">
            <v>37742</v>
          </cell>
          <cell r="B45">
            <v>36</v>
          </cell>
          <cell r="C45">
            <v>33.25</v>
          </cell>
          <cell r="D45">
            <v>29.75</v>
          </cell>
          <cell r="E45">
            <v>37.25</v>
          </cell>
          <cell r="F45">
            <v>39.25</v>
          </cell>
          <cell r="G45">
            <v>38</v>
          </cell>
          <cell r="I45">
            <v>37.25</v>
          </cell>
          <cell r="R45">
            <v>48.108371327042263</v>
          </cell>
        </row>
        <row r="46">
          <cell r="A46">
            <v>37773</v>
          </cell>
          <cell r="B46">
            <v>42.5</v>
          </cell>
          <cell r="C46">
            <v>34.75</v>
          </cell>
          <cell r="D46">
            <v>31</v>
          </cell>
          <cell r="E46">
            <v>42.25</v>
          </cell>
          <cell r="F46">
            <v>45.25</v>
          </cell>
          <cell r="G46">
            <v>47</v>
          </cell>
          <cell r="I46">
            <v>42.25</v>
          </cell>
          <cell r="R46">
            <v>48.672047452406538</v>
          </cell>
        </row>
        <row r="47">
          <cell r="A47">
            <v>37803</v>
          </cell>
          <cell r="B47">
            <v>54.5</v>
          </cell>
          <cell r="C47">
            <v>53.5</v>
          </cell>
          <cell r="D47">
            <v>49</v>
          </cell>
          <cell r="E47">
            <v>52.75</v>
          </cell>
          <cell r="F47">
            <v>57.75</v>
          </cell>
          <cell r="G47">
            <v>60.5</v>
          </cell>
          <cell r="I47">
            <v>52.75</v>
          </cell>
          <cell r="R47">
            <v>49.236272116754101</v>
          </cell>
        </row>
        <row r="48">
          <cell r="A48">
            <v>37834</v>
          </cell>
          <cell r="B48">
            <v>64.5</v>
          </cell>
          <cell r="C48">
            <v>59</v>
          </cell>
          <cell r="D48">
            <v>55.5</v>
          </cell>
          <cell r="E48">
            <v>61.25</v>
          </cell>
          <cell r="F48">
            <v>63.5</v>
          </cell>
          <cell r="G48">
            <v>72.5</v>
          </cell>
          <cell r="I48">
            <v>61.25</v>
          </cell>
          <cell r="R48">
            <v>49.67156450074458</v>
          </cell>
        </row>
        <row r="49">
          <cell r="A49">
            <v>37865</v>
          </cell>
          <cell r="B49">
            <v>51</v>
          </cell>
          <cell r="C49">
            <v>48.5</v>
          </cell>
          <cell r="D49">
            <v>45</v>
          </cell>
          <cell r="E49">
            <v>56.25</v>
          </cell>
          <cell r="F49">
            <v>50.5</v>
          </cell>
          <cell r="G49">
            <v>57</v>
          </cell>
          <cell r="I49">
            <v>50.5</v>
          </cell>
          <cell r="R49">
            <v>49.799513887095102</v>
          </cell>
        </row>
        <row r="50">
          <cell r="A50">
            <v>37895</v>
          </cell>
          <cell r="B50">
            <v>38</v>
          </cell>
          <cell r="C50">
            <v>43.75</v>
          </cell>
          <cell r="D50">
            <v>42</v>
          </cell>
          <cell r="E50">
            <v>39.799999999999997</v>
          </cell>
          <cell r="F50">
            <v>40</v>
          </cell>
          <cell r="G50">
            <v>40.25</v>
          </cell>
          <cell r="I50">
            <v>39.799999999999997</v>
          </cell>
          <cell r="R50">
            <v>50.479746049926128</v>
          </cell>
        </row>
        <row r="51">
          <cell r="A51">
            <v>37926</v>
          </cell>
          <cell r="B51">
            <v>37</v>
          </cell>
          <cell r="C51">
            <v>39.75</v>
          </cell>
          <cell r="D51">
            <v>39</v>
          </cell>
          <cell r="E51">
            <v>41.8</v>
          </cell>
          <cell r="F51">
            <v>39.75</v>
          </cell>
          <cell r="G51">
            <v>38.75</v>
          </cell>
          <cell r="I51">
            <v>39.75</v>
          </cell>
          <cell r="R51">
            <v>53.68819287130821</v>
          </cell>
        </row>
        <row r="52">
          <cell r="A52">
            <v>37956</v>
          </cell>
          <cell r="B52">
            <v>36.5</v>
          </cell>
          <cell r="C52">
            <v>40.75</v>
          </cell>
          <cell r="D52">
            <v>40</v>
          </cell>
          <cell r="E52">
            <v>43.8</v>
          </cell>
          <cell r="F52">
            <v>41</v>
          </cell>
          <cell r="G52">
            <v>38</v>
          </cell>
          <cell r="I52">
            <v>41</v>
          </cell>
          <cell r="R52">
            <v>56.675275363312565</v>
          </cell>
        </row>
        <row r="53">
          <cell r="A53">
            <v>37987</v>
          </cell>
          <cell r="B53">
            <v>37.21</v>
          </cell>
          <cell r="C53">
            <v>43.37</v>
          </cell>
          <cell r="D53">
            <v>42.61</v>
          </cell>
          <cell r="E53">
            <v>43.27</v>
          </cell>
          <cell r="F53">
            <v>41.2</v>
          </cell>
          <cell r="G53">
            <v>39.409999999999997</v>
          </cell>
          <cell r="I53">
            <v>41.21</v>
          </cell>
          <cell r="R53">
            <v>54.933241332476953</v>
          </cell>
        </row>
        <row r="54">
          <cell r="A54">
            <v>38018</v>
          </cell>
          <cell r="B54">
            <v>37.21</v>
          </cell>
          <cell r="C54">
            <v>41.66</v>
          </cell>
          <cell r="D54">
            <v>40.68</v>
          </cell>
          <cell r="E54">
            <v>41.24</v>
          </cell>
          <cell r="F54">
            <v>39.68</v>
          </cell>
          <cell r="G54">
            <v>39.409999999999997</v>
          </cell>
          <cell r="I54">
            <v>39.69</v>
          </cell>
          <cell r="R54">
            <v>53.62120090207123</v>
          </cell>
        </row>
        <row r="55">
          <cell r="A55">
            <v>38047</v>
          </cell>
          <cell r="B55">
            <v>37.21</v>
          </cell>
          <cell r="C55">
            <v>40.369999999999997</v>
          </cell>
          <cell r="D55">
            <v>38.75</v>
          </cell>
          <cell r="E55">
            <v>39.21</v>
          </cell>
          <cell r="F55">
            <v>38.909999999999997</v>
          </cell>
          <cell r="G55">
            <v>39.409999999999997</v>
          </cell>
          <cell r="I55">
            <v>38.92</v>
          </cell>
          <cell r="R55">
            <v>51.523693594312185</v>
          </cell>
        </row>
        <row r="56">
          <cell r="A56">
            <v>38078</v>
          </cell>
          <cell r="B56">
            <v>35.82</v>
          </cell>
          <cell r="C56">
            <v>38.01</v>
          </cell>
          <cell r="D56">
            <v>34.67</v>
          </cell>
          <cell r="E56">
            <v>37.14</v>
          </cell>
          <cell r="F56">
            <v>38.9</v>
          </cell>
          <cell r="G56">
            <v>38.020000000000003</v>
          </cell>
          <cell r="I56">
            <v>37.15</v>
          </cell>
          <cell r="R56">
            <v>48.658810141482462</v>
          </cell>
        </row>
        <row r="57">
          <cell r="A57">
            <v>38108</v>
          </cell>
          <cell r="B57">
            <v>36.75</v>
          </cell>
          <cell r="C57">
            <v>35.01</v>
          </cell>
          <cell r="D57">
            <v>31.67</v>
          </cell>
          <cell r="E57">
            <v>37.630000000000003</v>
          </cell>
          <cell r="F57">
            <v>39.65</v>
          </cell>
          <cell r="G57">
            <v>38.950000000000003</v>
          </cell>
          <cell r="I57">
            <v>37.64</v>
          </cell>
          <cell r="R57">
            <v>48.712767369585116</v>
          </cell>
        </row>
        <row r="58">
          <cell r="A58">
            <v>38139</v>
          </cell>
          <cell r="B58">
            <v>42.77</v>
          </cell>
          <cell r="C58">
            <v>36.29</v>
          </cell>
          <cell r="D58">
            <v>32.74</v>
          </cell>
          <cell r="E58">
            <v>42.68</v>
          </cell>
          <cell r="F58">
            <v>45.71</v>
          </cell>
          <cell r="G58">
            <v>47.1</v>
          </cell>
          <cell r="I58">
            <v>42.69</v>
          </cell>
          <cell r="R58">
            <v>49.3211431891526</v>
          </cell>
        </row>
        <row r="59">
          <cell r="A59">
            <v>38169</v>
          </cell>
          <cell r="B59">
            <v>53.89</v>
          </cell>
          <cell r="C59">
            <v>52.38</v>
          </cell>
          <cell r="D59">
            <v>48.19</v>
          </cell>
          <cell r="E59">
            <v>53.27</v>
          </cell>
          <cell r="F59">
            <v>58.32</v>
          </cell>
          <cell r="G59">
            <v>59.49</v>
          </cell>
          <cell r="I59">
            <v>53.29</v>
          </cell>
          <cell r="R59">
            <v>50.009119155795446</v>
          </cell>
        </row>
        <row r="60">
          <cell r="A60">
            <v>38200</v>
          </cell>
          <cell r="B60">
            <v>63.16</v>
          </cell>
          <cell r="C60">
            <v>57.1</v>
          </cell>
          <cell r="D60">
            <v>53.77</v>
          </cell>
          <cell r="E60">
            <v>61.85</v>
          </cell>
          <cell r="F60">
            <v>64.12</v>
          </cell>
          <cell r="G60">
            <v>70.459999999999994</v>
          </cell>
          <cell r="I60">
            <v>61.86</v>
          </cell>
          <cell r="R60">
            <v>50.607332200327726</v>
          </cell>
        </row>
        <row r="61">
          <cell r="A61">
            <v>38231</v>
          </cell>
          <cell r="B61">
            <v>50.65</v>
          </cell>
          <cell r="C61">
            <v>48.09</v>
          </cell>
          <cell r="D61">
            <v>44.76</v>
          </cell>
          <cell r="E61">
            <v>56.79</v>
          </cell>
          <cell r="F61">
            <v>50.98</v>
          </cell>
          <cell r="G61">
            <v>56.25</v>
          </cell>
          <cell r="I61">
            <v>50.99</v>
          </cell>
          <cell r="R61">
            <v>50.435195565711524</v>
          </cell>
        </row>
        <row r="62">
          <cell r="A62">
            <v>38261</v>
          </cell>
          <cell r="B62">
            <v>38.6</v>
          </cell>
          <cell r="C62">
            <v>44.02</v>
          </cell>
          <cell r="D62">
            <v>42.18</v>
          </cell>
          <cell r="E62">
            <v>40.17</v>
          </cell>
          <cell r="F62">
            <v>40.369999999999997</v>
          </cell>
          <cell r="G62">
            <v>41.01</v>
          </cell>
          <cell r="I62">
            <v>40.18</v>
          </cell>
          <cell r="R62">
            <v>50.667042369576002</v>
          </cell>
        </row>
        <row r="63">
          <cell r="A63">
            <v>38292</v>
          </cell>
          <cell r="B63">
            <v>37.67</v>
          </cell>
          <cell r="C63">
            <v>40.590000000000003</v>
          </cell>
          <cell r="D63">
            <v>39.61</v>
          </cell>
          <cell r="E63">
            <v>42.18</v>
          </cell>
          <cell r="F63">
            <v>40.11</v>
          </cell>
          <cell r="G63">
            <v>39.65</v>
          </cell>
          <cell r="I63">
            <v>40.119999999999997</v>
          </cell>
          <cell r="R63">
            <v>53.630082452056207</v>
          </cell>
        </row>
        <row r="64">
          <cell r="A64">
            <v>38322</v>
          </cell>
          <cell r="B64">
            <v>37.21</v>
          </cell>
          <cell r="C64">
            <v>41.44</v>
          </cell>
          <cell r="D64">
            <v>40.47</v>
          </cell>
          <cell r="E64">
            <v>44.19</v>
          </cell>
          <cell r="F64">
            <v>41.37</v>
          </cell>
          <cell r="G64">
            <v>38.979999999999997</v>
          </cell>
          <cell r="I64">
            <v>41.38</v>
          </cell>
          <cell r="R64">
            <v>56.088883851205182</v>
          </cell>
        </row>
        <row r="65">
          <cell r="A65">
            <v>38353</v>
          </cell>
          <cell r="B65">
            <v>37.47</v>
          </cell>
          <cell r="C65">
            <v>43.67</v>
          </cell>
          <cell r="D65">
            <v>42.7</v>
          </cell>
          <cell r="E65">
            <v>43.63</v>
          </cell>
          <cell r="F65">
            <v>41.54</v>
          </cell>
          <cell r="G65">
            <v>39.79</v>
          </cell>
          <cell r="I65">
            <v>41.56</v>
          </cell>
          <cell r="R65">
            <v>53.703716421877964</v>
          </cell>
        </row>
        <row r="66">
          <cell r="A66">
            <v>38384</v>
          </cell>
          <cell r="B66">
            <v>37.47</v>
          </cell>
          <cell r="C66">
            <v>42.2</v>
          </cell>
          <cell r="D66">
            <v>41.05</v>
          </cell>
          <cell r="E66">
            <v>41.58</v>
          </cell>
          <cell r="F66">
            <v>40</v>
          </cell>
          <cell r="G66">
            <v>39.79</v>
          </cell>
          <cell r="I66">
            <v>40.020000000000003</v>
          </cell>
          <cell r="R66">
            <v>52.45880943209734</v>
          </cell>
        </row>
        <row r="67">
          <cell r="A67">
            <v>38412</v>
          </cell>
          <cell r="B67">
            <v>37.47</v>
          </cell>
          <cell r="C67">
            <v>41.11</v>
          </cell>
          <cell r="D67">
            <v>39.39</v>
          </cell>
          <cell r="E67">
            <v>39.53</v>
          </cell>
          <cell r="F67">
            <v>39.229999999999997</v>
          </cell>
          <cell r="G67">
            <v>39.79</v>
          </cell>
          <cell r="I67">
            <v>39.25</v>
          </cell>
          <cell r="R67">
            <v>50.468601707365934</v>
          </cell>
        </row>
        <row r="68">
          <cell r="A68">
            <v>38443</v>
          </cell>
          <cell r="B68">
            <v>36.07</v>
          </cell>
          <cell r="C68">
            <v>39.090000000000003</v>
          </cell>
          <cell r="D68">
            <v>35.9</v>
          </cell>
          <cell r="E68">
            <v>37.43</v>
          </cell>
          <cell r="F68">
            <v>39.21</v>
          </cell>
          <cell r="G68">
            <v>38.39</v>
          </cell>
          <cell r="I68">
            <v>37.450000000000003</v>
          </cell>
          <cell r="R68">
            <v>47.750461342065883</v>
          </cell>
        </row>
        <row r="69">
          <cell r="A69">
            <v>38473</v>
          </cell>
          <cell r="B69">
            <v>37.01</v>
          </cell>
          <cell r="C69">
            <v>36.520000000000003</v>
          </cell>
          <cell r="D69">
            <v>33.32</v>
          </cell>
          <cell r="E69">
            <v>37.93</v>
          </cell>
          <cell r="F69">
            <v>39.97</v>
          </cell>
          <cell r="G69">
            <v>39.33</v>
          </cell>
          <cell r="I69">
            <v>37.950000000000003</v>
          </cell>
          <cell r="R69">
            <v>47.80474409317091</v>
          </cell>
        </row>
        <row r="70">
          <cell r="A70">
            <v>38504</v>
          </cell>
          <cell r="B70">
            <v>43.07</v>
          </cell>
          <cell r="C70">
            <v>37.630000000000003</v>
          </cell>
          <cell r="D70">
            <v>34.24</v>
          </cell>
          <cell r="E70">
            <v>43.01</v>
          </cell>
          <cell r="F70">
            <v>46.06</v>
          </cell>
          <cell r="G70">
            <v>47.2</v>
          </cell>
          <cell r="I70">
            <v>43.03</v>
          </cell>
          <cell r="R70">
            <v>48.385980799174753</v>
          </cell>
        </row>
        <row r="71">
          <cell r="A71">
            <v>38534</v>
          </cell>
          <cell r="B71">
            <v>54.27</v>
          </cell>
          <cell r="C71">
            <v>51.42</v>
          </cell>
          <cell r="D71">
            <v>47.49</v>
          </cell>
          <cell r="E71">
            <v>53.68</v>
          </cell>
          <cell r="F71">
            <v>58.77</v>
          </cell>
          <cell r="G71">
            <v>59.47</v>
          </cell>
          <cell r="I71">
            <v>53.71</v>
          </cell>
          <cell r="R71">
            <v>49.043376506037809</v>
          </cell>
        </row>
        <row r="72">
          <cell r="A72">
            <v>38565</v>
          </cell>
          <cell r="B72">
            <v>63.61</v>
          </cell>
          <cell r="C72">
            <v>55.48</v>
          </cell>
          <cell r="D72">
            <v>52.28</v>
          </cell>
          <cell r="E72">
            <v>62.31</v>
          </cell>
          <cell r="F72">
            <v>64.599999999999994</v>
          </cell>
          <cell r="G72">
            <v>70.25</v>
          </cell>
          <cell r="I72">
            <v>62.34</v>
          </cell>
          <cell r="R72">
            <v>49.615904822845515</v>
          </cell>
        </row>
        <row r="73">
          <cell r="A73">
            <v>38596</v>
          </cell>
          <cell r="B73">
            <v>51.01</v>
          </cell>
          <cell r="C73">
            <v>47.76</v>
          </cell>
          <cell r="D73">
            <v>44.55</v>
          </cell>
          <cell r="E73">
            <v>57.21</v>
          </cell>
          <cell r="F73">
            <v>51.36</v>
          </cell>
          <cell r="G73">
            <v>56.21</v>
          </cell>
          <cell r="I73">
            <v>51.39</v>
          </cell>
          <cell r="R73">
            <v>49.456761660306071</v>
          </cell>
        </row>
        <row r="74">
          <cell r="A74">
            <v>38626</v>
          </cell>
          <cell r="B74">
            <v>38.880000000000003</v>
          </cell>
          <cell r="C74">
            <v>44.27</v>
          </cell>
          <cell r="D74">
            <v>42.35</v>
          </cell>
          <cell r="E74">
            <v>40.47</v>
          </cell>
          <cell r="F74">
            <v>40.67</v>
          </cell>
          <cell r="G74">
            <v>41.38</v>
          </cell>
          <cell r="I74">
            <v>40.49</v>
          </cell>
          <cell r="R74">
            <v>49.680372096820989</v>
          </cell>
        </row>
        <row r="75">
          <cell r="A75">
            <v>38657</v>
          </cell>
          <cell r="B75">
            <v>37.94</v>
          </cell>
          <cell r="C75">
            <v>41.34</v>
          </cell>
          <cell r="D75">
            <v>40.14</v>
          </cell>
          <cell r="E75">
            <v>42.49</v>
          </cell>
          <cell r="F75">
            <v>40.409999999999997</v>
          </cell>
          <cell r="G75">
            <v>40.08</v>
          </cell>
          <cell r="I75">
            <v>40.42</v>
          </cell>
          <cell r="R75">
            <v>52.500553588849186</v>
          </cell>
        </row>
        <row r="76">
          <cell r="A76">
            <v>38687</v>
          </cell>
          <cell r="B76">
            <v>37.479999999999997</v>
          </cell>
          <cell r="C76">
            <v>42.08</v>
          </cell>
          <cell r="D76">
            <v>40.880000000000003</v>
          </cell>
          <cell r="E76">
            <v>44.51</v>
          </cell>
          <cell r="F76">
            <v>41.66</v>
          </cell>
          <cell r="G76">
            <v>39.44</v>
          </cell>
          <cell r="I76">
            <v>41.68</v>
          </cell>
          <cell r="R76">
            <v>54.853295180263203</v>
          </cell>
        </row>
        <row r="77">
          <cell r="A77">
            <v>38718</v>
          </cell>
          <cell r="B77">
            <v>37.74</v>
          </cell>
          <cell r="C77">
            <v>44.4</v>
          </cell>
          <cell r="D77">
            <v>42.96</v>
          </cell>
          <cell r="E77">
            <v>43.92</v>
          </cell>
          <cell r="F77">
            <v>41.82</v>
          </cell>
          <cell r="G77">
            <v>40.159999999999997</v>
          </cell>
          <cell r="I77">
            <v>41.85</v>
          </cell>
          <cell r="R77">
            <v>49.472916520058916</v>
          </cell>
        </row>
        <row r="78">
          <cell r="A78">
            <v>38749</v>
          </cell>
          <cell r="B78">
            <v>37.74</v>
          </cell>
          <cell r="C78">
            <v>43.06</v>
          </cell>
          <cell r="D78">
            <v>41.46</v>
          </cell>
          <cell r="E78">
            <v>41.86</v>
          </cell>
          <cell r="F78">
            <v>40.270000000000003</v>
          </cell>
          <cell r="G78">
            <v>40.159999999999997</v>
          </cell>
          <cell r="I78">
            <v>40.299999999999997</v>
          </cell>
          <cell r="R78">
            <v>48.395383836539374</v>
          </cell>
        </row>
        <row r="79">
          <cell r="A79">
            <v>38777</v>
          </cell>
          <cell r="B79">
            <v>37.74</v>
          </cell>
          <cell r="C79">
            <v>42.06</v>
          </cell>
          <cell r="D79">
            <v>39.950000000000003</v>
          </cell>
          <cell r="E79">
            <v>39.79</v>
          </cell>
          <cell r="F79">
            <v>39.49</v>
          </cell>
          <cell r="G79">
            <v>40.159999999999997</v>
          </cell>
          <cell r="I79">
            <v>39.51</v>
          </cell>
          <cell r="R79">
            <v>46.643800236675844</v>
          </cell>
        </row>
        <row r="80">
          <cell r="A80">
            <v>38808</v>
          </cell>
          <cell r="B80">
            <v>36.33</v>
          </cell>
          <cell r="C80">
            <v>40.21</v>
          </cell>
          <cell r="D80">
            <v>36.78</v>
          </cell>
          <cell r="E80">
            <v>37.68</v>
          </cell>
          <cell r="F80">
            <v>39.47</v>
          </cell>
          <cell r="G80">
            <v>38.75</v>
          </cell>
          <cell r="I80">
            <v>37.71</v>
          </cell>
          <cell r="R80">
            <v>44.235425651772509</v>
          </cell>
        </row>
        <row r="81">
          <cell r="A81">
            <v>38838</v>
          </cell>
          <cell r="B81">
            <v>37.270000000000003</v>
          </cell>
          <cell r="C81">
            <v>37.869999999999997</v>
          </cell>
          <cell r="D81">
            <v>34.44</v>
          </cell>
          <cell r="E81">
            <v>38.18</v>
          </cell>
          <cell r="F81">
            <v>40.229999999999997</v>
          </cell>
          <cell r="G81">
            <v>39.69</v>
          </cell>
          <cell r="I81">
            <v>38.21</v>
          </cell>
          <cell r="R81">
            <v>44.315190424090702</v>
          </cell>
        </row>
        <row r="82">
          <cell r="A82">
            <v>38869</v>
          </cell>
          <cell r="B82">
            <v>43.38</v>
          </cell>
          <cell r="C82">
            <v>38.880000000000003</v>
          </cell>
          <cell r="D82">
            <v>35.28</v>
          </cell>
          <cell r="E82">
            <v>43.29</v>
          </cell>
          <cell r="F82">
            <v>46.37</v>
          </cell>
          <cell r="G82">
            <v>47.34</v>
          </cell>
          <cell r="I82">
            <v>43.32</v>
          </cell>
          <cell r="R82">
            <v>44.871823941425994</v>
          </cell>
        </row>
        <row r="83">
          <cell r="A83">
            <v>38899</v>
          </cell>
          <cell r="B83">
            <v>54.66</v>
          </cell>
          <cell r="C83">
            <v>51.51</v>
          </cell>
          <cell r="D83">
            <v>47.32</v>
          </cell>
          <cell r="E83">
            <v>54.04</v>
          </cell>
          <cell r="F83">
            <v>59.16</v>
          </cell>
          <cell r="G83">
            <v>59.52</v>
          </cell>
          <cell r="I83">
            <v>54.07</v>
          </cell>
          <cell r="R83">
            <v>45.495297678463231</v>
          </cell>
        </row>
        <row r="84">
          <cell r="A84">
            <v>38930</v>
          </cell>
          <cell r="B84">
            <v>64.06</v>
          </cell>
          <cell r="C84">
            <v>55.22</v>
          </cell>
          <cell r="D84">
            <v>51.67</v>
          </cell>
          <cell r="E84">
            <v>62.73</v>
          </cell>
          <cell r="F84">
            <v>65.03</v>
          </cell>
          <cell r="G84">
            <v>70.14</v>
          </cell>
          <cell r="I84">
            <v>62.77</v>
          </cell>
          <cell r="R84">
            <v>46.042515418213398</v>
          </cell>
        </row>
        <row r="85">
          <cell r="A85">
            <v>38961</v>
          </cell>
          <cell r="B85">
            <v>51.37</v>
          </cell>
          <cell r="C85">
            <v>48.16</v>
          </cell>
          <cell r="D85">
            <v>44.65</v>
          </cell>
          <cell r="E85">
            <v>57.59</v>
          </cell>
          <cell r="F85">
            <v>51.7</v>
          </cell>
          <cell r="G85">
            <v>56.23</v>
          </cell>
          <cell r="I85">
            <v>51.74</v>
          </cell>
          <cell r="R85">
            <v>45.930895293705284</v>
          </cell>
        </row>
        <row r="86">
          <cell r="A86">
            <v>38991</v>
          </cell>
          <cell r="B86">
            <v>39.15</v>
          </cell>
          <cell r="C86">
            <v>44.97</v>
          </cell>
          <cell r="D86">
            <v>42.64</v>
          </cell>
          <cell r="E86">
            <v>40.74</v>
          </cell>
          <cell r="F86">
            <v>40.94</v>
          </cell>
          <cell r="G86">
            <v>41.72</v>
          </cell>
          <cell r="I86">
            <v>40.76</v>
          </cell>
          <cell r="R86">
            <v>46.162977399400852</v>
          </cell>
        </row>
        <row r="87">
          <cell r="A87">
            <v>39022</v>
          </cell>
          <cell r="B87">
            <v>38.21</v>
          </cell>
          <cell r="C87">
            <v>42.28</v>
          </cell>
          <cell r="D87">
            <v>40.64</v>
          </cell>
          <cell r="E87">
            <v>42.77</v>
          </cell>
          <cell r="F87">
            <v>40.67</v>
          </cell>
          <cell r="G87">
            <v>40.47</v>
          </cell>
          <cell r="I87">
            <v>40.700000000000003</v>
          </cell>
          <cell r="R87">
            <v>48.674213283688083</v>
          </cell>
        </row>
        <row r="88">
          <cell r="A88">
            <v>39052</v>
          </cell>
          <cell r="B88">
            <v>37.74</v>
          </cell>
          <cell r="C88">
            <v>42.96</v>
          </cell>
          <cell r="D88">
            <v>41.31</v>
          </cell>
          <cell r="E88">
            <v>44.8</v>
          </cell>
          <cell r="F88">
            <v>41.94</v>
          </cell>
          <cell r="G88">
            <v>39.85</v>
          </cell>
          <cell r="I88">
            <v>41.97</v>
          </cell>
          <cell r="R88">
            <v>50.808598825804197</v>
          </cell>
        </row>
        <row r="89">
          <cell r="A89">
            <v>39083</v>
          </cell>
          <cell r="B89">
            <v>38.01</v>
          </cell>
          <cell r="C89">
            <v>45.14</v>
          </cell>
          <cell r="D89">
            <v>43.23</v>
          </cell>
          <cell r="E89">
            <v>44.23</v>
          </cell>
          <cell r="F89">
            <v>42.11</v>
          </cell>
          <cell r="G89">
            <v>40.46</v>
          </cell>
          <cell r="I89">
            <v>42.15</v>
          </cell>
          <cell r="R89">
            <v>51.074213522667037</v>
          </cell>
        </row>
        <row r="90">
          <cell r="A90">
            <v>39114</v>
          </cell>
          <cell r="B90">
            <v>38.01</v>
          </cell>
          <cell r="C90">
            <v>43.91</v>
          </cell>
          <cell r="D90">
            <v>41.86</v>
          </cell>
          <cell r="E90">
            <v>42.15</v>
          </cell>
          <cell r="F90">
            <v>40.549999999999997</v>
          </cell>
          <cell r="G90">
            <v>40.46</v>
          </cell>
          <cell r="I90">
            <v>40.58</v>
          </cell>
          <cell r="R90">
            <v>49.962779049785105</v>
          </cell>
        </row>
        <row r="91">
          <cell r="A91">
            <v>39142</v>
          </cell>
          <cell r="B91">
            <v>38.01</v>
          </cell>
          <cell r="C91">
            <v>43</v>
          </cell>
          <cell r="D91">
            <v>40.5</v>
          </cell>
          <cell r="E91">
            <v>40.07</v>
          </cell>
          <cell r="F91">
            <v>39.76</v>
          </cell>
          <cell r="G91">
            <v>40.46</v>
          </cell>
          <cell r="I91">
            <v>39.79</v>
          </cell>
          <cell r="R91">
            <v>48.175927321149196</v>
          </cell>
        </row>
        <row r="92">
          <cell r="A92">
            <v>39173</v>
          </cell>
          <cell r="B92">
            <v>36.590000000000003</v>
          </cell>
          <cell r="C92">
            <v>41.31</v>
          </cell>
          <cell r="D92">
            <v>37.61</v>
          </cell>
          <cell r="E92">
            <v>37.94</v>
          </cell>
          <cell r="F92">
            <v>39.74</v>
          </cell>
          <cell r="G92">
            <v>39.049999999999997</v>
          </cell>
          <cell r="I92">
            <v>37.97</v>
          </cell>
          <cell r="R92">
            <v>45.727009451387048</v>
          </cell>
        </row>
        <row r="93">
          <cell r="A93">
            <v>39203</v>
          </cell>
          <cell r="B93">
            <v>37.53</v>
          </cell>
          <cell r="C93">
            <v>39.159999999999997</v>
          </cell>
          <cell r="D93">
            <v>35.49</v>
          </cell>
          <cell r="E93">
            <v>38.44</v>
          </cell>
          <cell r="F93">
            <v>40.5</v>
          </cell>
          <cell r="G93">
            <v>39.979999999999997</v>
          </cell>
          <cell r="I93">
            <v>38.47</v>
          </cell>
          <cell r="R93">
            <v>45.780502920569752</v>
          </cell>
        </row>
        <row r="94">
          <cell r="A94">
            <v>39234</v>
          </cell>
          <cell r="B94">
            <v>43.69</v>
          </cell>
          <cell r="C94">
            <v>40.090000000000003</v>
          </cell>
          <cell r="D94">
            <v>36.25</v>
          </cell>
          <cell r="E94">
            <v>43.58</v>
          </cell>
          <cell r="F94">
            <v>46.67</v>
          </cell>
          <cell r="G94">
            <v>47.53</v>
          </cell>
          <cell r="I94">
            <v>43.62</v>
          </cell>
          <cell r="R94">
            <v>46.310647875328307</v>
          </cell>
        </row>
        <row r="95">
          <cell r="A95">
            <v>39264</v>
          </cell>
          <cell r="B95">
            <v>55.04</v>
          </cell>
          <cell r="C95">
            <v>51.65</v>
          </cell>
          <cell r="D95">
            <v>47.2</v>
          </cell>
          <cell r="E95">
            <v>54.39</v>
          </cell>
          <cell r="F95">
            <v>59.54</v>
          </cell>
          <cell r="G95">
            <v>59.68</v>
          </cell>
          <cell r="I95">
            <v>54.43</v>
          </cell>
          <cell r="R95">
            <v>46.906948371017812</v>
          </cell>
        </row>
        <row r="96">
          <cell r="A96">
            <v>39295</v>
          </cell>
          <cell r="B96">
            <v>64.510000000000005</v>
          </cell>
          <cell r="C96">
            <v>55.04</v>
          </cell>
          <cell r="D96">
            <v>51.15</v>
          </cell>
          <cell r="E96">
            <v>63.13</v>
          </cell>
          <cell r="F96">
            <v>65.45</v>
          </cell>
          <cell r="G96">
            <v>70.25</v>
          </cell>
          <cell r="I96">
            <v>63.18</v>
          </cell>
          <cell r="R96">
            <v>47.423780045144284</v>
          </cell>
        </row>
        <row r="97">
          <cell r="A97">
            <v>39326</v>
          </cell>
          <cell r="B97">
            <v>51.73</v>
          </cell>
          <cell r="C97">
            <v>48.58</v>
          </cell>
          <cell r="D97">
            <v>44.77</v>
          </cell>
          <cell r="E97">
            <v>57.95</v>
          </cell>
          <cell r="F97">
            <v>52.03</v>
          </cell>
          <cell r="G97">
            <v>56.37</v>
          </cell>
          <cell r="I97">
            <v>52.07</v>
          </cell>
          <cell r="R97">
            <v>47.278500933766942</v>
          </cell>
        </row>
        <row r="98">
          <cell r="A98">
            <v>39356</v>
          </cell>
          <cell r="B98">
            <v>39.43</v>
          </cell>
          <cell r="C98">
            <v>45.66</v>
          </cell>
          <cell r="D98">
            <v>42.95</v>
          </cell>
          <cell r="E98">
            <v>40.99</v>
          </cell>
          <cell r="F98">
            <v>41.19</v>
          </cell>
          <cell r="G98">
            <v>42.01</v>
          </cell>
          <cell r="I98">
            <v>41.02</v>
          </cell>
          <cell r="R98">
            <v>47.477440994892554</v>
          </cell>
        </row>
        <row r="99">
          <cell r="A99">
            <v>39387</v>
          </cell>
          <cell r="B99">
            <v>38.479999999999997</v>
          </cell>
          <cell r="C99">
            <v>43.2</v>
          </cell>
          <cell r="D99">
            <v>41.13</v>
          </cell>
          <cell r="E99">
            <v>43.03</v>
          </cell>
          <cell r="F99">
            <v>40.92</v>
          </cell>
          <cell r="G99">
            <v>40.79</v>
          </cell>
          <cell r="I99">
            <v>40.950000000000003</v>
          </cell>
          <cell r="R99">
            <v>50.086316050439095</v>
          </cell>
        </row>
        <row r="100">
          <cell r="A100">
            <v>39417</v>
          </cell>
          <cell r="B100">
            <v>38.01</v>
          </cell>
          <cell r="C100">
            <v>43.83</v>
          </cell>
          <cell r="D100">
            <v>41.75</v>
          </cell>
          <cell r="E100">
            <v>45.07</v>
          </cell>
          <cell r="F100">
            <v>42.19</v>
          </cell>
          <cell r="G100">
            <v>40.18</v>
          </cell>
          <cell r="I100">
            <v>42.22</v>
          </cell>
          <cell r="R100">
            <v>52.205219664435532</v>
          </cell>
        </row>
        <row r="101">
          <cell r="A101">
            <v>39448</v>
          </cell>
          <cell r="B101">
            <v>38.270000000000003</v>
          </cell>
          <cell r="C101">
            <v>45.87</v>
          </cell>
          <cell r="D101">
            <v>43.64</v>
          </cell>
          <cell r="E101">
            <v>44.49</v>
          </cell>
          <cell r="F101">
            <v>42.36</v>
          </cell>
          <cell r="G101">
            <v>40.729999999999997</v>
          </cell>
          <cell r="I101">
            <v>42.41</v>
          </cell>
          <cell r="R101">
            <v>52.503363155233352</v>
          </cell>
        </row>
        <row r="102">
          <cell r="A102">
            <v>39479</v>
          </cell>
          <cell r="B102">
            <v>38.270000000000003</v>
          </cell>
          <cell r="C102">
            <v>44.73</v>
          </cell>
          <cell r="D102">
            <v>42.37</v>
          </cell>
          <cell r="E102">
            <v>42.39</v>
          </cell>
          <cell r="F102">
            <v>40.78</v>
          </cell>
          <cell r="G102">
            <v>40.729999999999997</v>
          </cell>
          <cell r="I102">
            <v>40.83</v>
          </cell>
          <cell r="R102">
            <v>51.391209445778635</v>
          </cell>
        </row>
        <row r="103">
          <cell r="A103">
            <v>39508</v>
          </cell>
          <cell r="B103">
            <v>38.270000000000003</v>
          </cell>
          <cell r="C103">
            <v>43.87</v>
          </cell>
          <cell r="D103">
            <v>41.1</v>
          </cell>
          <cell r="E103">
            <v>40.299999999999997</v>
          </cell>
          <cell r="F103">
            <v>39.99</v>
          </cell>
          <cell r="G103">
            <v>40.729999999999997</v>
          </cell>
          <cell r="I103">
            <v>40.03</v>
          </cell>
          <cell r="R103">
            <v>49.603663299228245</v>
          </cell>
        </row>
        <row r="104">
          <cell r="A104">
            <v>39539</v>
          </cell>
          <cell r="B104">
            <v>36.840000000000003</v>
          </cell>
          <cell r="C104">
            <v>42.3</v>
          </cell>
          <cell r="D104">
            <v>38.42</v>
          </cell>
          <cell r="E104">
            <v>38.15</v>
          </cell>
          <cell r="F104">
            <v>39.97</v>
          </cell>
          <cell r="G104">
            <v>39.31</v>
          </cell>
          <cell r="I104">
            <v>38.19</v>
          </cell>
          <cell r="R104">
            <v>47.021562713814909</v>
          </cell>
        </row>
        <row r="105">
          <cell r="A105">
            <v>39569</v>
          </cell>
          <cell r="B105">
            <v>37.799999999999997</v>
          </cell>
          <cell r="C105">
            <v>40.29</v>
          </cell>
          <cell r="D105">
            <v>36.44</v>
          </cell>
          <cell r="E105">
            <v>38.65</v>
          </cell>
          <cell r="F105">
            <v>40.72</v>
          </cell>
          <cell r="G105">
            <v>40.270000000000003</v>
          </cell>
          <cell r="I105">
            <v>38.69</v>
          </cell>
          <cell r="R105">
            <v>47.0745270361937</v>
          </cell>
        </row>
        <row r="106">
          <cell r="A106">
            <v>39600</v>
          </cell>
          <cell r="B106">
            <v>43.99</v>
          </cell>
          <cell r="C106">
            <v>41.16</v>
          </cell>
          <cell r="D106">
            <v>37.15</v>
          </cell>
          <cell r="E106">
            <v>43.82</v>
          </cell>
          <cell r="F106">
            <v>46.93</v>
          </cell>
          <cell r="G106">
            <v>47.73</v>
          </cell>
          <cell r="I106">
            <v>43.86</v>
          </cell>
          <cell r="R106">
            <v>47.604147645959344</v>
          </cell>
        </row>
        <row r="107">
          <cell r="A107">
            <v>39630</v>
          </cell>
          <cell r="B107">
            <v>55.43</v>
          </cell>
          <cell r="C107">
            <v>51.97</v>
          </cell>
          <cell r="D107">
            <v>47.34</v>
          </cell>
          <cell r="E107">
            <v>54.68</v>
          </cell>
          <cell r="F107">
            <v>59.86</v>
          </cell>
          <cell r="G107">
            <v>59.9</v>
          </cell>
          <cell r="I107">
            <v>54.73</v>
          </cell>
          <cell r="R107">
            <v>48.199930857543329</v>
          </cell>
        </row>
        <row r="108">
          <cell r="A108">
            <v>39661</v>
          </cell>
          <cell r="B108">
            <v>64.959999999999994</v>
          </cell>
          <cell r="C108">
            <v>55.15</v>
          </cell>
          <cell r="D108">
            <v>51.02</v>
          </cell>
          <cell r="E108">
            <v>63.46</v>
          </cell>
          <cell r="F108">
            <v>65.790000000000006</v>
          </cell>
          <cell r="G108">
            <v>70.44</v>
          </cell>
          <cell r="I108">
            <v>63.52</v>
          </cell>
          <cell r="R108">
            <v>48.716209427345696</v>
          </cell>
        </row>
        <row r="109">
          <cell r="A109">
            <v>39692</v>
          </cell>
          <cell r="B109">
            <v>52.09</v>
          </cell>
          <cell r="C109">
            <v>49.11</v>
          </cell>
          <cell r="D109">
            <v>45.08</v>
          </cell>
          <cell r="E109">
            <v>58.25</v>
          </cell>
          <cell r="F109">
            <v>52.3</v>
          </cell>
          <cell r="G109">
            <v>56.56</v>
          </cell>
          <cell r="I109">
            <v>52.35</v>
          </cell>
          <cell r="R109">
            <v>48.57035254692714</v>
          </cell>
        </row>
        <row r="110">
          <cell r="A110">
            <v>39722</v>
          </cell>
          <cell r="B110">
            <v>39.700000000000003</v>
          </cell>
          <cell r="C110">
            <v>46.38</v>
          </cell>
          <cell r="D110">
            <v>43.39</v>
          </cell>
          <cell r="E110">
            <v>41.2</v>
          </cell>
          <cell r="F110">
            <v>41.4</v>
          </cell>
          <cell r="G110">
            <v>42.28</v>
          </cell>
          <cell r="I110">
            <v>41.23</v>
          </cell>
          <cell r="R110">
            <v>48.768737434350321</v>
          </cell>
        </row>
        <row r="111">
          <cell r="A111">
            <v>39753</v>
          </cell>
          <cell r="B111">
            <v>38.75</v>
          </cell>
          <cell r="C111">
            <v>44.08</v>
          </cell>
          <cell r="D111">
            <v>41.7</v>
          </cell>
          <cell r="E111">
            <v>43.25</v>
          </cell>
          <cell r="F111">
            <v>41.13</v>
          </cell>
          <cell r="G111">
            <v>41.08</v>
          </cell>
          <cell r="I111">
            <v>41.16</v>
          </cell>
          <cell r="R111">
            <v>50.913563745103616</v>
          </cell>
        </row>
        <row r="112">
          <cell r="A112">
            <v>39783</v>
          </cell>
          <cell r="B112">
            <v>38.270000000000003</v>
          </cell>
          <cell r="C112">
            <v>44.67</v>
          </cell>
          <cell r="D112">
            <v>42.26</v>
          </cell>
          <cell r="E112">
            <v>45.29</v>
          </cell>
          <cell r="F112">
            <v>42.4</v>
          </cell>
          <cell r="G112">
            <v>40.47</v>
          </cell>
          <cell r="I112">
            <v>42.44</v>
          </cell>
          <cell r="R112">
            <v>53.045343710118601</v>
          </cell>
        </row>
        <row r="113">
          <cell r="A113">
            <v>39814</v>
          </cell>
          <cell r="B113">
            <v>38.54</v>
          </cell>
          <cell r="C113">
            <v>46.71</v>
          </cell>
          <cell r="D113">
            <v>44.06</v>
          </cell>
          <cell r="E113">
            <v>44.69</v>
          </cell>
          <cell r="F113">
            <v>42.55</v>
          </cell>
          <cell r="G113">
            <v>41.01</v>
          </cell>
          <cell r="I113">
            <v>42.6</v>
          </cell>
          <cell r="R113">
            <v>53.406654552686099</v>
          </cell>
        </row>
        <row r="114">
          <cell r="A114">
            <v>39845</v>
          </cell>
          <cell r="B114">
            <v>38.54</v>
          </cell>
          <cell r="C114">
            <v>45.64</v>
          </cell>
          <cell r="D114">
            <v>42.87</v>
          </cell>
          <cell r="E114">
            <v>42.58</v>
          </cell>
          <cell r="F114">
            <v>40.96</v>
          </cell>
          <cell r="G114">
            <v>41.01</v>
          </cell>
          <cell r="I114">
            <v>41.01</v>
          </cell>
          <cell r="R114">
            <v>52.323695656478002</v>
          </cell>
        </row>
        <row r="115">
          <cell r="A115">
            <v>39873</v>
          </cell>
          <cell r="B115">
            <v>38.54</v>
          </cell>
          <cell r="C115">
            <v>44.84</v>
          </cell>
          <cell r="D115">
            <v>41.69</v>
          </cell>
          <cell r="E115">
            <v>40.47</v>
          </cell>
          <cell r="F115">
            <v>40.159999999999997</v>
          </cell>
          <cell r="G115">
            <v>41.01</v>
          </cell>
          <cell r="I115">
            <v>40.200000000000003</v>
          </cell>
          <cell r="R115">
            <v>50.560533634608539</v>
          </cell>
        </row>
        <row r="116">
          <cell r="A116">
            <v>39904</v>
          </cell>
          <cell r="B116">
            <v>37.1</v>
          </cell>
          <cell r="C116">
            <v>43.36</v>
          </cell>
          <cell r="D116">
            <v>39.200000000000003</v>
          </cell>
          <cell r="E116">
            <v>38.31</v>
          </cell>
          <cell r="F116">
            <v>40.14</v>
          </cell>
          <cell r="G116">
            <v>39.57</v>
          </cell>
          <cell r="I116">
            <v>38.36</v>
          </cell>
          <cell r="R116">
            <v>47.404969042446268</v>
          </cell>
        </row>
        <row r="117">
          <cell r="A117">
            <v>39934</v>
          </cell>
          <cell r="B117">
            <v>38.06</v>
          </cell>
          <cell r="C117">
            <v>41.48</v>
          </cell>
          <cell r="D117">
            <v>37.36</v>
          </cell>
          <cell r="E117">
            <v>38.82</v>
          </cell>
          <cell r="F117">
            <v>40.9</v>
          </cell>
          <cell r="G117">
            <v>40.53</v>
          </cell>
          <cell r="I117">
            <v>38.86</v>
          </cell>
          <cell r="R117">
            <v>47.486275664657938</v>
          </cell>
        </row>
        <row r="118">
          <cell r="A118">
            <v>39965</v>
          </cell>
          <cell r="B118">
            <v>44.3</v>
          </cell>
          <cell r="C118">
            <v>42.3</v>
          </cell>
          <cell r="D118">
            <v>38.020000000000003</v>
          </cell>
          <cell r="E118">
            <v>44.01</v>
          </cell>
          <cell r="F118">
            <v>47.13</v>
          </cell>
          <cell r="G118">
            <v>47.95</v>
          </cell>
          <cell r="I118">
            <v>44.05</v>
          </cell>
          <cell r="R118">
            <v>48.047671112617572</v>
          </cell>
        </row>
        <row r="119">
          <cell r="A119">
            <v>39995</v>
          </cell>
          <cell r="B119">
            <v>55.82</v>
          </cell>
          <cell r="C119">
            <v>52.43</v>
          </cell>
          <cell r="D119">
            <v>47.5</v>
          </cell>
          <cell r="E119">
            <v>54.92</v>
          </cell>
          <cell r="F119">
            <v>60.12</v>
          </cell>
          <cell r="G119">
            <v>60.12</v>
          </cell>
          <cell r="I119">
            <v>54.98</v>
          </cell>
          <cell r="R119">
            <v>48.675843536739912</v>
          </cell>
        </row>
        <row r="120">
          <cell r="A120">
            <v>40026</v>
          </cell>
          <cell r="B120">
            <v>65.41</v>
          </cell>
          <cell r="C120">
            <v>55.41</v>
          </cell>
          <cell r="D120">
            <v>50.93</v>
          </cell>
          <cell r="E120">
            <v>63.73</v>
          </cell>
          <cell r="F120">
            <v>66.08</v>
          </cell>
          <cell r="G120">
            <v>70.64</v>
          </cell>
          <cell r="I120">
            <v>63.8</v>
          </cell>
          <cell r="R120">
            <v>49.226546164100192</v>
          </cell>
        </row>
        <row r="121">
          <cell r="A121">
            <v>40057</v>
          </cell>
          <cell r="B121">
            <v>52.46</v>
          </cell>
          <cell r="C121">
            <v>49.75</v>
          </cell>
          <cell r="D121">
            <v>45.4</v>
          </cell>
          <cell r="E121">
            <v>58.5</v>
          </cell>
          <cell r="F121">
            <v>52.52</v>
          </cell>
          <cell r="G121">
            <v>56.77</v>
          </cell>
          <cell r="I121">
            <v>52.58</v>
          </cell>
          <cell r="R121">
            <v>49.112720788751439</v>
          </cell>
        </row>
        <row r="122">
          <cell r="A122">
            <v>40087</v>
          </cell>
          <cell r="B122">
            <v>39.979999999999997</v>
          </cell>
          <cell r="C122">
            <v>47.2</v>
          </cell>
          <cell r="D122">
            <v>43.83</v>
          </cell>
          <cell r="E122">
            <v>41.37</v>
          </cell>
          <cell r="F122">
            <v>41.58</v>
          </cell>
          <cell r="G122">
            <v>42.55</v>
          </cell>
          <cell r="I122">
            <v>41.42</v>
          </cell>
          <cell r="R122">
            <v>49.344721593248558</v>
          </cell>
        </row>
        <row r="123">
          <cell r="A123">
            <v>40118</v>
          </cell>
          <cell r="B123">
            <v>39.020000000000003</v>
          </cell>
          <cell r="C123">
            <v>45.04</v>
          </cell>
          <cell r="D123">
            <v>42.25</v>
          </cell>
          <cell r="E123">
            <v>43.43</v>
          </cell>
          <cell r="F123">
            <v>41.3</v>
          </cell>
          <cell r="G123">
            <v>41.36</v>
          </cell>
          <cell r="I123">
            <v>41.35</v>
          </cell>
          <cell r="R123">
            <v>52.272317507149417</v>
          </cell>
        </row>
        <row r="124">
          <cell r="A124">
            <v>40148</v>
          </cell>
          <cell r="B124">
            <v>38.54</v>
          </cell>
          <cell r="C124">
            <v>45.59</v>
          </cell>
          <cell r="D124">
            <v>42.78</v>
          </cell>
          <cell r="E124">
            <v>45.49</v>
          </cell>
          <cell r="F124">
            <v>42.58</v>
          </cell>
          <cell r="G124">
            <v>40.76</v>
          </cell>
          <cell r="I124">
            <v>42.62</v>
          </cell>
          <cell r="R124">
            <v>54.442751306723586</v>
          </cell>
        </row>
        <row r="125">
          <cell r="A125">
            <v>40179</v>
          </cell>
          <cell r="B125">
            <v>38.799999999999997</v>
          </cell>
          <cell r="C125">
            <v>47.55</v>
          </cell>
          <cell r="D125">
            <v>44.48</v>
          </cell>
          <cell r="E125">
            <v>44.88</v>
          </cell>
          <cell r="F125">
            <v>42.73</v>
          </cell>
          <cell r="G125">
            <v>41.22</v>
          </cell>
          <cell r="I125">
            <v>42.79</v>
          </cell>
          <cell r="R125">
            <v>54.848760324912</v>
          </cell>
        </row>
        <row r="126">
          <cell r="A126">
            <v>40210</v>
          </cell>
          <cell r="B126">
            <v>38.81</v>
          </cell>
          <cell r="C126">
            <v>46.55</v>
          </cell>
          <cell r="D126">
            <v>43.38</v>
          </cell>
          <cell r="E126">
            <v>42.76</v>
          </cell>
          <cell r="F126">
            <v>41.14</v>
          </cell>
          <cell r="G126">
            <v>41.23</v>
          </cell>
          <cell r="I126">
            <v>41.19</v>
          </cell>
          <cell r="R126">
            <v>53.766033826527405</v>
          </cell>
        </row>
        <row r="127">
          <cell r="A127">
            <v>40238</v>
          </cell>
          <cell r="B127">
            <v>38.81</v>
          </cell>
          <cell r="C127">
            <v>45.8</v>
          </cell>
          <cell r="D127">
            <v>42.28</v>
          </cell>
          <cell r="E127">
            <v>40.65</v>
          </cell>
          <cell r="F127">
            <v>40.33</v>
          </cell>
          <cell r="G127">
            <v>41.24</v>
          </cell>
          <cell r="I127">
            <v>40.380000000000003</v>
          </cell>
          <cell r="R127">
            <v>51.996610915350225</v>
          </cell>
        </row>
        <row r="128">
          <cell r="A128">
            <v>40269</v>
          </cell>
          <cell r="B128">
            <v>37.36</v>
          </cell>
          <cell r="C128">
            <v>44.42</v>
          </cell>
          <cell r="D128">
            <v>39.96</v>
          </cell>
          <cell r="E128">
            <v>38.479999999999997</v>
          </cell>
          <cell r="F128">
            <v>40.31</v>
          </cell>
          <cell r="G128">
            <v>39.79</v>
          </cell>
          <cell r="I128">
            <v>38.53</v>
          </cell>
          <cell r="R128">
            <v>48.355517458034846</v>
          </cell>
        </row>
        <row r="129">
          <cell r="A129">
            <v>40299</v>
          </cell>
          <cell r="B129">
            <v>38.32</v>
          </cell>
          <cell r="C129">
            <v>42.66</v>
          </cell>
          <cell r="D129">
            <v>38.25</v>
          </cell>
          <cell r="E129">
            <v>38.979999999999997</v>
          </cell>
          <cell r="F129">
            <v>41.08</v>
          </cell>
          <cell r="G129">
            <v>40.75</v>
          </cell>
          <cell r="I129">
            <v>39.03</v>
          </cell>
          <cell r="R129">
            <v>48.444694195391733</v>
          </cell>
        </row>
        <row r="130">
          <cell r="A130">
            <v>40330</v>
          </cell>
          <cell r="B130">
            <v>44.6</v>
          </cell>
          <cell r="C130">
            <v>43.43</v>
          </cell>
          <cell r="D130">
            <v>38.86</v>
          </cell>
          <cell r="E130">
            <v>44.2</v>
          </cell>
          <cell r="F130">
            <v>47.33</v>
          </cell>
          <cell r="G130">
            <v>48.1</v>
          </cell>
          <cell r="I130">
            <v>44.25</v>
          </cell>
          <cell r="R130">
            <v>49.018237372552932</v>
          </cell>
        </row>
        <row r="131">
          <cell r="A131">
            <v>40360</v>
          </cell>
          <cell r="B131">
            <v>56.2</v>
          </cell>
          <cell r="C131">
            <v>52.92</v>
          </cell>
          <cell r="D131">
            <v>47.69</v>
          </cell>
          <cell r="E131">
            <v>55.15</v>
          </cell>
          <cell r="F131">
            <v>60.38</v>
          </cell>
          <cell r="G131">
            <v>60.29</v>
          </cell>
          <cell r="I131">
            <v>55.22</v>
          </cell>
          <cell r="R131">
            <v>49.65905102090764</v>
          </cell>
        </row>
        <row r="132">
          <cell r="A132">
            <v>40391</v>
          </cell>
          <cell r="B132">
            <v>65.86</v>
          </cell>
          <cell r="C132">
            <v>55.71</v>
          </cell>
          <cell r="D132">
            <v>50.88</v>
          </cell>
          <cell r="E132">
            <v>64.010000000000005</v>
          </cell>
          <cell r="F132">
            <v>66.36</v>
          </cell>
          <cell r="G132">
            <v>70.8</v>
          </cell>
          <cell r="I132">
            <v>64.08</v>
          </cell>
          <cell r="R132">
            <v>50.222162168204086</v>
          </cell>
        </row>
        <row r="133">
          <cell r="A133">
            <v>40422</v>
          </cell>
          <cell r="B133">
            <v>52.82</v>
          </cell>
          <cell r="C133">
            <v>50.41</v>
          </cell>
          <cell r="D133">
            <v>45.74</v>
          </cell>
          <cell r="E133">
            <v>58.75</v>
          </cell>
          <cell r="F133">
            <v>52.75</v>
          </cell>
          <cell r="G133">
            <v>56.92</v>
          </cell>
          <cell r="I133">
            <v>52.81</v>
          </cell>
          <cell r="R133">
            <v>50.115077872220617</v>
          </cell>
        </row>
        <row r="134">
          <cell r="A134">
            <v>40452</v>
          </cell>
          <cell r="B134">
            <v>40.26</v>
          </cell>
          <cell r="C134">
            <v>48.01</v>
          </cell>
          <cell r="D134">
            <v>44.27</v>
          </cell>
          <cell r="E134">
            <v>41.55</v>
          </cell>
          <cell r="F134">
            <v>41.76</v>
          </cell>
          <cell r="G134">
            <v>42.78</v>
          </cell>
          <cell r="I134">
            <v>41.6</v>
          </cell>
          <cell r="R134">
            <v>50.356631513580282</v>
          </cell>
        </row>
        <row r="135">
          <cell r="A135">
            <v>40483</v>
          </cell>
          <cell r="B135">
            <v>39.29</v>
          </cell>
          <cell r="C135">
            <v>46</v>
          </cell>
          <cell r="D135">
            <v>42.81</v>
          </cell>
          <cell r="E135">
            <v>43.62</v>
          </cell>
          <cell r="F135">
            <v>41.48</v>
          </cell>
          <cell r="G135">
            <v>41.6</v>
          </cell>
          <cell r="I135">
            <v>41.53</v>
          </cell>
          <cell r="R135">
            <v>52.914894489671767</v>
          </cell>
        </row>
        <row r="136">
          <cell r="A136">
            <v>40513</v>
          </cell>
          <cell r="B136">
            <v>38.81</v>
          </cell>
          <cell r="C136">
            <v>46.51</v>
          </cell>
          <cell r="D136">
            <v>43.3</v>
          </cell>
          <cell r="E136">
            <v>45.68</v>
          </cell>
          <cell r="F136">
            <v>42.76</v>
          </cell>
          <cell r="G136">
            <v>41.01</v>
          </cell>
          <cell r="I136">
            <v>42.81</v>
          </cell>
          <cell r="R136">
            <v>55.112952274561451</v>
          </cell>
        </row>
        <row r="137">
          <cell r="A137">
            <v>40544</v>
          </cell>
          <cell r="B137">
            <v>39.07</v>
          </cell>
          <cell r="C137">
            <v>48.4</v>
          </cell>
          <cell r="D137">
            <v>44.91</v>
          </cell>
          <cell r="E137">
            <v>45.09</v>
          </cell>
          <cell r="F137">
            <v>42.93</v>
          </cell>
          <cell r="G137">
            <v>41.44</v>
          </cell>
          <cell r="I137">
            <v>42.99</v>
          </cell>
          <cell r="R137">
            <v>42.82784797288631</v>
          </cell>
        </row>
        <row r="138">
          <cell r="A138">
            <v>40575</v>
          </cell>
          <cell r="B138">
            <v>39.07</v>
          </cell>
          <cell r="C138">
            <v>47.46</v>
          </cell>
          <cell r="D138">
            <v>43.89</v>
          </cell>
          <cell r="E138">
            <v>42.96</v>
          </cell>
          <cell r="F138">
            <v>41.33</v>
          </cell>
          <cell r="G138">
            <v>41.44</v>
          </cell>
          <cell r="I138">
            <v>41.39</v>
          </cell>
          <cell r="R138">
            <v>41.959401908324637</v>
          </cell>
        </row>
        <row r="139">
          <cell r="A139">
            <v>40603</v>
          </cell>
          <cell r="B139">
            <v>39.07</v>
          </cell>
          <cell r="C139">
            <v>46.76</v>
          </cell>
          <cell r="D139">
            <v>42.86</v>
          </cell>
          <cell r="E139">
            <v>40.83</v>
          </cell>
          <cell r="F139">
            <v>40.520000000000003</v>
          </cell>
          <cell r="G139">
            <v>41.45</v>
          </cell>
          <cell r="I139">
            <v>40.57</v>
          </cell>
          <cell r="R139">
            <v>40.545487562693822</v>
          </cell>
        </row>
        <row r="140">
          <cell r="A140">
            <v>40634</v>
          </cell>
          <cell r="B140">
            <v>37.61</v>
          </cell>
          <cell r="C140">
            <v>45.46</v>
          </cell>
          <cell r="D140">
            <v>40.700000000000003</v>
          </cell>
          <cell r="E140">
            <v>38.65</v>
          </cell>
          <cell r="F140">
            <v>40.49</v>
          </cell>
          <cell r="G140">
            <v>39.99</v>
          </cell>
          <cell r="I140">
            <v>38.700000000000003</v>
          </cell>
          <cell r="R140">
            <v>38.014978176669167</v>
          </cell>
        </row>
        <row r="141">
          <cell r="A141">
            <v>40664</v>
          </cell>
          <cell r="B141">
            <v>38.590000000000003</v>
          </cell>
          <cell r="C141">
            <v>43.82</v>
          </cell>
          <cell r="D141">
            <v>39.11</v>
          </cell>
          <cell r="E141">
            <v>39.15</v>
          </cell>
          <cell r="F141">
            <v>41.26</v>
          </cell>
          <cell r="G141">
            <v>40.97</v>
          </cell>
          <cell r="I141">
            <v>39.21</v>
          </cell>
          <cell r="R141">
            <v>38.080179558115645</v>
          </cell>
        </row>
        <row r="142">
          <cell r="A142">
            <v>40695</v>
          </cell>
          <cell r="B142">
            <v>44.91</v>
          </cell>
          <cell r="C142">
            <v>44.53</v>
          </cell>
          <cell r="D142">
            <v>39.68</v>
          </cell>
          <cell r="E142">
            <v>44.39</v>
          </cell>
          <cell r="F142">
            <v>47.54</v>
          </cell>
          <cell r="G142">
            <v>48.27</v>
          </cell>
          <cell r="I142">
            <v>44.44</v>
          </cell>
          <cell r="R142">
            <v>38.530373622867756</v>
          </cell>
        </row>
        <row r="143">
          <cell r="A143">
            <v>40725</v>
          </cell>
          <cell r="B143">
            <v>56.59</v>
          </cell>
          <cell r="C143">
            <v>53.43</v>
          </cell>
          <cell r="D143">
            <v>47.9</v>
          </cell>
          <cell r="E143">
            <v>55.38</v>
          </cell>
          <cell r="F143">
            <v>60.64</v>
          </cell>
          <cell r="G143">
            <v>60.48</v>
          </cell>
          <cell r="I143">
            <v>55.46</v>
          </cell>
          <cell r="R143">
            <v>39.034117459781022</v>
          </cell>
        </row>
        <row r="144">
          <cell r="A144">
            <v>40756</v>
          </cell>
          <cell r="B144">
            <v>66.319999999999993</v>
          </cell>
          <cell r="C144">
            <v>56.04</v>
          </cell>
          <cell r="D144">
            <v>50.87</v>
          </cell>
          <cell r="E144">
            <v>64.27</v>
          </cell>
          <cell r="F144">
            <v>66.63</v>
          </cell>
          <cell r="G144">
            <v>70.989999999999995</v>
          </cell>
          <cell r="I144">
            <v>64.36</v>
          </cell>
          <cell r="R144">
            <v>39.475736741130831</v>
          </cell>
        </row>
        <row r="145">
          <cell r="A145">
            <v>40787</v>
          </cell>
          <cell r="B145">
            <v>53.18</v>
          </cell>
          <cell r="C145">
            <v>51.08</v>
          </cell>
          <cell r="D145">
            <v>46.08</v>
          </cell>
          <cell r="E145">
            <v>58.99</v>
          </cell>
          <cell r="F145">
            <v>52.96</v>
          </cell>
          <cell r="G145">
            <v>57.08</v>
          </cell>
          <cell r="I145">
            <v>53.03</v>
          </cell>
          <cell r="R145">
            <v>39.38445793118246</v>
          </cell>
        </row>
        <row r="146">
          <cell r="A146">
            <v>40817</v>
          </cell>
          <cell r="B146">
            <v>40.53</v>
          </cell>
          <cell r="C146">
            <v>48.83</v>
          </cell>
          <cell r="D146">
            <v>44.72</v>
          </cell>
          <cell r="E146">
            <v>41.72</v>
          </cell>
          <cell r="F146">
            <v>41.93</v>
          </cell>
          <cell r="G146">
            <v>42.99</v>
          </cell>
          <cell r="I146">
            <v>41.77</v>
          </cell>
          <cell r="R146">
            <v>39.570503944882645</v>
          </cell>
        </row>
        <row r="147">
          <cell r="A147">
            <v>40848</v>
          </cell>
          <cell r="B147">
            <v>39.56</v>
          </cell>
          <cell r="C147">
            <v>46.95</v>
          </cell>
          <cell r="D147">
            <v>43.36</v>
          </cell>
          <cell r="E147">
            <v>43.79</v>
          </cell>
          <cell r="F147">
            <v>41.64</v>
          </cell>
          <cell r="G147">
            <v>41.83</v>
          </cell>
          <cell r="I147">
            <v>41.69</v>
          </cell>
          <cell r="R147">
            <v>41.918200758636402</v>
          </cell>
        </row>
        <row r="148">
          <cell r="A148">
            <v>40878</v>
          </cell>
          <cell r="B148">
            <v>39.07</v>
          </cell>
          <cell r="C148">
            <v>47.43</v>
          </cell>
          <cell r="D148">
            <v>43.82</v>
          </cell>
          <cell r="E148">
            <v>45.86</v>
          </cell>
          <cell r="F148">
            <v>42.93</v>
          </cell>
          <cell r="G148">
            <v>41.23</v>
          </cell>
          <cell r="I148">
            <v>42.98</v>
          </cell>
          <cell r="R148">
            <v>43.65871436282923</v>
          </cell>
        </row>
        <row r="149">
          <cell r="A149">
            <v>40909</v>
          </cell>
          <cell r="B149">
            <v>39.340000000000003</v>
          </cell>
          <cell r="C149">
            <v>49.24</v>
          </cell>
          <cell r="D149">
            <v>45.34</v>
          </cell>
          <cell r="E149">
            <v>45.24</v>
          </cell>
          <cell r="F149">
            <v>43.07</v>
          </cell>
          <cell r="G149">
            <v>41.66</v>
          </cell>
          <cell r="I149">
            <v>43.14</v>
          </cell>
          <cell r="R149">
            <v>42.82784797288631</v>
          </cell>
        </row>
        <row r="150">
          <cell r="A150">
            <v>40940</v>
          </cell>
          <cell r="B150">
            <v>39.340000000000003</v>
          </cell>
          <cell r="C150">
            <v>48.36</v>
          </cell>
          <cell r="D150">
            <v>44.39</v>
          </cell>
          <cell r="E150">
            <v>43.1</v>
          </cell>
          <cell r="F150">
            <v>41.46</v>
          </cell>
          <cell r="G150">
            <v>41.66</v>
          </cell>
          <cell r="I150">
            <v>41.52</v>
          </cell>
          <cell r="R150">
            <v>41.959401908324637</v>
          </cell>
        </row>
        <row r="151">
          <cell r="A151">
            <v>40969</v>
          </cell>
          <cell r="B151">
            <v>39.340000000000003</v>
          </cell>
          <cell r="C151">
            <v>47.71</v>
          </cell>
          <cell r="D151">
            <v>43.44</v>
          </cell>
          <cell r="E151">
            <v>40.96</v>
          </cell>
          <cell r="F151">
            <v>40.65</v>
          </cell>
          <cell r="G151">
            <v>41.66</v>
          </cell>
          <cell r="I151">
            <v>40.71</v>
          </cell>
          <cell r="R151">
            <v>40.545487562693822</v>
          </cell>
        </row>
      </sheetData>
      <sheetData sheetId="17"/>
      <sheetData sheetId="18"/>
      <sheetData sheetId="19">
        <row r="38">
          <cell r="B38">
            <v>27</v>
          </cell>
          <cell r="C38">
            <v>32.75</v>
          </cell>
          <cell r="D38">
            <v>32.25</v>
          </cell>
          <cell r="E38">
            <v>32.25</v>
          </cell>
          <cell r="F38">
            <v>30.25</v>
          </cell>
          <cell r="G38">
            <v>28</v>
          </cell>
          <cell r="I38">
            <v>31</v>
          </cell>
          <cell r="R38">
            <v>48.75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5"/>
    </sheetNames>
    <definedNames>
      <definedName name="copyancillary"/>
      <definedName name="rollprior"/>
    </definedNames>
    <sheetDataSet>
      <sheetData sheetId="0">
        <row r="28">
          <cell r="M28">
            <v>-3.9999999999999813E-2</v>
          </cell>
          <cell r="P28">
            <v>-0.11999999999999988</v>
          </cell>
          <cell r="R28">
            <v>-0.115</v>
          </cell>
          <cell r="V28">
            <v>-0.12</v>
          </cell>
          <cell r="AB28">
            <v>8.4999999999999992E-2</v>
          </cell>
          <cell r="AH28">
            <v>0.30199999999999999</v>
          </cell>
        </row>
        <row r="29">
          <cell r="M29">
            <v>-0.16999999999999971</v>
          </cell>
          <cell r="P29">
            <v>-0.1599999999999997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-0.15399999999999969</v>
          </cell>
          <cell r="P30">
            <v>-0.17999999999999972</v>
          </cell>
          <cell r="R30">
            <v>-0.21</v>
          </cell>
          <cell r="S30">
            <v>0</v>
          </cell>
          <cell r="V30">
            <v>-0.20374999999999999</v>
          </cell>
          <cell r="W30">
            <v>6.2500000000000056E-3</v>
          </cell>
          <cell r="Y30">
            <v>-0.20291666666666666</v>
          </cell>
          <cell r="AB30">
            <v>-0.15357142857142861</v>
          </cell>
          <cell r="AC30">
            <v>0</v>
          </cell>
          <cell r="AE30">
            <v>-7.0000000000000007E-2</v>
          </cell>
          <cell r="AH30">
            <v>6.2000000000000013E-2</v>
          </cell>
        </row>
        <row r="31">
          <cell r="M31">
            <v>-6.4999999999999725E-2</v>
          </cell>
          <cell r="P31">
            <v>-0.1399999999999999</v>
          </cell>
          <cell r="R31">
            <v>-0.17</v>
          </cell>
          <cell r="S31">
            <v>2.4999999999999994E-2</v>
          </cell>
          <cell r="V31">
            <v>-0.16749999999999998</v>
          </cell>
          <cell r="W31">
            <v>7.5000000000000067E-3</v>
          </cell>
          <cell r="Y31">
            <v>-0.17166666666666666</v>
          </cell>
          <cell r="AB31">
            <v>5.1428571428571428E-2</v>
          </cell>
          <cell r="AC31">
            <v>0</v>
          </cell>
          <cell r="AE31">
            <v>0.13500000000000001</v>
          </cell>
          <cell r="AH31">
            <v>8.5000000000000006E-2</v>
          </cell>
        </row>
        <row r="33">
          <cell r="M33">
            <v>-0.32999999999999985</v>
          </cell>
          <cell r="P33">
            <v>-0.36999999999999988</v>
          </cell>
          <cell r="R33">
            <v>-0.44</v>
          </cell>
          <cell r="S33">
            <v>0</v>
          </cell>
          <cell r="V33">
            <v>-0.37875000000000003</v>
          </cell>
          <cell r="W33">
            <v>-5.0000000000000044E-3</v>
          </cell>
          <cell r="Y33">
            <v>-0.3520833333333333</v>
          </cell>
          <cell r="AB33">
            <v>-0.36000000000000004</v>
          </cell>
          <cell r="AC33">
            <v>0</v>
          </cell>
          <cell r="AE33">
            <v>-0.34</v>
          </cell>
          <cell r="AH33">
            <v>-0.22000000000000003</v>
          </cell>
        </row>
        <row r="34">
          <cell r="M34">
            <v>-0.2799999999999998</v>
          </cell>
          <cell r="P34">
            <v>-0.29999999999999982</v>
          </cell>
          <cell r="R34">
            <v>-0.26</v>
          </cell>
          <cell r="S34">
            <v>1.0000000000000009E-2</v>
          </cell>
          <cell r="V34">
            <v>-0.23749999999999999</v>
          </cell>
          <cell r="W34">
            <v>-1.2500000000000011E-3</v>
          </cell>
          <cell r="Y34">
            <v>-0.23124999999999998</v>
          </cell>
          <cell r="AB34">
            <v>-0.1582142857142857</v>
          </cell>
          <cell r="AC34">
            <v>1.7857142857143071E-3</v>
          </cell>
          <cell r="AE34">
            <v>-0.13416666666666666</v>
          </cell>
          <cell r="AH34">
            <v>-0.16</v>
          </cell>
        </row>
        <row r="35">
          <cell r="M35">
            <v>-0.23999999999999977</v>
          </cell>
          <cell r="P35">
            <v>-0.2799999999999998</v>
          </cell>
          <cell r="R35">
            <v>-0.2</v>
          </cell>
          <cell r="S35">
            <v>4.9999999999999767E-3</v>
          </cell>
          <cell r="V35">
            <v>-0.18250000000000002</v>
          </cell>
          <cell r="W35">
            <v>1.2499999999999734E-3</v>
          </cell>
          <cell r="Y35">
            <v>-0.1804166666666667</v>
          </cell>
          <cell r="AB35">
            <v>-0.10571428571428572</v>
          </cell>
          <cell r="AC35">
            <v>-7.1428571428573673E-4</v>
          </cell>
          <cell r="AE35">
            <v>-7.8333333333333352E-2</v>
          </cell>
          <cell r="AH35">
            <v>-0.1285</v>
          </cell>
        </row>
        <row r="36">
          <cell r="M36">
            <v>-0.23999999999999977</v>
          </cell>
          <cell r="P36">
            <v>-0.23999999999999977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-0.14916666666666667</v>
          </cell>
          <cell r="AB36">
            <v>-0.15</v>
          </cell>
          <cell r="AC36">
            <v>0</v>
          </cell>
          <cell r="AE36">
            <v>-0.15</v>
          </cell>
          <cell r="AH36">
            <v>-0.15</v>
          </cell>
        </row>
        <row r="39">
          <cell r="M39">
            <v>-0.47999999999999976</v>
          </cell>
          <cell r="P39">
            <v>-0.49999999999999978</v>
          </cell>
          <cell r="R39">
            <v>-0.55000000000000004</v>
          </cell>
          <cell r="S39">
            <v>2.4999999999999911E-2</v>
          </cell>
          <cell r="V39">
            <v>-0.48750000000000004</v>
          </cell>
          <cell r="W39">
            <v>6.2499999999999778E-3</v>
          </cell>
          <cell r="Y39">
            <v>-0.48166666666666663</v>
          </cell>
          <cell r="AB39">
            <v>-0.59</v>
          </cell>
          <cell r="AC39">
            <v>0</v>
          </cell>
          <cell r="AE39">
            <v>-0.59</v>
          </cell>
          <cell r="AH39">
            <v>-0.29799999999999999</v>
          </cell>
        </row>
        <row r="40">
          <cell r="M40">
            <v>-0.30999999999999983</v>
          </cell>
          <cell r="P40">
            <v>-0.28999999999999981</v>
          </cell>
          <cell r="R40">
            <v>-0.105</v>
          </cell>
          <cell r="S40">
            <v>0</v>
          </cell>
          <cell r="V40">
            <v>-0.14500000000000002</v>
          </cell>
          <cell r="W40">
            <v>0</v>
          </cell>
          <cell r="Y40">
            <v>-0.17958333333333332</v>
          </cell>
          <cell r="AB40">
            <v>-0.32999999999999996</v>
          </cell>
          <cell r="AC40">
            <v>-9.9999999999999534E-3</v>
          </cell>
          <cell r="AE40">
            <v>-0.39</v>
          </cell>
          <cell r="AH40">
            <v>0.1</v>
          </cell>
        </row>
        <row r="41">
          <cell r="M41">
            <v>-0.3899999999999999</v>
          </cell>
          <cell r="P41">
            <v>-0.28999999999999981</v>
          </cell>
          <cell r="R41">
            <v>-0.16500000000000001</v>
          </cell>
          <cell r="S41">
            <v>1.4999999999999986E-2</v>
          </cell>
          <cell r="V41">
            <v>-0.19125</v>
          </cell>
          <cell r="W41">
            <v>2.4999999999999994E-2</v>
          </cell>
          <cell r="Y41">
            <v>-0.19999999999999998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-0.42799999999999971</v>
          </cell>
          <cell r="P42">
            <v>-0.36099999999999977</v>
          </cell>
          <cell r="R42">
            <v>-0.30303465283372</v>
          </cell>
          <cell r="S42">
            <v>6.6034801332280013E-2</v>
          </cell>
          <cell r="V42">
            <v>-0.43325866320842998</v>
          </cell>
          <cell r="W42">
            <v>4.1508700333070081E-2</v>
          </cell>
          <cell r="Y42">
            <v>-0.47666666666666674</v>
          </cell>
          <cell r="AB42">
            <v>-0.505</v>
          </cell>
          <cell r="AC42">
            <v>4.9999999999998934E-3</v>
          </cell>
          <cell r="AE42">
            <v>-0.505</v>
          </cell>
          <cell r="AH42">
            <v>-0.44000000000000006</v>
          </cell>
        </row>
        <row r="43">
          <cell r="M43">
            <v>-0.58999999999999986</v>
          </cell>
          <cell r="P43">
            <v>-0.58999999999999986</v>
          </cell>
          <cell r="R43">
            <v>-0.6</v>
          </cell>
          <cell r="S43">
            <v>2.5000000000000022E-2</v>
          </cell>
          <cell r="V43">
            <v>-0.54374999999999996</v>
          </cell>
          <cell r="W43">
            <v>6.2500000000000888E-3</v>
          </cell>
          <cell r="Y43">
            <v>-0.53999999999999992</v>
          </cell>
          <cell r="AB43">
            <v>-0.70000000000000007</v>
          </cell>
          <cell r="AC43">
            <v>0</v>
          </cell>
          <cell r="AE43">
            <v>-0.69999999999999984</v>
          </cell>
          <cell r="AH43">
            <v>-0.34299999999999997</v>
          </cell>
        </row>
        <row r="49">
          <cell r="L49">
            <v>2.0299999999999998</v>
          </cell>
          <cell r="O49">
            <v>2.0299999999999998</v>
          </cell>
          <cell r="R49">
            <v>2.5510000000000002</v>
          </cell>
          <cell r="V49">
            <v>2.74125</v>
          </cell>
          <cell r="AB49">
            <v>2.9365714285714288</v>
          </cell>
          <cell r="AH49">
            <v>3.4339999999999997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-9.9322168578257512E-4</v>
          </cell>
          <cell r="AB42">
            <v>-1.3237909632278287E-3</v>
          </cell>
          <cell r="AH42">
            <v>2.6493683599257802E-3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74" Type="http://schemas.openxmlformats.org/officeDocument/2006/relationships/ctrlProp" Target="../ctrlProps/ctrlProp75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54" sqref="A54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176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37211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1.99</v>
      </c>
      <c r="L28" s="59">
        <f>LOOKUP($K$15+1,CurveFetch!D$8:D$1000,CurveFetch!F$8:F$1000)</f>
        <v>1.45</v>
      </c>
      <c r="M28" s="59">
        <f>L28-$L$49</f>
        <v>-0.27500000000000013</v>
      </c>
      <c r="N28" s="124">
        <f>M28-'[28]Gas Average Basis'!M28</f>
        <v>-0.23500000000000032</v>
      </c>
      <c r="O28" s="59">
        <f>LOOKUP($K$15+2,CurveFetch!$D$8:$D$1000,CurveFetch!$F$8:$F$1000)</f>
        <v>1.45</v>
      </c>
      <c r="P28" s="59">
        <f>O28-$O$49</f>
        <v>-0.27500000000000013</v>
      </c>
      <c r="Q28" s="124">
        <f>P28-'[28]Gas Average Basis'!P28</f>
        <v>-0.15500000000000025</v>
      </c>
      <c r="R28" s="59" t="e">
        <f ca="1">IF(R$22,AveragePrices($F$21,R$23,R$24,$AJ28:$AJ28),AveragePrices($F$15,R$23,R$24,$AL28:$AL28))</f>
        <v>#NAME?</v>
      </c>
      <c r="S28" s="124" t="e">
        <f ca="1">R28-'[28]Gas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0">IF(V$22,AveragePrices($F$21,V$23,V$24,$AJ28:$AJ28),AveragePrices($F$15,V$23,V$24,$AL28:$AL28))</f>
        <v>#NAME?</v>
      </c>
      <c r="W28" s="124" t="e">
        <f ca="1">V28-'[28]Gas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AB28-'[28]Gas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AH28-'[28]Gas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1.855</v>
      </c>
      <c r="L29" s="59">
        <f>LOOKUP($K$15+1,CurveFetch!D$8:D$1000,CurveFetch!Q$8:Q$1000)</f>
        <v>1.425</v>
      </c>
      <c r="M29" s="59">
        <f>L29-$L$49</f>
        <v>-0.30000000000000004</v>
      </c>
      <c r="N29" s="124">
        <f>M29-'[28]Gas Average Basis'!M29</f>
        <v>-0.13000000000000034</v>
      </c>
      <c r="O29" s="59">
        <f>LOOKUP($K$15+2,CurveFetch!$D$8:$D$1000,CurveFetch!$Q$8:$Q$1000)</f>
        <v>1.425</v>
      </c>
      <c r="P29" s="59">
        <f>O29-$O$49</f>
        <v>-0.30000000000000004</v>
      </c>
      <c r="Q29" s="124">
        <f>P29-'[28]Gas Average Basis'!P29</f>
        <v>-0.14000000000000035</v>
      </c>
      <c r="R29" s="59" t="e">
        <f ca="1">IF(R$22,AveragePrices($F$21,R$23,R$24,$AJ29:$AJ29),AveragePrices($F$15,R$23,R$24,$AL29:$AL29))</f>
        <v>#NAME?</v>
      </c>
      <c r="S29" s="124" t="e">
        <f ca="1">R29-'[28]Gas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T29-'[28]Gas Average Basis'!S29</f>
        <v>#NAME?</v>
      </c>
      <c r="V29" s="59" t="e">
        <f t="shared" ca="1" si="0"/>
        <v>#NAME?</v>
      </c>
      <c r="W29" s="124" t="e">
        <f ca="1">V29-'[28]Gas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X29-'[28]Gas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Z29-'[28]Gas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AB29-'[28]Gas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AD29-'[28]Gas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AF29-'[28]Gas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AH29-'[28]Gas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1.835</v>
      </c>
      <c r="L30" s="59">
        <f>LOOKUP($K$15+1,CurveFetch!D$8:D$1000,CurveFetch!G$8:G$1000)</f>
        <v>1.39</v>
      </c>
      <c r="M30" s="59">
        <f>L30-$L$49</f>
        <v>-0.33500000000000019</v>
      </c>
      <c r="N30" s="124">
        <f>M30-'[28]Gas Average Basis'!M30</f>
        <v>-0.18100000000000049</v>
      </c>
      <c r="O30" s="59">
        <f>LOOKUP($K$15+2,CurveFetch!$D$8:$D$1000,CurveFetch!$G$8:$G$1000)</f>
        <v>1.39</v>
      </c>
      <c r="P30" s="59">
        <f>O30-$O$49</f>
        <v>-0.33500000000000019</v>
      </c>
      <c r="Q30" s="124">
        <f>P30-'[28]Gas Average Basis'!P30</f>
        <v>-0.15500000000000047</v>
      </c>
      <c r="R30" s="59" t="e">
        <f ca="1">IF(R$22,AveragePrices($F$21,R$23,R$24,$AJ30:$AJ30),AveragePrices($F$15,R$23,R$24,$AL30:$AL30))</f>
        <v>#NAME?</v>
      </c>
      <c r="S30" s="124" t="e">
        <f ca="1">R30-'[28]Gas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T30-'[28]Gas Average Basis'!S30</f>
        <v>#NAME?</v>
      </c>
      <c r="V30" s="59" t="e">
        <f t="shared" ca="1" si="0"/>
        <v>#NAME?</v>
      </c>
      <c r="W30" s="124" t="e">
        <f ca="1">V30-'[28]Gas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X30-'[28]Gas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Z30-'[28]Gas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AB30-'[28]Gas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AD30-'[28]Gas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AF30-'[28]Gas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AH30-'[28]Gas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1.94</v>
      </c>
      <c r="L31" s="59">
        <f>LOOKUP($K$15+1,CurveFetch!D$8:D$1000,CurveFetch!H$8:H$1000)</f>
        <v>1.42</v>
      </c>
      <c r="M31" s="59">
        <f>L31-$L$49</f>
        <v>-0.30500000000000016</v>
      </c>
      <c r="N31" s="124">
        <f>M31-'[28]Gas Average Basis'!M31</f>
        <v>-0.24000000000000044</v>
      </c>
      <c r="O31" s="59">
        <f>LOOKUP($K$15+2,CurveFetch!$D$8:$D$1000,CurveFetch!$H$8:$H$1000)</f>
        <v>1.42</v>
      </c>
      <c r="P31" s="59">
        <f>O31-$O$49</f>
        <v>-0.30500000000000016</v>
      </c>
      <c r="Q31" s="124">
        <f>P31-'[28]Gas Average Basis'!P31</f>
        <v>-0.16500000000000026</v>
      </c>
      <c r="R31" s="59" t="e">
        <f ca="1">IF(R$22,AveragePrices($F$21,R$23,R$24,$AJ31:$AJ31),AveragePrices($F$15,R$23,R$24,$AL31:$AL31))</f>
        <v>#NAME?</v>
      </c>
      <c r="S31" s="124" t="e">
        <f ca="1">R31-'[28]Gas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T31-'[28]Gas Average Basis'!S31</f>
        <v>#NAME?</v>
      </c>
      <c r="V31" s="59" t="e">
        <f t="shared" ca="1" si="0"/>
        <v>#NAME?</v>
      </c>
      <c r="W31" s="124" t="e">
        <f ca="1">V31-'[28]Gas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X31-'[28]Gas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Z31-'[28]Gas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AB31-'[28]Gas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AD31-'[28]Gas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AF31-'[28]Gas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AH31-'[28]Gas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1.64</v>
      </c>
      <c r="L33" s="59">
        <f>LOOKUP($K$15+1,CurveFetch!D$8:D$1000,CurveFetch!K$8:K$1000)</f>
        <v>1.26</v>
      </c>
      <c r="M33" s="59">
        <f>L33-$L$49</f>
        <v>-0.46500000000000008</v>
      </c>
      <c r="N33" s="124">
        <f>M33-'[28]Gas Average Basis'!M33</f>
        <v>-0.13500000000000023</v>
      </c>
      <c r="O33" s="59">
        <f>LOOKUP($K$15+2,CurveFetch!$D$8:$D$1000,CurveFetch!$K$8:$K$1000)</f>
        <v>1.26</v>
      </c>
      <c r="P33" s="59">
        <f>O33-$O$49</f>
        <v>-0.46500000000000008</v>
      </c>
      <c r="Q33" s="124">
        <f>P33-'[28]Gas Average Basis'!P33</f>
        <v>-9.5000000000000195E-2</v>
      </c>
      <c r="R33" s="59" t="e">
        <f ca="1">IF(R$22,AveragePrices($F$21,R$23,R$24,$AJ33:$AJ33),AveragePrices($F$15,R$23,R$24,$AL33:$AL33))</f>
        <v>#NAME?</v>
      </c>
      <c r="S33" s="124" t="e">
        <f ca="1">R33-'[28]Gas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T33-'[28]Gas Average Basis'!S33</f>
        <v>#NAME?</v>
      </c>
      <c r="V33" s="59" t="e">
        <f t="shared" ca="1" si="0"/>
        <v>#NAME?</v>
      </c>
      <c r="W33" s="124" t="e">
        <f ca="1">V33-'[28]Gas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X33-'[28]Gas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Z33-'[28]Gas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AB33-'[28]Gas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AD33-'[28]Gas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AF33-'[28]Gas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AH33-'[28]Gas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1.75</v>
      </c>
      <c r="L34" s="59">
        <f>LOOKUP($K$15+1,CurveFetch!D$8:D$1000,CurveFetch!R$8:R$1000)</f>
        <v>1.3</v>
      </c>
      <c r="M34" s="59">
        <f>L34-$L$49</f>
        <v>-0.42500000000000004</v>
      </c>
      <c r="N34" s="124">
        <f>M34-'[28]Gas Average Basis'!M34</f>
        <v>-0.14500000000000024</v>
      </c>
      <c r="O34" s="59">
        <f>LOOKUP($K$15+2,CurveFetch!$D$8:$D$1000,CurveFetch!$R$8:$R$1000)</f>
        <v>1.3</v>
      </c>
      <c r="P34" s="59">
        <f>O34-$O$49</f>
        <v>-0.42500000000000004</v>
      </c>
      <c r="Q34" s="124">
        <f>P34-'[28]Gas Average Basis'!P34</f>
        <v>-0.12500000000000022</v>
      </c>
      <c r="R34" s="59" t="e">
        <f ca="1">IF(R$22,AveragePrices($F$21,R$23,R$24,$AJ34:$AJ34),AveragePrices($F$15,R$23,R$24,$AL34:$AL34))</f>
        <v>#NAME?</v>
      </c>
      <c r="S34" s="124" t="e">
        <f ca="1">R34-'[28]Gas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T34-'[28]Gas Average Basis'!S34</f>
        <v>#NAME?</v>
      </c>
      <c r="V34" s="59" t="e">
        <f t="shared" ca="1" si="0"/>
        <v>#NAME?</v>
      </c>
      <c r="W34" s="124" t="e">
        <f ca="1">V34-'[28]Gas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X34-'[28]Gas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Z34-'[28]Gas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AB34-'[28]Gas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AD34-'[28]Gas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AF34-'[28]Gas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AH34-'[28]Gas Average Basis'!AH34</f>
        <v>#NAME?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1.78</v>
      </c>
      <c r="L35" s="59">
        <f>LOOKUP($K$15+1,CurveFetch!D$8:D$1000,CurveFetch!L$8:L$1000)</f>
        <v>1.385</v>
      </c>
      <c r="M35" s="59">
        <f>L35-$L$49</f>
        <v>-0.34000000000000008</v>
      </c>
      <c r="N35" s="124">
        <f>M35-'[28]Gas Average Basis'!M35</f>
        <v>-0.10000000000000031</v>
      </c>
      <c r="O35" s="59">
        <f>LOOKUP($K$15+2,CurveFetch!$D$8:$D$1000,CurveFetch!$L$8:$L$1000)</f>
        <v>1.385</v>
      </c>
      <c r="P35" s="59">
        <f>O35-$O$49</f>
        <v>-0.34000000000000008</v>
      </c>
      <c r="Q35" s="124">
        <f>P35-'[28]Gas Average Basis'!P35</f>
        <v>-6.0000000000000275E-2</v>
      </c>
      <c r="R35" s="59" t="e">
        <f ca="1">IF(R$22,AveragePrices($F$21,R$23,R$24,$AJ35:$AJ35),AveragePrices($F$15,R$23,R$24,$AL35:$AL35))</f>
        <v>#NAME?</v>
      </c>
      <c r="S35" s="124" t="e">
        <f ca="1">R35-'[28]Gas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T35-'[28]Gas Average Basis'!S35</f>
        <v>#NAME?</v>
      </c>
      <c r="V35" s="59" t="e">
        <f t="shared" ca="1" si="0"/>
        <v>#NAME?</v>
      </c>
      <c r="W35" s="124" t="e">
        <f ca="1">V35-'[28]Gas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X35-'[28]Gas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Z35-'[28]Gas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AB35-'[28]Gas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AD35-'[28]Gas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AF35-'[28]Gas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AH35-'[28]Gas Average Basis'!AH35</f>
        <v>#NAME?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1.8149999999999999</v>
      </c>
      <c r="L36" s="59">
        <f>LOOKUP($K$15+1,CurveFetch!D$8:D$1000,CurveFetch!P$8:P$1000)</f>
        <v>1.91</v>
      </c>
      <c r="M36" s="59">
        <f>L36-$L$49</f>
        <v>0.18499999999999983</v>
      </c>
      <c r="N36" s="124">
        <f>M36-'[28]Gas Average Basis'!M36</f>
        <v>0.4249999999999996</v>
      </c>
      <c r="O36" s="59">
        <f>LOOKUP($K$15+2,CurveFetch!$D$8:$D$1000,CurveFetch!$P$8:$P$1000)</f>
        <v>1.91</v>
      </c>
      <c r="P36" s="59">
        <f>O36-$O$49</f>
        <v>0.18499999999999983</v>
      </c>
      <c r="Q36" s="124">
        <f>P36-'[28]Gas Average Basis'!P36</f>
        <v>0.4249999999999996</v>
      </c>
      <c r="R36" s="59" t="e">
        <f ca="1">IF(R$22,AveragePrices($F$21,R$23,R$24,$AJ36:$AJ36),AveragePrices($F$15,R$23,R$24,$AL36:$AL36))</f>
        <v>#NAME?</v>
      </c>
      <c r="S36" s="124" t="e">
        <f ca="1">R36-'[28]Gas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T36-'[28]Gas Average Basis'!S36</f>
        <v>#NAME?</v>
      </c>
      <c r="V36" s="59" t="e">
        <f t="shared" ca="1" si="0"/>
        <v>#NAME?</v>
      </c>
      <c r="W36" s="124" t="e">
        <f ca="1">V36-'[28]Gas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X36-'[28]Gas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Z36-'[28]Gas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AB36-'[28]Gas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AD36-'[28]Gas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AF36-'[28]Gas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AH36-'[28]Gas Average Basis'!AH36</f>
        <v>#NAME?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1.46</v>
      </c>
      <c r="L39" s="59">
        <f>LOOKUP($K$15+1,CurveFetch!D$8:D$1000,CurveFetch!I$8:I$1000)</f>
        <v>1.23</v>
      </c>
      <c r="M39" s="59">
        <f>L39-$L$49</f>
        <v>-0.49500000000000011</v>
      </c>
      <c r="N39" s="124">
        <f>M39-'[28]Gas Average Basis'!M39</f>
        <v>-1.5000000000000346E-2</v>
      </c>
      <c r="O39" s="59">
        <f>LOOKUP($K$15+2,CurveFetch!$D$8:$D$1000,CurveFetch!$I$8:$I$1000)</f>
        <v>1.23</v>
      </c>
      <c r="P39" s="59">
        <f>O39-$O$49</f>
        <v>-0.49500000000000011</v>
      </c>
      <c r="Q39" s="124">
        <f>P39-'[28]Gas Average Basis'!P39</f>
        <v>4.9999999999996714E-3</v>
      </c>
      <c r="R39" s="59" t="e">
        <f ca="1">IF(R$22,AveragePrices($F$21,R$23,R$24,$AJ39:$AJ39),AveragePrices($F$15,R$23,R$24,$AL39:$AL39))</f>
        <v>#NAME?</v>
      </c>
      <c r="S39" s="124" t="e">
        <f ca="1">R39-'[28]Gas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T39-'[28]Gas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V39-'[28]Gas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X39-'[28]Gas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Z39-'[28]Gas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AB39-'[28]Gas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AD39-'[28]Gas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AF39-'[28]Gas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AH39-'[28]Gas Average Basis'!AH39</f>
        <v>#NAME?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1.64</v>
      </c>
      <c r="L40" s="59">
        <f>LOOKUP($K$15+1,CurveFetch!D$8:D$1000,CurveFetch!J$8:J$1000)</f>
        <v>1.31</v>
      </c>
      <c r="M40" s="59">
        <f>L40-$L$49</f>
        <v>-0.41500000000000004</v>
      </c>
      <c r="N40" s="124">
        <f>M40-'[28]Gas Average Basis'!M40</f>
        <v>-0.1050000000000002</v>
      </c>
      <c r="O40" s="59">
        <f>LOOKUP($K$15+2,CurveFetch!$D$8:$D$1000,CurveFetch!$J$8:$J$1000)</f>
        <v>1.31</v>
      </c>
      <c r="P40" s="59">
        <f>O40-$O$49</f>
        <v>-0.41500000000000004</v>
      </c>
      <c r="Q40" s="124">
        <f>P40-'[28]Gas Average Basis'!P40</f>
        <v>-0.12500000000000022</v>
      </c>
      <c r="R40" s="59" t="e">
        <f ca="1">IF(R$22,AveragePrices($F$21,R$23,R$24,$AJ40:$AJ40),AveragePrices($F$15,R$23,R$24,$AL40:$AL40))</f>
        <v>#NAME?</v>
      </c>
      <c r="S40" s="124" t="e">
        <f ca="1">R40-'[28]Gas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T40-'[28]Gas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V40-'[28]Gas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X40-'[28]Gas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Z40-'[28]Gas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AB40-'[28]Gas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AD40-'[28]Gas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AF40-'[28]Gas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AH40-'[28]Gas Average Basis'!AH40</f>
        <v>#NAME?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1.64</v>
      </c>
      <c r="L41" s="59">
        <f>LOOKUP($K$15+1,CurveFetch!D$8:D$1000,CurveFetch!M$8:M$1000)</f>
        <v>1.3</v>
      </c>
      <c r="M41" s="59">
        <f>L41-$L$49</f>
        <v>-0.42500000000000004</v>
      </c>
      <c r="N41" s="124">
        <f>M41-'[28]Gas Average Basis'!M41</f>
        <v>-3.5000000000000142E-2</v>
      </c>
      <c r="O41" s="59">
        <f>LOOKUP($K$15+2,CurveFetch!$D$8:$D$1000,CurveFetch!$M$8:$M$1000)</f>
        <v>1.3</v>
      </c>
      <c r="P41" s="59">
        <f>O41-$O$49</f>
        <v>-0.42500000000000004</v>
      </c>
      <c r="Q41" s="124">
        <f>P41-'[28]Gas Average Basis'!P41</f>
        <v>-0.13500000000000023</v>
      </c>
      <c r="R41" s="59" t="e">
        <f ca="1">IF(R$22,AveragePrices($F$21,R$23,R$24,$AJ41:$AJ41),AveragePrices($F$15,R$23,R$24,$AL41:$AL41))</f>
        <v>#NAME?</v>
      </c>
      <c r="S41" s="124" t="e">
        <f ca="1">R41-'[28]Gas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T41-'[28]Gas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V41-'[28]Gas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X41-'[28]Gas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Z41-'[28]Gas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AB41-'[28]Gas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AD41-'[28]Gas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AF41-'[28]Gas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AH41-'[28]Gas Average Basis'!AH41</f>
        <v>#NAME?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1.6027</v>
      </c>
      <c r="L42" s="59">
        <f>LOOKUP($K$15+1,CurveFetch!D$8:D$1000,CurveFetch!N$8:N$1000)</f>
        <v>1.6027</v>
      </c>
      <c r="M42" s="59">
        <f>L42-$L$49</f>
        <v>-0.12230000000000008</v>
      </c>
      <c r="N42" s="124">
        <f>M42-'[28]Gas Average Basis'!M42</f>
        <v>0.30569999999999964</v>
      </c>
      <c r="O42" s="59">
        <f>LOOKUP($K$15+2,CurveFetch!$D$8:$D$1000,CurveFetch!$N$8:$N$1000)</f>
        <v>1.6027</v>
      </c>
      <c r="P42" s="59">
        <f>O42-$O$49</f>
        <v>-0.12230000000000008</v>
      </c>
      <c r="Q42" s="124">
        <f>P42-'[28]Gas Average Basis'!P42</f>
        <v>0.23869999999999969</v>
      </c>
      <c r="R42" s="59" t="e">
        <f ca="1">IF(R$22,AveragePrices($F$21,R$23,R$24,$AJ42:$AJ42),AveragePrices($F$15,R$23,R$24,$AL42:$AL42))</f>
        <v>#NAME?</v>
      </c>
      <c r="S42" s="124" t="e">
        <f ca="1">R42-'[28]Gas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T42-'[28]Gas Average Basis'!S42</f>
        <v>#NAME?</v>
      </c>
      <c r="V42" s="59" t="e">
        <f t="shared" ca="1" si="0"/>
        <v>#NAME?</v>
      </c>
      <c r="W42" s="124" t="e">
        <f ca="1">V42-'[28]Gas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X42-'[28]Gas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Z42-'[28]Gas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AB42-'[28]Gas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AD42-'[28]Gas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AF42-'[28]Gas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AH42-'[28]Gas Average Basis'!AH42</f>
        <v>#NAME?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1.4350000000000001</v>
      </c>
      <c r="L43" s="59">
        <f>LOOKUP($K$15+1,CurveFetch!D$8:D$1000,CurveFetch!O$8:O$1000)</f>
        <v>1.17</v>
      </c>
      <c r="M43" s="59">
        <f>L43-$L$49</f>
        <v>-0.55500000000000016</v>
      </c>
      <c r="N43" s="124">
        <f>M43-'[28]Gas Average Basis'!M43</f>
        <v>3.4999999999999698E-2</v>
      </c>
      <c r="O43" s="59">
        <f>LOOKUP($K$15+2,CurveFetch!$D$8:$D$1000,CurveFetch!$O$8:$O$1000)</f>
        <v>1.17</v>
      </c>
      <c r="P43" s="59">
        <f>O43-$O$49</f>
        <v>-0.55500000000000016</v>
      </c>
      <c r="Q43" s="124">
        <f>P43-'[28]Gas Average Basis'!P43</f>
        <v>3.4999999999999698E-2</v>
      </c>
      <c r="R43" s="59" t="e">
        <f ca="1">IF(R$22,AveragePrices($F$21,R$23,R$24,$AJ43:$AJ43),AveragePrices($F$15,R$23,R$24,$AL43:$AL43))</f>
        <v>#NAME?</v>
      </c>
      <c r="S43" s="124" t="e">
        <f ca="1">R43-'[28]Gas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T43-'[28]Gas Average Basis'!S43</f>
        <v>#NAME?</v>
      </c>
      <c r="V43" s="59" t="e">
        <f t="shared" ca="1" si="0"/>
        <v>#NAME?</v>
      </c>
      <c r="W43" s="124" t="e">
        <f ca="1">V43-'[28]Gas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X43-'[28]Gas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Z43-'[28]Gas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AB43-'[28]Gas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AD43-'[28]Gas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AF43-'[28]Gas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AH43-'[28]Gas Average Basis'!AH43</f>
        <v>#NAME?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2.15</v>
      </c>
      <c r="K49" s="77">
        <f>LOOKUP($K$15,CurveFetch!$D$8:$D$1000,CurveFetch!$E$8:$E$1000)</f>
        <v>2.0299999999999998</v>
      </c>
      <c r="L49" s="59">
        <f>LOOKUP($K$15+1,CurveFetch!D$8:D$1000,CurveFetch!E$8:E$1000)</f>
        <v>1.7250000000000001</v>
      </c>
      <c r="M49" s="59"/>
      <c r="N49" s="124">
        <f>L49-'[28]Gas Average Basis'!L49</f>
        <v>-0.30499999999999972</v>
      </c>
      <c r="O49" s="59">
        <f>LOOKUP($K$15+2,CurveFetch!$D$8:$D$1000,CurveFetch!$E$8:$E$1000)</f>
        <v>1.7250000000000001</v>
      </c>
      <c r="P49" s="59"/>
      <c r="Q49" s="124">
        <f>O49-'[28]Gas Average Basis'!O49</f>
        <v>-0.30499999999999972</v>
      </c>
      <c r="R49" s="59" t="e">
        <f ca="1">IF(R$22,AveragePrices($F$21,R$23,R$24,$AJ49:$AJ49),AveragePrices($F$15,R$23,R$24,$AL49:$AL49))</f>
        <v>#NAME?</v>
      </c>
      <c r="S49" s="124" t="e">
        <f ca="1">R49-'[28]Gas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V49-'[28]Gas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AB49-'[28]Gas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AH49-'[28]Gas Average Basis'!AH49</f>
        <v>#NAME?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9" t="s">
        <v>156</v>
      </c>
      <c r="S53" s="239"/>
      <c r="T53" s="239"/>
      <c r="U53" s="239"/>
      <c r="V53" s="239"/>
      <c r="W53" s="239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3" t="s">
        <v>82</v>
      </c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8"/>
    </row>
    <row r="56" spans="3:38" ht="14.25" customHeight="1" thickBot="1" x14ac:dyDescent="0.3">
      <c r="C56" s="233">
        <v>37209</v>
      </c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5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3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5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1.99</v>
      </c>
      <c r="L60" s="59">
        <f>(M60-2)/L30</f>
        <v>12.410071942446043</v>
      </c>
      <c r="M60" s="187">
        <v>19.25</v>
      </c>
      <c r="N60" s="59">
        <f>(PowerPrices!C9-2)/O30</f>
        <v>13.904261206419481</v>
      </c>
      <c r="O60" s="187">
        <f>PowerPrices!C9</f>
        <v>21.326923076923077</v>
      </c>
      <c r="P60" s="59" t="e">
        <f ca="1">(PowerPrices!D9-2)/(R$49+R30)</f>
        <v>#NAME?</v>
      </c>
      <c r="Q60" s="187">
        <f ca="1">PowerPrices!D9</f>
        <v>32.25</v>
      </c>
      <c r="R60" s="59" t="e">
        <f ca="1">(AVERAGE(PowerPrices!$D9,PowerPrices!$E9,PowerPrices!$H9,PowerPrices!$I9,PowerPrices!$K9)-2)/($V$49+$V30)</f>
        <v>#NAME?</v>
      </c>
      <c r="S60" s="187">
        <f ca="1">(AVERAGE(PowerPrices!$D9,PowerPrices!$E9,PowerPrices!$H9,PowerPrices!$I9,PowerPrices!$K9))</f>
        <v>30.324813895781638</v>
      </c>
      <c r="T60" s="59"/>
      <c r="U60" s="124"/>
      <c r="V60" s="59" t="e">
        <f ca="1">(AVERAGE(PowerPrices!$H9,PowerPrices!$I9,PowerPrices!$K9)-2)/($X$49+$X30)</f>
        <v>#NAME?</v>
      </c>
      <c r="W60" s="187">
        <f>AVERAGE(PowerPrices!$H9,PowerPrices!$I9,PowerPrices!$K9)</f>
        <v>30.333333333333332</v>
      </c>
      <c r="X60" s="59" t="e">
        <f ca="1">(AVERAGE(PowerPrices!$L9,PowerPrices!$M9,PowerPrices!$N9)-2)/($Z$49+$Z30)</f>
        <v>#NAME?</v>
      </c>
      <c r="Y60" s="124"/>
      <c r="Z60" s="187">
        <f>AVERAGE(PowerPrices!$L9,PowerPrices!$M9,PowerPrices!$N9)</f>
        <v>27.555555555555557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187">
        <f>AVERAGE(PowerPrices!$L9,PowerPrices!$M9,PowerPrices!$N9,PowerPrices!$P9,PowerPrices!$Q9,PowerPrices!$R9,PowerPrices!$T9)</f>
        <v>36.738095238095241</v>
      </c>
      <c r="AD60" s="59" t="e">
        <f ca="1">(AVERAGE(PowerPrices!$P9,PowerPrices!$Q9,PowerPrices!$R9)-2)/($AD$49+$AD30)</f>
        <v>#NAME?</v>
      </c>
      <c r="AE60" s="124"/>
      <c r="AF60" s="187">
        <f>AVERAGE(PowerPrices!$P9,PowerPrices!$Q9,PowerPrices!$R9)</f>
        <v>45</v>
      </c>
      <c r="AG60" s="124"/>
      <c r="AH60" s="59" t="e">
        <f ca="1">(PowerPrices!$S9-2)/($AF$49+$AF30)</f>
        <v>#NAME?</v>
      </c>
      <c r="AI60" s="187">
        <f>PowerPrices!$S9</f>
        <v>39.083333333333336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1.855</v>
      </c>
      <c r="L61" s="59">
        <f>(M61-2)/(L28+0.2)</f>
        <v>13.81818181818182</v>
      </c>
      <c r="M61" s="187">
        <v>24.8</v>
      </c>
      <c r="N61" s="59">
        <f>(PowerPrices!C11-2)/(O28+0.2)</f>
        <v>14.209790209790212</v>
      </c>
      <c r="O61" s="187">
        <f>PowerPrices!C11</f>
        <v>25.446153846153848</v>
      </c>
      <c r="P61" s="59" t="e">
        <f ca="1">(PowerPrices!D11-2)/(R$49+R28+0.2)</f>
        <v>#NAME?</v>
      </c>
      <c r="Q61" s="187">
        <f ca="1">PowerPrices!D11</f>
        <v>32.25</v>
      </c>
      <c r="R61" s="59" t="e">
        <f ca="1">(AVERAGE(PowerPrices!$D11,PowerPrices!$E11,PowerPrices!$H11,PowerPrices!$I11,PowerPrices!$K11)-2)/($V$49+$V28+0.2)</f>
        <v>#NAME?</v>
      </c>
      <c r="S61" s="187">
        <f ca="1">AVERAGE(PowerPrices!$D11,PowerPrices!$E11,PowerPrices!$H11,PowerPrices!$I11,PowerPrices!$K11)</f>
        <v>31.507146401985107</v>
      </c>
      <c r="T61" s="59"/>
      <c r="U61" s="124"/>
      <c r="V61" s="59" t="e">
        <f ca="1">(AVERAGE(PowerPrices!$H11,PowerPrices!$I11,PowerPrices!$K11)-2)/($X$49+$X28+0.2)</f>
        <v>#NAME?</v>
      </c>
      <c r="W61" s="187">
        <f>AVERAGE(PowerPrices!$H11,PowerPrices!$I11,PowerPrices!$K11)</f>
        <v>31.816666666666666</v>
      </c>
      <c r="X61" s="59" t="e">
        <f ca="1">(AVERAGE(PowerPrices!$L11,PowerPrices!$M11,PowerPrices!$N11)-2)/($Z$49+$Z28+0.2)</f>
        <v>#NAME?</v>
      </c>
      <c r="Y61" s="124"/>
      <c r="Z61" s="187">
        <f>AVERAGE(PowerPrices!$L11,PowerPrices!$M11,PowerPrices!$N11)</f>
        <v>32.866666666666667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187">
        <f>AVERAGE(PowerPrices!$L11,PowerPrices!$M11,PowerPrices!$N11,PowerPrices!$P11,PowerPrices!$Q11,PowerPrices!$R11,PowerPrices!$T11)</f>
        <v>41.421428571428571</v>
      </c>
      <c r="AD61" s="59" t="e">
        <f ca="1">(AVERAGE(PowerPrices!$P11,PowerPrices!$Q11,PowerPrices!$R11)-2)/($AD$49+$AD28+0.2)</f>
        <v>#NAME?</v>
      </c>
      <c r="AE61" s="124"/>
      <c r="AF61" s="187">
        <f>AVERAGE(PowerPrices!$P11,PowerPrices!$Q11,PowerPrices!$R11)</f>
        <v>50.75</v>
      </c>
      <c r="AG61" s="124"/>
      <c r="AH61" s="59" t="e">
        <f ca="1">(PowerPrices!$S11-2)/($AF$49+$AF28+0.2)</f>
        <v>#NAME?</v>
      </c>
      <c r="AI61" s="187">
        <f>PowerPrices!$S11</f>
        <v>40.1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1.835</v>
      </c>
      <c r="L62" s="59">
        <f>(M62-2)/(L31+0.33)</f>
        <v>12.308571428571428</v>
      </c>
      <c r="M62" s="187">
        <v>23.54</v>
      </c>
      <c r="N62" s="59">
        <f>(PowerPrices!C13-2)/(O31+0.33)</f>
        <v>12.946813186813186</v>
      </c>
      <c r="O62" s="187">
        <f>PowerPrices!C13</f>
        <v>24.656923076923075</v>
      </c>
      <c r="P62" s="59" t="e">
        <f ca="1">(PowerPrices!D13-2)/(R$49+R31+0.33)</f>
        <v>#NAME?</v>
      </c>
      <c r="Q62" s="187">
        <f ca="1">PowerPrices!D13</f>
        <v>30.25</v>
      </c>
      <c r="R62" s="59" t="e">
        <f ca="1">(AVERAGE(PowerPrices!$D13,PowerPrices!$E13,PowerPrices!$H13,PowerPrices!$I13,PowerPrices!$K13)-2)/($V$49+$V31+0.33)</f>
        <v>#NAME?</v>
      </c>
      <c r="S62" s="187">
        <f ca="1">AVERAGE(PowerPrices!$D13,PowerPrices!$E13,PowerPrices!$H13,PowerPrices!$I13,PowerPrices!$K13)</f>
        <v>30.663071960297763</v>
      </c>
      <c r="T62" s="59"/>
      <c r="U62" s="124"/>
      <c r="V62" s="59" t="e">
        <f ca="1">(AVERAGE(PowerPrices!$H13,PowerPrices!$I13,PowerPrices!$K13)-2)/($X$49+$X31+0.33)</f>
        <v>#NAME?</v>
      </c>
      <c r="W62" s="187">
        <f>AVERAGE(PowerPrices!$H13,PowerPrices!$I13,PowerPrices!$K13)</f>
        <v>31.599999999999998</v>
      </c>
      <c r="X62" s="59" t="e">
        <f ca="1">(AVERAGE(PowerPrices!$L13,PowerPrices!$M13,PowerPrices!$N13)-2)/($Z$49+$Z31+0.33)</f>
        <v>#NAME?</v>
      </c>
      <c r="Y62" s="124"/>
      <c r="Z62" s="187">
        <f>AVERAGE(PowerPrices!$L13,PowerPrices!$M13,PowerPrices!$N13)</f>
        <v>35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187">
        <f>AVERAGE(PowerPrices!$L13,PowerPrices!$M13,PowerPrices!$N13,PowerPrices!$P13,PowerPrices!$Q13,PowerPrices!$R13,PowerPrices!$T13)</f>
        <v>42.285714285714285</v>
      </c>
      <c r="AD62" s="59" t="e">
        <f ca="1">(AVERAGE(PowerPrices!$P13,PowerPrices!$Q13,PowerPrices!$R13)-2)/($AD$49+$AD31+0.33)</f>
        <v>#NAME?</v>
      </c>
      <c r="AE62" s="124"/>
      <c r="AF62" s="187">
        <f>AVERAGE(PowerPrices!$P13,PowerPrices!$Q13,PowerPrices!$R13)</f>
        <v>50.75</v>
      </c>
      <c r="AG62" s="124"/>
      <c r="AH62" s="59" t="e">
        <f ca="1">(PowerPrices!$S13-2)/($AF$49+$AF31+0.33)</f>
        <v>#NAME?</v>
      </c>
      <c r="AI62" s="187">
        <f>PowerPrices!$S13</f>
        <v>38.75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1.94</v>
      </c>
      <c r="L63" s="59">
        <f>(M63-2)/(L34+0.12)</f>
        <v>12.5</v>
      </c>
      <c r="M63" s="187">
        <v>19.75</v>
      </c>
      <c r="N63" s="59">
        <f>(PowerPrices!C14-2)/(O34+0.12)</f>
        <v>14.287648970747565</v>
      </c>
      <c r="O63" s="187">
        <f>PowerPrices!C14</f>
        <v>22.28846153846154</v>
      </c>
      <c r="P63" s="59" t="e">
        <f ca="1">(PowerPrices!D14-2)/(R$49+R34+0.12)</f>
        <v>#NAME?</v>
      </c>
      <c r="Q63" s="187">
        <f ca="1">PowerPrices!D14</f>
        <v>27</v>
      </c>
      <c r="R63" s="59" t="e">
        <f ca="1">(AVERAGE(PowerPrices!$D14,PowerPrices!$E14,PowerPrices!$H14,PowerPrices!$I14,PowerPrices!$K14)-2)/($V$49+$V34+0.12)</f>
        <v>#NAME?</v>
      </c>
      <c r="S63" s="187">
        <f ca="1">AVERAGE(PowerPrices!$D14,PowerPrices!$E14,PowerPrices!$H14,PowerPrices!$I14,PowerPrices!$K14)</f>
        <v>28.01563275434243</v>
      </c>
      <c r="T63" s="59"/>
      <c r="U63" s="124"/>
      <c r="V63" s="59" t="e">
        <f ca="1">(AVERAGE(PowerPrices!$H14,PowerPrices!$I14,PowerPrices!$K14)-2)/($X$49+$X34+0.12)</f>
        <v>#NAME?</v>
      </c>
      <c r="W63" s="187">
        <f>AVERAGE(PowerPrices!$H14,PowerPrices!$I14,PowerPrices!$K14)</f>
        <v>29.25</v>
      </c>
      <c r="X63" s="59" t="e">
        <f ca="1">(AVERAGE(PowerPrices!$L14,PowerPrices!$M14,PowerPrices!$N14)-2)/($Z$49+$Z34+0.12)</f>
        <v>#NAME?</v>
      </c>
      <c r="Y63" s="124"/>
      <c r="Z63" s="187">
        <f>AVERAGE(PowerPrices!$L14,PowerPrices!$M14,PowerPrices!$N14)</f>
        <v>36.166666666666664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187">
        <f>AVERAGE(PowerPrices!$L14,PowerPrices!$M14,PowerPrices!$N14,PowerPrices!$P14,PowerPrices!$Q14,PowerPrices!$R14,PowerPrices!$T14)</f>
        <v>44</v>
      </c>
      <c r="AD63" s="59" t="e">
        <f ca="1">(AVERAGE(PowerPrices!$P14,PowerPrices!$Q14,PowerPrices!$R14)-2)/($AD$49+$AD34+0.12)</f>
        <v>#NAME?</v>
      </c>
      <c r="AE63" s="124"/>
      <c r="AF63" s="187">
        <f>AVERAGE(PowerPrices!$P14,PowerPrices!$Q14,PowerPrices!$R14)</f>
        <v>54.166666666666664</v>
      </c>
      <c r="AG63" s="124"/>
      <c r="AH63" s="59" t="e">
        <f ca="1">(PowerPrices!$S14-2)/($AF$49+$AF34+0.12)</f>
        <v>#NAME?</v>
      </c>
      <c r="AI63" s="187">
        <f>PowerPrices!$S14</f>
        <v>36.083333333333336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40" t="s">
        <v>151</v>
      </c>
      <c r="M66" s="240"/>
    </row>
    <row r="67" spans="3:13" x14ac:dyDescent="0.25">
      <c r="C67" s="62"/>
      <c r="L67" s="232" t="s">
        <v>150</v>
      </c>
      <c r="M67" s="232"/>
    </row>
    <row r="68" spans="3:13" x14ac:dyDescent="0.25">
      <c r="C68" s="62"/>
      <c r="L68" s="232" t="s">
        <v>152</v>
      </c>
      <c r="M68" s="232"/>
    </row>
    <row r="69" spans="3:13" x14ac:dyDescent="0.25">
      <c r="C69" s="62"/>
      <c r="L69" s="232" t="s">
        <v>153</v>
      </c>
      <c r="M69" s="232"/>
    </row>
  </sheetData>
  <mergeCells count="15"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177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37211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R28-'[28]Gas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V28-'[28]Gas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AB28-'[28]Gas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AH28-'[28]Gas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R29-'[28]Gas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T29-'[28]Gas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V29-'[28]Gas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X29-'[28]Gas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Z29-'[28]Gas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AB29-'[28]Gas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AD29-'[28]Gas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AF29-'[28]Gas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AH29-'[28]Gas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R30-'[28]Gas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T30-'[28]Gas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V30-'[28]Gas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X30-'[28]Gas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Z30-'[28]Gas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AB30-'[28]Gas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AD30-'[28]Gas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AF30-'[28]Gas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AH30-'[28]Gas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R31-'[28]Gas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T31-'[28]Gas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V31-'[28]Gas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X31-'[28]Gas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Z31-'[28]Gas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AB31-'[28]Gas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AD31-'[28]Gas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AF31-'[28]Gas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AH31-'[28]Gas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R33-'[28]Gas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T33-'[28]Gas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V33-'[28]Gas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X33-'[28]Gas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Z33-'[28]Gas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AB33-'[28]Gas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AD33-'[28]Gas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AF33-'[28]Gas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AH33-'[28]Gas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R34-'[28]Gas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T34-'[28]Gas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V34-'[28]Gas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X34-'[28]Gas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Z34-'[28]Gas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AB34-'[28]Gas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AD34-'[28]Gas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AF34-'[28]Gas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AH34-'[28]Gas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R35-'[28]Gas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T35-'[28]Gas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V35-'[28]Gas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X35-'[28]Gas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Z35-'[28]Gas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AB35-'[28]Gas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AD35-'[28]Gas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AF35-'[28]Gas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AH35-'[28]Gas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R36-'[28]Gas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T36-'[28]Gas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V36-'[28]Gas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X36-'[28]Gas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Z36-'[28]Gas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AB36-'[28]Gas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AD36-'[28]Gas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AF36-'[28]Gas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AH36-'[28]Gas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R39-'[28]Gas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T39-'[28]Gas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V39-'[28]Gas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X39-'[28]Gas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Z39-'[28]Gas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AB39-'[28]Gas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AD39-'[28]Gas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AF39-'[28]Gas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AH39-'[28]Gas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R40-'[28]Gas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T40-'[28]Gas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V40-'[28]Gas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X40-'[28]Gas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Z40-'[28]Gas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AB40-'[28]Gas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AD40-'[28]Gas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AF40-'[28]Gas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AH40-'[28]Gas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R41-'[28]Gas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T41-'[28]Gas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V41-'[28]Gas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X41-'[28]Gas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Z41-'[28]Gas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AB41-'[28]Gas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AD41-'[28]Gas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AF41-'[28]Gas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AH41-'[28]Gas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R42-'[28]Gas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T42-'[28]Gas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V42-'[28]Gas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X42-'[28]Gas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Z42-'[28]Gas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AB42-'[28]Gas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AD42-'[28]Gas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AF42-'[28]Gas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AH42-'[28]Gas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R43-'[28]Gas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T43-'[28]Gas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V43-'[28]Gas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X43-'[28]Gas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Z43-'[28]Gas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AB43-'[28]Gas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AD43-'[28]Gas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AF43-'[28]Gas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AH43-'[28]Gas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2.15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178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37211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R28-'[28]Gas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V28-'[28]Gas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AB28-'[28]Gas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AH28-'[28]Gas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R29-'[28]Gas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T29-'[28]Gas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V29-'[28]Gas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X29-'[28]Gas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Z29-'[28]Gas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AB29-'[28]Gas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AD29-'[28]Gas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AF29-'[28]Gas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AH29-'[28]Gas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R30-'[28]Gas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T30-'[28]Gas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V30-'[28]Gas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X30-'[28]Gas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Z30-'[28]Gas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AB30-'[28]Gas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AD30-'[28]Gas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AF30-'[28]Gas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AH30-'[28]Gas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R31-'[28]Gas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T31-'[28]Gas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V31-'[28]Gas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X31-'[28]Gas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Z31-'[28]Gas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AB31-'[28]Gas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AD31-'[28]Gas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AF31-'[28]Gas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AH31-'[28]Gas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R33-'[28]Gas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T33-'[28]Gas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V33-'[28]Gas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X33-'[28]Gas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Z33-'[28]Gas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AB33-'[28]Gas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AD33-'[28]Gas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AF33-'[28]Gas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AH33-'[28]Gas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R34-'[28]Gas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T34-'[28]Gas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V34-'[28]Gas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X34-'[28]Gas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Z34-'[28]Gas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AB34-'[28]Gas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AD34-'[28]Gas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AF34-'[28]Gas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AH34-'[28]Gas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R35-'[28]Gas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T35-'[28]Gas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V35-'[28]Gas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X35-'[28]Gas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Z35-'[28]Gas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AB35-'[28]Gas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AD35-'[28]Gas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AF35-'[28]Gas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AH35-'[28]Gas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R36-'[28]Gas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T36-'[28]Gas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V36-'[28]Gas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X36-'[28]Gas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Z36-'[28]Gas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AB36-'[28]Gas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AD36-'[28]Gas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AF36-'[28]Gas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AH36-'[28]Gas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R39-'[28]Gas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T39-'[28]Gas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V39-'[28]Gas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X39-'[28]Gas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Z39-'[28]Gas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AB39-'[28]Gas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AD39-'[28]Gas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AF39-'[28]Gas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AH39-'[28]Gas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R40-'[28]Gas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T40-'[28]Gas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V40-'[28]Gas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X40-'[28]Gas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Z40-'[28]Gas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AB40-'[28]Gas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AD40-'[28]Gas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AF40-'[28]Gas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AH40-'[28]Gas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R41-'[28]Gas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T41-'[28]Gas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V41-'[28]Gas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X41-'[28]Gas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Z41-'[28]Gas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AB41-'[28]Gas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AD41-'[28]Gas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AF41-'[28]Gas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AH41-'[28]Gas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R42-'[28]Gas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T42-'[28]Gas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V42-'[28]Gas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X42-'[28]Gas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Z42-'[28]Gas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AB42-'[28]Gas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AD42-'[28]Gas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AF42-'[28]Gas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AH42-'[28]Gas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R43-'[28]Gas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T43-'[28]Gas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V43-'[28]Gas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X43-'[28]Gas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Z43-'[28]Gas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AB43-'[28]Gas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AD43-'[28]Gas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AF43-'[28]Gas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AH43-'[28]Gas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2.15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R49-'[28]Gas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V49-'[28]Gas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AB49-'[28]Gas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AH49-'[28]Gas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37211</v>
      </c>
      <c r="F2" s="6">
        <f t="shared" ref="F2:AE2" si="1">E2</f>
        <v>37211</v>
      </c>
      <c r="G2" s="6">
        <f t="shared" si="1"/>
        <v>37211</v>
      </c>
      <c r="H2" s="6">
        <f t="shared" si="1"/>
        <v>37211</v>
      </c>
      <c r="I2" s="6">
        <f t="shared" si="1"/>
        <v>37211</v>
      </c>
      <c r="J2" s="6">
        <f t="shared" si="1"/>
        <v>37211</v>
      </c>
      <c r="K2" s="6">
        <f t="shared" si="1"/>
        <v>37211</v>
      </c>
      <c r="L2" s="6">
        <f t="shared" si="1"/>
        <v>37211</v>
      </c>
      <c r="M2" s="6">
        <f t="shared" si="1"/>
        <v>37211</v>
      </c>
      <c r="N2" s="6">
        <f t="shared" si="1"/>
        <v>37211</v>
      </c>
      <c r="O2" s="6">
        <f t="shared" si="1"/>
        <v>37211</v>
      </c>
      <c r="P2" s="6">
        <f t="shared" si="1"/>
        <v>37211</v>
      </c>
      <c r="Q2" s="6">
        <f t="shared" si="1"/>
        <v>37211</v>
      </c>
      <c r="R2" s="6">
        <f t="shared" si="1"/>
        <v>37211</v>
      </c>
      <c r="S2" s="6">
        <f t="shared" si="1"/>
        <v>37211</v>
      </c>
      <c r="T2" s="6">
        <f t="shared" si="1"/>
        <v>37211</v>
      </c>
      <c r="U2" s="6">
        <f t="shared" si="1"/>
        <v>37211</v>
      </c>
      <c r="V2" s="6">
        <f t="shared" si="1"/>
        <v>37211</v>
      </c>
      <c r="W2" s="6">
        <f t="shared" si="1"/>
        <v>37211</v>
      </c>
      <c r="X2" s="6">
        <f t="shared" si="1"/>
        <v>37211</v>
      </c>
      <c r="Y2" s="6">
        <f t="shared" si="1"/>
        <v>37211</v>
      </c>
      <c r="Z2" s="6">
        <f t="shared" si="1"/>
        <v>37211</v>
      </c>
      <c r="AA2" s="6">
        <f t="shared" si="1"/>
        <v>37211</v>
      </c>
      <c r="AB2" s="23">
        <f t="shared" si="1"/>
        <v>37211</v>
      </c>
      <c r="AC2" s="23">
        <f t="shared" si="1"/>
        <v>37211</v>
      </c>
      <c r="AD2" s="23">
        <f t="shared" si="1"/>
        <v>37211</v>
      </c>
      <c r="AE2" s="23">
        <f t="shared" si="1"/>
        <v>37211</v>
      </c>
      <c r="AF2" s="23">
        <f>AE2</f>
        <v>37211</v>
      </c>
      <c r="AG2" s="23">
        <f>AE2</f>
        <v>37211</v>
      </c>
      <c r="AH2" s="23">
        <f>AF2</f>
        <v>37211</v>
      </c>
      <c r="AI2" s="23">
        <f>AH2</f>
        <v>37211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1.7250000000000001</v>
      </c>
      <c r="F24" s="10">
        <v>1.45</v>
      </c>
      <c r="G24" s="10">
        <v>1.39</v>
      </c>
      <c r="H24" s="10">
        <v>1.42</v>
      </c>
      <c r="I24" s="10">
        <v>1.23</v>
      </c>
      <c r="J24" s="10">
        <v>1.31</v>
      </c>
      <c r="K24" s="10">
        <v>1.26</v>
      </c>
      <c r="L24" s="10">
        <v>1.385</v>
      </c>
      <c r="M24" s="10">
        <v>1.3</v>
      </c>
      <c r="N24" s="10">
        <v>1.6027</v>
      </c>
      <c r="O24" s="10">
        <v>1.17</v>
      </c>
      <c r="P24" s="10">
        <v>1.91</v>
      </c>
      <c r="Q24" s="10">
        <v>1.425</v>
      </c>
      <c r="R24" s="10">
        <v>1.3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1.7250000000000001</v>
      </c>
      <c r="F25" s="10">
        <v>1.45</v>
      </c>
      <c r="G25" s="10">
        <v>1.39</v>
      </c>
      <c r="H25" s="10">
        <v>1.42</v>
      </c>
      <c r="I25" s="10">
        <v>1.23</v>
      </c>
      <c r="J25" s="10">
        <v>1.31</v>
      </c>
      <c r="K25" s="10">
        <v>1.26</v>
      </c>
      <c r="L25" s="10">
        <v>1.385</v>
      </c>
      <c r="M25" s="10">
        <v>1.3</v>
      </c>
      <c r="N25" s="10">
        <v>1.6027</v>
      </c>
      <c r="O25" s="10">
        <v>1.17</v>
      </c>
      <c r="P25" s="10">
        <v>1.91</v>
      </c>
      <c r="Q25" s="10">
        <v>1.425</v>
      </c>
      <c r="R25" s="10">
        <v>1.3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1.7250000000000001</v>
      </c>
      <c r="F26" s="10">
        <v>1.45</v>
      </c>
      <c r="G26" s="10">
        <v>1.39</v>
      </c>
      <c r="H26" s="10">
        <v>1.42</v>
      </c>
      <c r="I26" s="10">
        <v>1.23</v>
      </c>
      <c r="J26" s="10">
        <v>1.31</v>
      </c>
      <c r="K26" s="10">
        <v>1.26</v>
      </c>
      <c r="L26" s="10">
        <v>1.385</v>
      </c>
      <c r="M26" s="10">
        <v>1.3</v>
      </c>
      <c r="N26" s="10">
        <v>1.6027</v>
      </c>
      <c r="O26" s="10">
        <v>1.17</v>
      </c>
      <c r="P26" s="10">
        <v>1.91</v>
      </c>
      <c r="Q26" s="10">
        <v>1.425</v>
      </c>
      <c r="R26" s="10">
        <v>1.3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2.15</v>
      </c>
      <c r="F27" s="10">
        <v>1.8149999999999999</v>
      </c>
      <c r="G27" s="10">
        <v>1.78</v>
      </c>
      <c r="H27" s="10">
        <v>1.87</v>
      </c>
      <c r="I27" s="10">
        <v>1.48</v>
      </c>
      <c r="J27" s="10">
        <v>1.84</v>
      </c>
      <c r="K27" s="10">
        <v>1.61</v>
      </c>
      <c r="L27" s="10">
        <v>1.84</v>
      </c>
      <c r="M27" s="10">
        <v>1.84</v>
      </c>
      <c r="N27" s="10">
        <v>1.6027</v>
      </c>
      <c r="O27" s="10">
        <v>1.39</v>
      </c>
      <c r="P27" s="10">
        <v>1.91</v>
      </c>
      <c r="Q27" s="10">
        <v>1.87</v>
      </c>
      <c r="R27" s="10">
        <v>1.72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2.15</v>
      </c>
      <c r="F28" s="10">
        <v>1.8149999999999999</v>
      </c>
      <c r="G28" s="10">
        <v>1.78</v>
      </c>
      <c r="H28" s="10">
        <v>1.87</v>
      </c>
      <c r="I28" s="10">
        <v>1.48</v>
      </c>
      <c r="J28" s="10">
        <v>1.84</v>
      </c>
      <c r="K28" s="10">
        <v>1.61</v>
      </c>
      <c r="L28" s="10">
        <v>1.84</v>
      </c>
      <c r="M28" s="10">
        <v>1.84</v>
      </c>
      <c r="N28" s="10">
        <v>1.6027</v>
      </c>
      <c r="O28" s="10">
        <v>1.39</v>
      </c>
      <c r="P28" s="10">
        <v>1.91</v>
      </c>
      <c r="Q28" s="10">
        <v>1.87</v>
      </c>
      <c r="R28" s="10">
        <v>1.72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2.15</v>
      </c>
      <c r="F29" s="10">
        <v>1.8149999999999999</v>
      </c>
      <c r="G29" s="10">
        <v>1.78</v>
      </c>
      <c r="H29" s="10">
        <v>1.87</v>
      </c>
      <c r="I29" s="10">
        <v>1.48</v>
      </c>
      <c r="J29" s="10">
        <v>1.84</v>
      </c>
      <c r="K29" s="10">
        <v>1.61</v>
      </c>
      <c r="L29" s="10">
        <v>1.84</v>
      </c>
      <c r="M29" s="10">
        <v>1.84</v>
      </c>
      <c r="N29" s="10">
        <v>1.6027</v>
      </c>
      <c r="O29" s="10">
        <v>1.39</v>
      </c>
      <c r="P29" s="10">
        <v>1.91</v>
      </c>
      <c r="Q29" s="10">
        <v>1.87</v>
      </c>
      <c r="R29" s="10">
        <v>1.72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2.15</v>
      </c>
      <c r="F30" s="10">
        <v>1.8149999999999999</v>
      </c>
      <c r="G30" s="10">
        <v>1.78</v>
      </c>
      <c r="H30" s="10">
        <v>1.87</v>
      </c>
      <c r="I30" s="10">
        <v>1.48</v>
      </c>
      <c r="J30" s="10">
        <v>1.84</v>
      </c>
      <c r="K30" s="10">
        <v>1.61</v>
      </c>
      <c r="L30" s="10">
        <v>1.84</v>
      </c>
      <c r="M30" s="10">
        <v>1.84</v>
      </c>
      <c r="N30" s="10">
        <v>1.6027</v>
      </c>
      <c r="O30" s="10">
        <v>1.39</v>
      </c>
      <c r="P30" s="10">
        <v>1.91</v>
      </c>
      <c r="Q30" s="10">
        <v>1.87</v>
      </c>
      <c r="R30" s="10">
        <v>1.72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2.15</v>
      </c>
      <c r="F31" s="10">
        <v>1.8149999999999999</v>
      </c>
      <c r="G31" s="10">
        <v>1.78</v>
      </c>
      <c r="H31" s="10">
        <v>1.87</v>
      </c>
      <c r="I31" s="10">
        <v>1.48</v>
      </c>
      <c r="J31" s="10">
        <v>1.84</v>
      </c>
      <c r="K31" s="10">
        <v>1.61</v>
      </c>
      <c r="L31" s="10">
        <v>1.84</v>
      </c>
      <c r="M31" s="10">
        <v>1.84</v>
      </c>
      <c r="N31" s="10">
        <v>1.6027</v>
      </c>
      <c r="O31" s="10">
        <v>1.39</v>
      </c>
      <c r="P31" s="10">
        <v>1.91</v>
      </c>
      <c r="Q31" s="10">
        <v>1.87</v>
      </c>
      <c r="R31" s="10">
        <v>1.72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2.15</v>
      </c>
      <c r="F32" s="10">
        <v>1.8149999999999999</v>
      </c>
      <c r="G32" s="10">
        <v>1.78</v>
      </c>
      <c r="H32" s="10">
        <v>1.87</v>
      </c>
      <c r="I32" s="10">
        <v>1.48</v>
      </c>
      <c r="J32" s="10">
        <v>1.84</v>
      </c>
      <c r="K32" s="10">
        <v>1.61</v>
      </c>
      <c r="L32" s="10">
        <v>1.84</v>
      </c>
      <c r="M32" s="10">
        <v>1.84</v>
      </c>
      <c r="N32" s="10">
        <v>1.6027</v>
      </c>
      <c r="O32" s="10">
        <v>1.39</v>
      </c>
      <c r="P32" s="10">
        <v>1.91</v>
      </c>
      <c r="Q32" s="10">
        <v>1.87</v>
      </c>
      <c r="R32" s="10">
        <v>1.72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2.15</v>
      </c>
      <c r="F33" s="10">
        <v>1.8149999999999999</v>
      </c>
      <c r="G33" s="10">
        <v>1.78</v>
      </c>
      <c r="H33" s="10">
        <v>1.87</v>
      </c>
      <c r="I33" s="10">
        <v>1.48</v>
      </c>
      <c r="J33" s="10">
        <v>1.84</v>
      </c>
      <c r="K33" s="10">
        <v>1.61</v>
      </c>
      <c r="L33" s="10">
        <v>1.84</v>
      </c>
      <c r="M33" s="10">
        <v>1.84</v>
      </c>
      <c r="N33" s="10">
        <v>1.6027</v>
      </c>
      <c r="O33" s="10">
        <v>1.39</v>
      </c>
      <c r="P33" s="10">
        <v>1.91</v>
      </c>
      <c r="Q33" s="10">
        <v>1.87</v>
      </c>
      <c r="R33" s="10">
        <v>1.72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2.15</v>
      </c>
      <c r="F34" s="10">
        <v>1.8149999999999999</v>
      </c>
      <c r="G34" s="10">
        <v>1.78</v>
      </c>
      <c r="H34" s="10">
        <v>1.87</v>
      </c>
      <c r="I34" s="10">
        <v>1.48</v>
      </c>
      <c r="J34" s="10">
        <v>1.84</v>
      </c>
      <c r="K34" s="10">
        <v>1.61</v>
      </c>
      <c r="L34" s="10">
        <v>1.84</v>
      </c>
      <c r="M34" s="10">
        <v>1.84</v>
      </c>
      <c r="N34" s="10">
        <v>1.6027</v>
      </c>
      <c r="O34" s="10">
        <v>1.39</v>
      </c>
      <c r="P34" s="10">
        <v>1.91</v>
      </c>
      <c r="Q34" s="10">
        <v>1.87</v>
      </c>
      <c r="R34" s="10">
        <v>1.72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2.15</v>
      </c>
      <c r="F35" s="10">
        <v>1.8149999999999999</v>
      </c>
      <c r="G35" s="10">
        <v>1.78</v>
      </c>
      <c r="H35" s="10">
        <v>1.87</v>
      </c>
      <c r="I35" s="10">
        <v>1.48</v>
      </c>
      <c r="J35" s="10">
        <v>1.84</v>
      </c>
      <c r="K35" s="10">
        <v>1.61</v>
      </c>
      <c r="L35" s="10">
        <v>1.84</v>
      </c>
      <c r="M35" s="10">
        <v>1.84</v>
      </c>
      <c r="N35" s="10">
        <v>1.6027</v>
      </c>
      <c r="O35" s="10">
        <v>1.39</v>
      </c>
      <c r="P35" s="10">
        <v>1.91</v>
      </c>
      <c r="Q35" s="10">
        <v>1.87</v>
      </c>
      <c r="R35" s="10">
        <v>1.72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2.15</v>
      </c>
      <c r="F36" s="10">
        <v>1.8149999999999999</v>
      </c>
      <c r="G36" s="10">
        <v>1.78</v>
      </c>
      <c r="H36" s="10">
        <v>1.87</v>
      </c>
      <c r="I36" s="10">
        <v>1.48</v>
      </c>
      <c r="J36" s="10">
        <v>1.84</v>
      </c>
      <c r="K36" s="10">
        <v>1.61</v>
      </c>
      <c r="L36" s="10">
        <v>1.84</v>
      </c>
      <c r="M36" s="10">
        <v>1.84</v>
      </c>
      <c r="N36" s="10">
        <v>1.6027</v>
      </c>
      <c r="O36" s="10">
        <v>1.39</v>
      </c>
      <c r="P36" s="10">
        <v>1.91</v>
      </c>
      <c r="Q36" s="10">
        <v>1.87</v>
      </c>
      <c r="R36" s="10">
        <v>1.72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2.15</v>
      </c>
      <c r="F37" s="10">
        <v>1.8149999999999999</v>
      </c>
      <c r="G37" s="10">
        <v>1.78</v>
      </c>
      <c r="H37" s="10">
        <v>1.87</v>
      </c>
      <c r="I37" s="10">
        <v>1.48</v>
      </c>
      <c r="J37" s="10">
        <v>1.84</v>
      </c>
      <c r="K37" s="10">
        <v>1.61</v>
      </c>
      <c r="L37" s="10">
        <v>1.84</v>
      </c>
      <c r="M37" s="10">
        <v>1.84</v>
      </c>
      <c r="N37" s="10">
        <v>1.6027</v>
      </c>
      <c r="O37" s="10">
        <v>1.39</v>
      </c>
      <c r="P37" s="10">
        <v>1.91</v>
      </c>
      <c r="Q37" s="10">
        <v>1.87</v>
      </c>
      <c r="R37" s="10">
        <v>1.72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2.6345000000000001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1.6027</v>
      </c>
      <c r="O38" s="10">
        <v>2.3199999999999998</v>
      </c>
      <c r="P38" s="10">
        <v>1.91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2.6345000000000001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1.6027</v>
      </c>
      <c r="O39" s="10">
        <v>2.3199999999999998</v>
      </c>
      <c r="P39" s="10">
        <v>1.91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2.6345000000000001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1.6027</v>
      </c>
      <c r="O40" s="10">
        <v>2.3199999999999998</v>
      </c>
      <c r="P40" s="10">
        <v>1.91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2.6345000000000001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1.6027</v>
      </c>
      <c r="O41" s="10">
        <v>2.3199999999999998</v>
      </c>
      <c r="P41" s="10">
        <v>1.91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2.6345000000000001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1.6027</v>
      </c>
      <c r="O42" s="10">
        <v>2.3199999999999998</v>
      </c>
      <c r="P42" s="10">
        <v>1.91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2.6345000000000001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1.6027</v>
      </c>
      <c r="O43" s="10">
        <v>2.3199999999999998</v>
      </c>
      <c r="P43" s="10">
        <v>1.91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2.6345000000000001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1.6027</v>
      </c>
      <c r="O44" s="10">
        <v>2.3199999999999998</v>
      </c>
      <c r="P44" s="10">
        <v>1.91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2.6345000000000001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1.6027</v>
      </c>
      <c r="O45" s="10">
        <v>2.3199999999999998</v>
      </c>
      <c r="P45" s="10">
        <v>1.91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2.6345000000000001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1.6027</v>
      </c>
      <c r="O46" s="10">
        <v>2.3199999999999998</v>
      </c>
      <c r="P46" s="10">
        <v>1.91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2.6345000000000001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1.6027</v>
      </c>
      <c r="O47" s="10">
        <v>2.3199999999999998</v>
      </c>
      <c r="P47" s="10">
        <v>1.91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2.6345000000000001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1.6027</v>
      </c>
      <c r="O48" s="10">
        <v>2.3199999999999998</v>
      </c>
      <c r="P48" s="10">
        <v>1.91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2.6345000000000001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1.6027</v>
      </c>
      <c r="O49" s="10">
        <v>2.3199999999999998</v>
      </c>
      <c r="P49" s="10">
        <v>1.91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2.6345000000000001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1.6027</v>
      </c>
      <c r="O50" s="10">
        <v>2.3199999999999998</v>
      </c>
      <c r="P50" s="10">
        <v>1.91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2.6345000000000001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1.6027</v>
      </c>
      <c r="O51" s="10">
        <v>2.3199999999999998</v>
      </c>
      <c r="P51" s="10">
        <v>1.91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2.6345000000000001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1.6027</v>
      </c>
      <c r="O52" s="10">
        <v>2.3199999999999998</v>
      </c>
      <c r="P52" s="10">
        <v>1.91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2.6345000000000001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1.6027</v>
      </c>
      <c r="O53" s="10">
        <v>2.3199999999999998</v>
      </c>
      <c r="P53" s="10">
        <v>1.91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2.6345000000000001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1.6027</v>
      </c>
      <c r="O54" s="10">
        <v>2.3199999999999998</v>
      </c>
      <c r="P54" s="10">
        <v>1.91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2.6345000000000001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1.6027</v>
      </c>
      <c r="O55" s="10">
        <v>2.3199999999999998</v>
      </c>
      <c r="P55" s="10">
        <v>1.91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2.6345000000000001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1.6027</v>
      </c>
      <c r="O56" s="10">
        <v>2.3199999999999998</v>
      </c>
      <c r="P56" s="10">
        <v>1.91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2.6345000000000001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1.6027</v>
      </c>
      <c r="O57" s="10">
        <v>2.3199999999999998</v>
      </c>
      <c r="P57" s="10">
        <v>1.91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2.6345000000000001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1.6027</v>
      </c>
      <c r="O58" s="10">
        <v>2.3199999999999998</v>
      </c>
      <c r="P58" s="10">
        <v>1.91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2.6345000000000001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1.6027</v>
      </c>
      <c r="O59" s="10">
        <v>2.3199999999999998</v>
      </c>
      <c r="P59" s="10">
        <v>1.91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2.6345000000000001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1.6027</v>
      </c>
      <c r="O60" s="10">
        <v>2.3199999999999998</v>
      </c>
      <c r="P60" s="10">
        <v>1.91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2.6345000000000001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1.6027</v>
      </c>
      <c r="O61" s="10">
        <v>2.3199999999999998</v>
      </c>
      <c r="P61" s="10">
        <v>1.91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2.6345000000000001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1.6027</v>
      </c>
      <c r="O62" s="10">
        <v>2.3199999999999998</v>
      </c>
      <c r="P62" s="10">
        <v>1.91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2.6345000000000001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1.6027</v>
      </c>
      <c r="O63" s="10">
        <v>2.3199999999999998</v>
      </c>
      <c r="P63" s="10">
        <v>1.91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2.6345000000000001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1.6027</v>
      </c>
      <c r="O64" s="10">
        <v>2.3199999999999998</v>
      </c>
      <c r="P64" s="10">
        <v>1.91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2.6345000000000001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1.6027</v>
      </c>
      <c r="O65" s="10">
        <v>2.3199999999999998</v>
      </c>
      <c r="P65" s="10">
        <v>1.91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2.6345000000000001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1.6027</v>
      </c>
      <c r="O66" s="10">
        <v>2.3199999999999998</v>
      </c>
      <c r="P66" s="10">
        <v>1.91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2.6345000000000001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1.6027</v>
      </c>
      <c r="O67" s="10">
        <v>2.3199999999999998</v>
      </c>
      <c r="P67" s="10">
        <v>1.91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2.6345000000000001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1.6027</v>
      </c>
      <c r="O68" s="10">
        <v>2.3199999999999998</v>
      </c>
      <c r="P68" s="10">
        <v>1.91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37211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37211</v>
      </c>
      <c r="D11" s="15">
        <f t="shared" si="0"/>
        <v>37211</v>
      </c>
      <c r="E11" s="15">
        <f t="shared" si="0"/>
        <v>37211</v>
      </c>
      <c r="F11" s="15">
        <f t="shared" si="0"/>
        <v>37211</v>
      </c>
      <c r="G11" s="15">
        <f t="shared" si="0"/>
        <v>37211</v>
      </c>
      <c r="H11" s="15">
        <f t="shared" si="0"/>
        <v>37211</v>
      </c>
      <c r="I11" s="15">
        <f t="shared" si="0"/>
        <v>37211</v>
      </c>
      <c r="J11" s="15">
        <f t="shared" si="0"/>
        <v>37211</v>
      </c>
      <c r="K11" s="21">
        <f t="shared" si="0"/>
        <v>37211</v>
      </c>
      <c r="L11" s="15">
        <f t="shared" si="0"/>
        <v>37211</v>
      </c>
      <c r="M11" s="15">
        <f t="shared" si="0"/>
        <v>37211</v>
      </c>
      <c r="N11" s="15">
        <f t="shared" si="0"/>
        <v>37211</v>
      </c>
      <c r="O11" s="15">
        <f t="shared" si="0"/>
        <v>37211</v>
      </c>
      <c r="P11" s="15">
        <f t="shared" si="0"/>
        <v>37211</v>
      </c>
      <c r="Q11" s="15">
        <f t="shared" si="0"/>
        <v>37211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2.637</v>
      </c>
      <c r="D16" s="12">
        <v>-2.5000000000000001E-3</v>
      </c>
      <c r="E16" s="12">
        <v>-0.16500000000000001</v>
      </c>
      <c r="F16" s="12">
        <v>-0.23499999999999999</v>
      </c>
      <c r="G16" s="12">
        <v>-0.24</v>
      </c>
      <c r="H16" s="12">
        <v>-0.60250000000000004</v>
      </c>
      <c r="I16" s="12">
        <v>-0.115</v>
      </c>
      <c r="J16" s="12">
        <v>-0.46</v>
      </c>
      <c r="K16" s="20">
        <v>-0.23</v>
      </c>
      <c r="L16" s="12">
        <v>-0.16500000000000001</v>
      </c>
      <c r="M16" s="12">
        <v>-0.30303465283372</v>
      </c>
      <c r="N16" s="12">
        <v>-0.65249999999999997</v>
      </c>
      <c r="O16" s="12">
        <v>-0.16750000000000001</v>
      </c>
      <c r="P16" s="12">
        <v>0.01</v>
      </c>
      <c r="Q16" s="12">
        <v>-0.3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2.85</v>
      </c>
      <c r="D17" s="12">
        <v>0</v>
      </c>
      <c r="E17" s="12">
        <v>-0.12</v>
      </c>
      <c r="F17" s="12">
        <v>-0.19</v>
      </c>
      <c r="G17" s="12">
        <v>-0.16500000000000001</v>
      </c>
      <c r="H17" s="12">
        <v>-0.48499999999999999</v>
      </c>
      <c r="I17" s="12">
        <v>0.01</v>
      </c>
      <c r="J17" s="12">
        <v>-0.38</v>
      </c>
      <c r="K17" s="20">
        <v>-0.19500000000000001</v>
      </c>
      <c r="L17" s="12">
        <v>-0.04</v>
      </c>
      <c r="M17" s="12">
        <v>-0.46500000000000002</v>
      </c>
      <c r="N17" s="12">
        <v>-0.54</v>
      </c>
      <c r="O17" s="12">
        <v>-0.17</v>
      </c>
      <c r="P17" s="12">
        <v>0.14499999999999999</v>
      </c>
      <c r="Q17" s="12">
        <v>-0.26500000000000001</v>
      </c>
    </row>
    <row r="18" spans="1:17" x14ac:dyDescent="0.2">
      <c r="A18" s="12">
        <v>3</v>
      </c>
      <c r="B18" s="13">
        <f t="shared" si="2"/>
        <v>37288</v>
      </c>
      <c r="C18" s="12">
        <v>2.903</v>
      </c>
      <c r="D18" s="12">
        <v>0</v>
      </c>
      <c r="E18" s="12">
        <v>-0.12</v>
      </c>
      <c r="F18" s="12">
        <v>-0.19500000000000001</v>
      </c>
      <c r="G18" s="12">
        <v>-0.17499999999999999</v>
      </c>
      <c r="H18" s="12">
        <v>-0.49</v>
      </c>
      <c r="I18" s="12">
        <v>-0.14000000000000001</v>
      </c>
      <c r="J18" s="12">
        <v>-0.37</v>
      </c>
      <c r="K18" s="20">
        <v>-0.18</v>
      </c>
      <c r="L18" s="12">
        <v>-0.19</v>
      </c>
      <c r="M18" s="12">
        <v>-0.48</v>
      </c>
      <c r="N18" s="12">
        <v>-0.54500000000000004</v>
      </c>
      <c r="O18" s="12">
        <v>-0.16250000000000001</v>
      </c>
      <c r="P18" s="12">
        <v>3.5000000000000003E-2</v>
      </c>
      <c r="Q18" s="12">
        <v>-0.245</v>
      </c>
    </row>
    <row r="19" spans="1:17" x14ac:dyDescent="0.2">
      <c r="A19" s="12">
        <v>4</v>
      </c>
      <c r="B19" s="13">
        <f t="shared" si="2"/>
        <v>37316</v>
      </c>
      <c r="C19" s="12">
        <v>2.8980000000000001</v>
      </c>
      <c r="D19" s="12">
        <v>0</v>
      </c>
      <c r="E19" s="12">
        <v>-0.155</v>
      </c>
      <c r="F19" s="12">
        <v>-0.22</v>
      </c>
      <c r="G19" s="12">
        <v>-0.2</v>
      </c>
      <c r="H19" s="12">
        <v>-0.51</v>
      </c>
      <c r="I19" s="12">
        <v>-0.32</v>
      </c>
      <c r="J19" s="12">
        <v>-0.37</v>
      </c>
      <c r="K19" s="20">
        <v>-0.17499999999999999</v>
      </c>
      <c r="L19" s="12">
        <v>-0.37</v>
      </c>
      <c r="M19" s="12">
        <v>-0.48499999999999999</v>
      </c>
      <c r="N19" s="12">
        <v>-0.57499999999999996</v>
      </c>
      <c r="O19" s="12">
        <v>-0.16</v>
      </c>
      <c r="P19" s="12">
        <v>-7.4999999999999997E-2</v>
      </c>
      <c r="Q19" s="12">
        <v>-0.23499999999999999</v>
      </c>
    </row>
    <row r="20" spans="1:17" x14ac:dyDescent="0.2">
      <c r="A20" s="12">
        <v>4</v>
      </c>
      <c r="B20" s="13">
        <f t="shared" si="2"/>
        <v>37347</v>
      </c>
      <c r="C20" s="12">
        <v>2.8780000000000001</v>
      </c>
      <c r="D20" s="12">
        <v>2.5000000000000001E-3</v>
      </c>
      <c r="E20" s="12">
        <v>-0.09</v>
      </c>
      <c r="F20" s="12">
        <v>-0.26500000000000001</v>
      </c>
      <c r="G20" s="12">
        <v>-8.5000000000000006E-2</v>
      </c>
      <c r="H20" s="12">
        <v>-0.6</v>
      </c>
      <c r="I20" s="12">
        <v>-0.32</v>
      </c>
      <c r="J20" s="12">
        <v>-0.39500000000000002</v>
      </c>
      <c r="K20" s="20">
        <v>-0.14249999999999999</v>
      </c>
      <c r="L20" s="12">
        <v>-0.37</v>
      </c>
      <c r="M20" s="12">
        <v>-0.505</v>
      </c>
      <c r="N20" s="12">
        <v>-0.71</v>
      </c>
      <c r="O20" s="12">
        <v>-0.16</v>
      </c>
      <c r="P20" s="12">
        <v>-0.12</v>
      </c>
      <c r="Q20" s="12">
        <v>-0.185</v>
      </c>
    </row>
    <row r="21" spans="1:17" x14ac:dyDescent="0.2">
      <c r="A21" s="12">
        <v>4</v>
      </c>
      <c r="B21" s="13">
        <f t="shared" si="2"/>
        <v>37377</v>
      </c>
      <c r="C21" s="12">
        <v>2.9209999999999998</v>
      </c>
      <c r="D21" s="12">
        <v>2.5000000000000001E-3</v>
      </c>
      <c r="E21" s="12">
        <v>-5.5E-2</v>
      </c>
      <c r="F21" s="12">
        <v>-0.26500000000000001</v>
      </c>
      <c r="G21" s="12">
        <v>-5.5E-2</v>
      </c>
      <c r="H21" s="12">
        <v>-0.6</v>
      </c>
      <c r="I21" s="12">
        <v>-0.32</v>
      </c>
      <c r="J21" s="12">
        <v>-0.39500000000000002</v>
      </c>
      <c r="K21" s="20">
        <v>-0.13</v>
      </c>
      <c r="L21" s="12">
        <v>-0.37</v>
      </c>
      <c r="M21" s="12">
        <v>-0.505</v>
      </c>
      <c r="N21" s="12">
        <v>-0.71</v>
      </c>
      <c r="O21" s="12">
        <v>-0.16</v>
      </c>
      <c r="P21" s="12">
        <v>-9.5000000000000001E-2</v>
      </c>
      <c r="Q21" s="12">
        <v>-0.18</v>
      </c>
    </row>
    <row r="22" spans="1:17" x14ac:dyDescent="0.2">
      <c r="A22" s="12">
        <v>4</v>
      </c>
      <c r="B22" s="13">
        <f t="shared" si="2"/>
        <v>37408</v>
      </c>
      <c r="C22" s="12">
        <v>2.9660000000000002</v>
      </c>
      <c r="D22" s="12">
        <v>2.5000000000000001E-3</v>
      </c>
      <c r="E22" s="12">
        <v>5.5E-2</v>
      </c>
      <c r="F22" s="12">
        <v>-0.26500000000000001</v>
      </c>
      <c r="G22" s="12">
        <v>-1.4999999999999999E-2</v>
      </c>
      <c r="H22" s="12">
        <v>-0.6</v>
      </c>
      <c r="I22" s="12">
        <v>-0.32</v>
      </c>
      <c r="J22" s="12">
        <v>-0.39500000000000002</v>
      </c>
      <c r="K22" s="20">
        <v>-0.11749999999999999</v>
      </c>
      <c r="L22" s="12">
        <v>-0.37</v>
      </c>
      <c r="M22" s="12">
        <v>-0.505</v>
      </c>
      <c r="N22" s="12">
        <v>-0.71</v>
      </c>
      <c r="O22" s="12">
        <v>-0.16</v>
      </c>
      <c r="P22" s="12">
        <v>-0.09</v>
      </c>
      <c r="Q22" s="12">
        <v>-0.17</v>
      </c>
    </row>
    <row r="23" spans="1:17" x14ac:dyDescent="0.2">
      <c r="A23" s="12">
        <v>4</v>
      </c>
      <c r="B23" s="13">
        <f t="shared" si="2"/>
        <v>37438</v>
      </c>
      <c r="C23" s="12">
        <v>3.0089999999999999</v>
      </c>
      <c r="D23" s="12">
        <v>2.5000000000000001E-3</v>
      </c>
      <c r="E23" s="12">
        <v>0.19</v>
      </c>
      <c r="F23" s="12">
        <v>-8.5000000000000006E-2</v>
      </c>
      <c r="G23" s="12">
        <v>0.12</v>
      </c>
      <c r="H23" s="12">
        <v>-0.6</v>
      </c>
      <c r="I23" s="12">
        <v>-0.38</v>
      </c>
      <c r="J23" s="12">
        <v>-0.35</v>
      </c>
      <c r="K23" s="20">
        <v>-8.7499999999999994E-2</v>
      </c>
      <c r="L23" s="12">
        <v>-0.43</v>
      </c>
      <c r="M23" s="12">
        <v>-0.505</v>
      </c>
      <c r="N23" s="12">
        <v>-0.71</v>
      </c>
      <c r="O23" s="12">
        <v>-0.16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3.052</v>
      </c>
      <c r="D24" s="12">
        <v>2.5000000000000001E-3</v>
      </c>
      <c r="E24" s="12">
        <v>0.2</v>
      </c>
      <c r="F24" s="12">
        <v>-8.5000000000000006E-2</v>
      </c>
      <c r="G24" s="12">
        <v>0.13500000000000001</v>
      </c>
      <c r="H24" s="12">
        <v>-0.6</v>
      </c>
      <c r="I24" s="12">
        <v>-0.38</v>
      </c>
      <c r="J24" s="12">
        <v>-0.35</v>
      </c>
      <c r="K24" s="20">
        <v>-7.7499999999999999E-2</v>
      </c>
      <c r="L24" s="12">
        <v>-0.43</v>
      </c>
      <c r="M24" s="12">
        <v>-0.505</v>
      </c>
      <c r="N24" s="12">
        <v>-0.71</v>
      </c>
      <c r="O24" s="12">
        <v>-0.16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3.0640000000000001</v>
      </c>
      <c r="D25" s="12">
        <v>2.5000000000000001E-3</v>
      </c>
      <c r="E25" s="12">
        <v>0.14499999999999999</v>
      </c>
      <c r="F25" s="12">
        <v>-8.5000000000000006E-2</v>
      </c>
      <c r="G25" s="12">
        <v>0.12</v>
      </c>
      <c r="H25" s="12">
        <v>-0.6</v>
      </c>
      <c r="I25" s="12">
        <v>-0.38</v>
      </c>
      <c r="J25" s="12">
        <v>-0.35</v>
      </c>
      <c r="K25" s="20">
        <v>-9.2499999999999999E-2</v>
      </c>
      <c r="L25" s="12">
        <v>-0.43</v>
      </c>
      <c r="M25" s="12">
        <v>-0.505</v>
      </c>
      <c r="N25" s="12">
        <v>-0.71</v>
      </c>
      <c r="O25" s="12">
        <v>-0.16</v>
      </c>
      <c r="P25" s="12">
        <v>-0.01</v>
      </c>
      <c r="Q25" s="12">
        <v>-0.14749999999999999</v>
      </c>
    </row>
    <row r="26" spans="1:17" x14ac:dyDescent="0.2">
      <c r="A26" s="12">
        <v>5</v>
      </c>
      <c r="B26" s="13">
        <f t="shared" si="2"/>
        <v>37530</v>
      </c>
      <c r="C26" s="16">
        <v>3.1040000000000001</v>
      </c>
      <c r="D26" s="12">
        <v>2.5000000000000001E-3</v>
      </c>
      <c r="E26" s="12">
        <v>0.115</v>
      </c>
      <c r="F26" s="12">
        <v>-0.105</v>
      </c>
      <c r="G26" s="12">
        <v>0.06</v>
      </c>
      <c r="H26" s="12">
        <v>-0.6</v>
      </c>
      <c r="I26" s="12">
        <v>-0.21</v>
      </c>
      <c r="J26" s="12">
        <v>-0.35499999999999998</v>
      </c>
      <c r="K26" s="20">
        <v>-0.14499999999999999</v>
      </c>
      <c r="L26" s="12">
        <v>-0.26</v>
      </c>
      <c r="M26" s="12">
        <v>-0.505</v>
      </c>
      <c r="N26" s="12">
        <v>-0.71</v>
      </c>
      <c r="O26" s="12">
        <v>-0.16</v>
      </c>
      <c r="P26" s="12">
        <v>-0.05</v>
      </c>
      <c r="Q26" s="12">
        <v>-0.19</v>
      </c>
    </row>
    <row r="27" spans="1:17" x14ac:dyDescent="0.2">
      <c r="A27" s="12">
        <v>5</v>
      </c>
      <c r="B27" s="13">
        <f t="shared" si="2"/>
        <v>37561</v>
      </c>
      <c r="C27" s="12">
        <v>3.2970000000000002</v>
      </c>
      <c r="D27" s="12">
        <v>2.5000000000000001E-3</v>
      </c>
      <c r="E27" s="12">
        <v>0.19</v>
      </c>
      <c r="F27" s="12">
        <v>1.4999999999999999E-2</v>
      </c>
      <c r="G27" s="12">
        <v>8.5000000000000006E-2</v>
      </c>
      <c r="H27" s="12">
        <v>-0.33</v>
      </c>
      <c r="I27" s="12">
        <v>0</v>
      </c>
      <c r="J27" s="12">
        <v>-0.23</v>
      </c>
      <c r="K27" s="20">
        <v>-0.13</v>
      </c>
      <c r="L27" s="12">
        <v>-0.05</v>
      </c>
      <c r="M27" s="12">
        <v>-0.44</v>
      </c>
      <c r="N27" s="12">
        <v>-0.375</v>
      </c>
      <c r="O27" s="12">
        <v>-0.16</v>
      </c>
      <c r="P27" s="12">
        <v>0.125</v>
      </c>
      <c r="Q27" s="12">
        <v>-0.16500000000000001</v>
      </c>
    </row>
    <row r="28" spans="1:17" x14ac:dyDescent="0.2">
      <c r="A28" s="12">
        <v>5</v>
      </c>
      <c r="B28" s="13">
        <f t="shared" si="2"/>
        <v>37591</v>
      </c>
      <c r="C28" s="12">
        <v>3.4950000000000001</v>
      </c>
      <c r="D28" s="12">
        <v>2.5000000000000001E-3</v>
      </c>
      <c r="E28" s="12">
        <v>0.31</v>
      </c>
      <c r="F28" s="12">
        <v>3.5000000000000003E-2</v>
      </c>
      <c r="G28" s="12">
        <v>8.5000000000000006E-2</v>
      </c>
      <c r="H28" s="12">
        <v>-0.32</v>
      </c>
      <c r="I28" s="12">
        <v>0.34</v>
      </c>
      <c r="J28" s="12">
        <v>-0.23</v>
      </c>
      <c r="K28" s="20">
        <v>-0.13</v>
      </c>
      <c r="L28" s="12">
        <v>0.28999999999999998</v>
      </c>
      <c r="M28" s="12">
        <v>-0.44</v>
      </c>
      <c r="N28" s="12">
        <v>-0.36499999999999999</v>
      </c>
      <c r="O28" s="12">
        <v>-0.16250000000000001</v>
      </c>
      <c r="P28" s="12">
        <v>0.22</v>
      </c>
      <c r="Q28" s="12">
        <v>-0.16500000000000001</v>
      </c>
    </row>
    <row r="29" spans="1:17" x14ac:dyDescent="0.2">
      <c r="A29" s="12">
        <v>5</v>
      </c>
      <c r="B29" s="13">
        <f t="shared" si="2"/>
        <v>37622</v>
      </c>
      <c r="C29" s="12">
        <v>3.6120000000000001</v>
      </c>
      <c r="D29" s="12">
        <v>2.5000000000000001E-3</v>
      </c>
      <c r="E29" s="12">
        <v>0.43</v>
      </c>
      <c r="F29" s="12">
        <v>0.11</v>
      </c>
      <c r="G29" s="12">
        <v>8.5000000000000006E-2</v>
      </c>
      <c r="H29" s="12">
        <v>-0.27</v>
      </c>
      <c r="I29" s="12">
        <v>0.37</v>
      </c>
      <c r="J29" s="12">
        <v>-0.23</v>
      </c>
      <c r="K29" s="20">
        <v>-0.13</v>
      </c>
      <c r="L29" s="12">
        <v>0.32</v>
      </c>
      <c r="M29" s="12">
        <v>-0.44</v>
      </c>
      <c r="N29" s="12">
        <v>-0.315</v>
      </c>
      <c r="O29" s="12">
        <v>-0.16500000000000001</v>
      </c>
      <c r="P29" s="12">
        <v>0.23</v>
      </c>
      <c r="Q29" s="12">
        <v>-0.16250000000000001</v>
      </c>
    </row>
    <row r="30" spans="1:17" x14ac:dyDescent="0.2">
      <c r="A30" s="12">
        <v>5</v>
      </c>
      <c r="B30" s="13">
        <f t="shared" si="2"/>
        <v>37653</v>
      </c>
      <c r="C30" s="12">
        <v>3.5419999999999998</v>
      </c>
      <c r="D30" s="12">
        <v>2.5000000000000001E-3</v>
      </c>
      <c r="E30" s="12">
        <v>0.33</v>
      </c>
      <c r="F30" s="12">
        <v>0.09</v>
      </c>
      <c r="G30" s="12">
        <v>8.5000000000000006E-2</v>
      </c>
      <c r="H30" s="12">
        <v>-0.27</v>
      </c>
      <c r="I30" s="12">
        <v>0.05</v>
      </c>
      <c r="J30" s="12">
        <v>-0.23</v>
      </c>
      <c r="K30" s="20">
        <v>-0.13</v>
      </c>
      <c r="L30" s="12">
        <v>0</v>
      </c>
      <c r="M30" s="12">
        <v>-0.44</v>
      </c>
      <c r="N30" s="12">
        <v>-0.315</v>
      </c>
      <c r="O30" s="12">
        <v>-0.1575</v>
      </c>
      <c r="P30" s="12">
        <v>0.16</v>
      </c>
      <c r="Q30" s="12">
        <v>-0.16250000000000001</v>
      </c>
    </row>
    <row r="31" spans="1:17" x14ac:dyDescent="0.2">
      <c r="B31" s="13">
        <f t="shared" si="2"/>
        <v>37681</v>
      </c>
      <c r="C31" s="12">
        <v>3.452</v>
      </c>
      <c r="D31" s="12">
        <v>2.5000000000000001E-3</v>
      </c>
      <c r="E31" s="12">
        <v>0.2</v>
      </c>
      <c r="F31" s="12">
        <v>0.01</v>
      </c>
      <c r="G31" s="12">
        <v>8.5000000000000006E-2</v>
      </c>
      <c r="H31" s="12">
        <v>-0.31</v>
      </c>
      <c r="I31" s="12">
        <v>-0.26</v>
      </c>
      <c r="J31" s="12">
        <v>-0.23</v>
      </c>
      <c r="K31" s="20">
        <v>-0.13</v>
      </c>
      <c r="L31" s="12">
        <v>-0.31</v>
      </c>
      <c r="M31" s="12">
        <v>-0.44</v>
      </c>
      <c r="N31" s="12">
        <v>-0.35499999999999998</v>
      </c>
      <c r="O31" s="12">
        <v>-0.155</v>
      </c>
      <c r="P31" s="12">
        <v>7.4999999999999997E-2</v>
      </c>
      <c r="Q31" s="12">
        <v>-0.16250000000000001</v>
      </c>
    </row>
    <row r="32" spans="1:17" x14ac:dyDescent="0.2">
      <c r="B32" s="13">
        <f t="shared" si="2"/>
        <v>37712</v>
      </c>
      <c r="C32" s="12">
        <v>3.347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-0.22500000000000001</v>
      </c>
      <c r="J32" s="12">
        <v>-0.28499999999999998</v>
      </c>
      <c r="K32" s="20">
        <v>-0.09</v>
      </c>
      <c r="L32" s="12">
        <v>-0.27500000000000002</v>
      </c>
      <c r="M32" s="12">
        <v>-0.44500000000000001</v>
      </c>
      <c r="N32" s="12">
        <v>-0.55500000000000005</v>
      </c>
      <c r="O32" s="12">
        <v>-0.16</v>
      </c>
      <c r="P32" s="12">
        <v>0.16</v>
      </c>
      <c r="Q32" s="12">
        <v>-0.11</v>
      </c>
    </row>
    <row r="33" spans="2:17" x14ac:dyDescent="0.2">
      <c r="B33" s="13">
        <f t="shared" si="2"/>
        <v>37742</v>
      </c>
      <c r="C33" s="12">
        <v>3.3570000000000002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-0.22500000000000001</v>
      </c>
      <c r="J33" s="12">
        <v>-0.28499999999999998</v>
      </c>
      <c r="K33" s="20">
        <v>-0.09</v>
      </c>
      <c r="L33" s="12">
        <v>-0.27500000000000002</v>
      </c>
      <c r="M33" s="12">
        <v>-0.44500000000000001</v>
      </c>
      <c r="N33" s="12">
        <v>-0.55500000000000005</v>
      </c>
      <c r="O33" s="12">
        <v>-0.16</v>
      </c>
      <c r="P33" s="12">
        <v>0.16</v>
      </c>
      <c r="Q33" s="12">
        <v>-0.11</v>
      </c>
    </row>
    <row r="34" spans="2:17" x14ac:dyDescent="0.2">
      <c r="B34" s="13">
        <f t="shared" si="2"/>
        <v>37773</v>
      </c>
      <c r="C34" s="12">
        <v>3.387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-0.22500000000000001</v>
      </c>
      <c r="J34" s="12">
        <v>-0.28499999999999998</v>
      </c>
      <c r="K34" s="20">
        <v>-0.09</v>
      </c>
      <c r="L34" s="12">
        <v>-0.27500000000000002</v>
      </c>
      <c r="M34" s="12">
        <v>-0.44500000000000001</v>
      </c>
      <c r="N34" s="12">
        <v>-0.55500000000000005</v>
      </c>
      <c r="O34" s="12">
        <v>-0.16</v>
      </c>
      <c r="P34" s="12">
        <v>0.16</v>
      </c>
      <c r="Q34" s="12">
        <v>-0.11</v>
      </c>
    </row>
    <row r="35" spans="2:17" x14ac:dyDescent="0.2">
      <c r="B35" s="13">
        <f t="shared" si="2"/>
        <v>37803</v>
      </c>
      <c r="C35" s="12">
        <v>3.4220000000000002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-0.22500000000000001</v>
      </c>
      <c r="J35" s="12">
        <v>-0.28499999999999998</v>
      </c>
      <c r="K35" s="20">
        <v>-0.09</v>
      </c>
      <c r="L35" s="12">
        <v>-0.27500000000000002</v>
      </c>
      <c r="M35" s="12">
        <v>-0.44500000000000001</v>
      </c>
      <c r="N35" s="12">
        <v>-0.55500000000000005</v>
      </c>
      <c r="O35" s="12">
        <v>-0.16</v>
      </c>
      <c r="P35" s="12">
        <v>0.19</v>
      </c>
      <c r="Q35" s="12">
        <v>-0.11</v>
      </c>
    </row>
    <row r="36" spans="2:17" x14ac:dyDescent="0.2">
      <c r="B36" s="13">
        <f t="shared" si="2"/>
        <v>37834</v>
      </c>
      <c r="C36" s="12">
        <v>3.4489999999999998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-0.22500000000000001</v>
      </c>
      <c r="J36" s="12">
        <v>-0.28499999999999998</v>
      </c>
      <c r="K36" s="20">
        <v>-0.09</v>
      </c>
      <c r="L36" s="12">
        <v>-0.27500000000000002</v>
      </c>
      <c r="M36" s="12">
        <v>-0.44500000000000001</v>
      </c>
      <c r="N36" s="12">
        <v>-0.55500000000000005</v>
      </c>
      <c r="O36" s="12">
        <v>-0.16</v>
      </c>
      <c r="P36" s="12">
        <v>0.2</v>
      </c>
      <c r="Q36" s="12">
        <v>-0.11</v>
      </c>
    </row>
    <row r="37" spans="2:17" x14ac:dyDescent="0.2">
      <c r="B37" s="13">
        <f t="shared" si="2"/>
        <v>37865</v>
      </c>
      <c r="C37" s="12">
        <v>3.4569999999999999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-0.22500000000000001</v>
      </c>
      <c r="J37" s="12">
        <v>-0.28499999999999998</v>
      </c>
      <c r="K37" s="20">
        <v>-0.09</v>
      </c>
      <c r="L37" s="12">
        <v>-0.27500000000000002</v>
      </c>
      <c r="M37" s="12">
        <v>-0.44500000000000001</v>
      </c>
      <c r="N37" s="12">
        <v>-0.55500000000000005</v>
      </c>
      <c r="O37" s="12">
        <v>-0.16</v>
      </c>
      <c r="P37" s="12">
        <v>0.17499999999999999</v>
      </c>
      <c r="Q37" s="12">
        <v>-0.11</v>
      </c>
    </row>
    <row r="38" spans="2:17" x14ac:dyDescent="0.2">
      <c r="B38" s="13">
        <f t="shared" si="2"/>
        <v>37895</v>
      </c>
      <c r="C38" s="12">
        <v>3.4990000000000001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-0.22500000000000001</v>
      </c>
      <c r="J38" s="12">
        <v>-0.28499999999999998</v>
      </c>
      <c r="K38" s="20">
        <v>-0.09</v>
      </c>
      <c r="L38" s="12">
        <v>-0.27500000000000002</v>
      </c>
      <c r="M38" s="12">
        <v>-0.44500000000000001</v>
      </c>
      <c r="N38" s="12">
        <v>-0.55500000000000005</v>
      </c>
      <c r="O38" s="12">
        <v>-0.16</v>
      </c>
      <c r="P38" s="12">
        <v>0.17499999999999999</v>
      </c>
      <c r="Q38" s="12">
        <v>-0.11</v>
      </c>
    </row>
    <row r="39" spans="2:17" x14ac:dyDescent="0.2">
      <c r="B39" s="13">
        <f t="shared" si="2"/>
        <v>37926</v>
      </c>
      <c r="C39" s="12">
        <v>3.657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-0.16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3.8239999999999998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-0.16250000000000001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3.883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-9.5000000000000001E-2</v>
      </c>
      <c r="L41" s="12">
        <v>0.42</v>
      </c>
      <c r="M41" s="12">
        <v>-0.4</v>
      </c>
      <c r="N41" s="12">
        <v>-0.35</v>
      </c>
      <c r="O41" s="12">
        <v>-0.16500000000000001</v>
      </c>
      <c r="P41" s="12">
        <v>0.35</v>
      </c>
      <c r="Q41" s="12">
        <v>-0.105</v>
      </c>
    </row>
    <row r="42" spans="2:17" x14ac:dyDescent="0.2">
      <c r="B42" s="13">
        <f t="shared" si="2"/>
        <v>38018</v>
      </c>
      <c r="C42" s="12">
        <v>3.7989999999999999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-9.5000000000000001E-2</v>
      </c>
      <c r="L42" s="12">
        <v>0.1</v>
      </c>
      <c r="M42" s="12">
        <v>-0.4</v>
      </c>
      <c r="N42" s="12">
        <v>-0.35</v>
      </c>
      <c r="O42" s="12">
        <v>-0.1575</v>
      </c>
      <c r="P42" s="12">
        <v>0.27</v>
      </c>
      <c r="Q42" s="12">
        <v>-0.105</v>
      </c>
    </row>
    <row r="43" spans="2:17" x14ac:dyDescent="0.2">
      <c r="B43" s="13">
        <f t="shared" si="2"/>
        <v>38047</v>
      </c>
      <c r="C43" s="12">
        <v>3.6640000000000001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-9.5000000000000001E-2</v>
      </c>
      <c r="L43" s="12">
        <v>-0.21</v>
      </c>
      <c r="M43" s="12">
        <v>-0.4</v>
      </c>
      <c r="N43" s="12">
        <v>-0.35</v>
      </c>
      <c r="O43" s="12">
        <v>-0.155</v>
      </c>
      <c r="P43" s="12">
        <v>0.19</v>
      </c>
      <c r="Q43" s="12">
        <v>-0.105</v>
      </c>
    </row>
    <row r="44" spans="2:17" x14ac:dyDescent="0.2">
      <c r="B44" s="13">
        <f t="shared" si="2"/>
        <v>38078</v>
      </c>
      <c r="C44" s="12">
        <v>3.504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-8.7499999999999994E-2</v>
      </c>
      <c r="L44" s="12">
        <v>-0.3</v>
      </c>
      <c r="M44" s="12">
        <v>-0.435</v>
      </c>
      <c r="N44" s="12">
        <v>-0.48</v>
      </c>
      <c r="O44" s="12">
        <v>-0.16</v>
      </c>
      <c r="P44" s="12">
        <v>0.26</v>
      </c>
      <c r="Q44" s="12">
        <v>-9.7500000000000003E-2</v>
      </c>
    </row>
    <row r="45" spans="2:17" x14ac:dyDescent="0.2">
      <c r="B45" s="13">
        <f t="shared" si="2"/>
        <v>38108</v>
      </c>
      <c r="C45" s="12">
        <v>3.508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-8.7499999999999994E-2</v>
      </c>
      <c r="L45" s="12">
        <v>-0.3</v>
      </c>
      <c r="M45" s="12">
        <v>-0.435</v>
      </c>
      <c r="N45" s="12">
        <v>-0.48</v>
      </c>
      <c r="O45" s="12">
        <v>-0.16</v>
      </c>
      <c r="P45" s="12">
        <v>0.26</v>
      </c>
      <c r="Q45" s="12">
        <v>-9.7500000000000003E-2</v>
      </c>
    </row>
    <row r="46" spans="2:17" x14ac:dyDescent="0.2">
      <c r="B46" s="13">
        <f t="shared" si="2"/>
        <v>38139</v>
      </c>
      <c r="C46" s="12">
        <v>3.548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-8.7499999999999994E-2</v>
      </c>
      <c r="L46" s="12">
        <v>-0.3</v>
      </c>
      <c r="M46" s="12">
        <v>-0.435</v>
      </c>
      <c r="N46" s="12">
        <v>-0.48</v>
      </c>
      <c r="O46" s="12">
        <v>-0.16</v>
      </c>
      <c r="P46" s="12">
        <v>0.26</v>
      </c>
      <c r="Q46" s="12">
        <v>-9.7500000000000003E-2</v>
      </c>
    </row>
    <row r="47" spans="2:17" x14ac:dyDescent="0.2">
      <c r="B47" s="13">
        <f t="shared" si="2"/>
        <v>38169</v>
      </c>
      <c r="C47" s="12">
        <v>3.59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-8.7499999999999994E-2</v>
      </c>
      <c r="L47" s="12">
        <v>-0.3</v>
      </c>
      <c r="M47" s="12">
        <v>-0.435</v>
      </c>
      <c r="N47" s="12">
        <v>-0.48</v>
      </c>
      <c r="O47" s="12">
        <v>-0.16</v>
      </c>
      <c r="P47" s="12">
        <v>0.26</v>
      </c>
      <c r="Q47" s="12">
        <v>-9.7500000000000003E-2</v>
      </c>
    </row>
    <row r="48" spans="2:17" x14ac:dyDescent="0.2">
      <c r="B48" s="13">
        <f t="shared" si="2"/>
        <v>38200</v>
      </c>
      <c r="C48" s="12">
        <v>3.6269999999999998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-8.7499999999999994E-2</v>
      </c>
      <c r="L48" s="12">
        <v>-0.3</v>
      </c>
      <c r="M48" s="12">
        <v>-0.435</v>
      </c>
      <c r="N48" s="12">
        <v>-0.48</v>
      </c>
      <c r="O48" s="12">
        <v>-0.16</v>
      </c>
      <c r="P48" s="12">
        <v>0.26</v>
      </c>
      <c r="Q48" s="12">
        <v>-9.7500000000000003E-2</v>
      </c>
    </row>
    <row r="49" spans="2:17" x14ac:dyDescent="0.2">
      <c r="B49" s="13">
        <f t="shared" ref="B49:B80" si="3">EOMONTH(B48,0)+1</f>
        <v>38231</v>
      </c>
      <c r="C49" s="12">
        <v>3.61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-8.7499999999999994E-2</v>
      </c>
      <c r="L49" s="12">
        <v>-0.3</v>
      </c>
      <c r="M49" s="12">
        <v>-0.435</v>
      </c>
      <c r="N49" s="12">
        <v>-0.48</v>
      </c>
      <c r="O49" s="12">
        <v>-0.16</v>
      </c>
      <c r="P49" s="12">
        <v>0.26</v>
      </c>
      <c r="Q49" s="12">
        <v>-9.7500000000000003E-2</v>
      </c>
    </row>
    <row r="50" spans="2:17" x14ac:dyDescent="0.2">
      <c r="B50" s="13">
        <f t="shared" si="3"/>
        <v>38261</v>
      </c>
      <c r="C50" s="12">
        <v>3.6230000000000002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-8.7499999999999994E-2</v>
      </c>
      <c r="L50" s="12">
        <v>-0.3</v>
      </c>
      <c r="M50" s="12">
        <v>-0.435</v>
      </c>
      <c r="N50" s="12">
        <v>-0.48</v>
      </c>
      <c r="O50" s="12">
        <v>-0.16</v>
      </c>
      <c r="P50" s="12">
        <v>0.26</v>
      </c>
      <c r="Q50" s="12">
        <v>-9.7500000000000003E-2</v>
      </c>
    </row>
    <row r="51" spans="2:17" x14ac:dyDescent="0.2">
      <c r="B51" s="13">
        <f t="shared" si="3"/>
        <v>38292</v>
      </c>
      <c r="C51" s="12">
        <v>3.778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-0.16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3.9380000000000002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-0.16250000000000001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3.9754999999999998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-0.16500000000000001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3.8915000000000002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-0.1575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3.7565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-0.155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3.5964999999999998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-0.45</v>
      </c>
      <c r="O56" s="12">
        <v>-0.16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3.6004999999999998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-0.45</v>
      </c>
      <c r="O57" s="12">
        <v>-0.16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3.6404999999999998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-0.45</v>
      </c>
      <c r="O58" s="12">
        <v>-0.16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3.6825000000000001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-0.45</v>
      </c>
      <c r="O59" s="12">
        <v>-0.16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3.7195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-0.45</v>
      </c>
      <c r="O60" s="12">
        <v>-0.16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3.7025000000000001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-0.45</v>
      </c>
      <c r="O61" s="12">
        <v>-0.16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3.7155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-0.45</v>
      </c>
      <c r="O62" s="12">
        <v>-0.16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3.8704999999999998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-0.16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4.0305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-0.16250000000000001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4.0679999999999996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-0.16500000000000001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3.984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-0.1575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3.8490000000000002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-0.155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3.6890000000000001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-0.45</v>
      </c>
      <c r="O68" s="12">
        <v>-0.16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3.6930000000000001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-0.45</v>
      </c>
      <c r="O69" s="12">
        <v>-0.16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3.7330000000000001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-0.45</v>
      </c>
      <c r="O70" s="12">
        <v>-0.16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3.7749999999999999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-0.45</v>
      </c>
      <c r="O71" s="12">
        <v>-0.16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3.8119999999999998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-0.45</v>
      </c>
      <c r="O72" s="12">
        <v>-0.16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3.7949999999999999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-0.45</v>
      </c>
      <c r="O73" s="12">
        <v>-0.16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3.8079999999999998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-0.45</v>
      </c>
      <c r="O74" s="12">
        <v>-0.16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3.9630000000000001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-0.16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4.1230000000000002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-0.16250000000000001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4.1630000000000003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-0.16500000000000001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4.0789999999999997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-0.1575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3.944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-0.155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3.7839999999999998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-0.45</v>
      </c>
      <c r="O80" s="12">
        <v>-0.16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3.7879999999999998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-0.45</v>
      </c>
      <c r="O81" s="12">
        <v>-0.16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3.8279999999999998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-0.45</v>
      </c>
      <c r="O82" s="12">
        <v>-0.16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3.87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-0.45</v>
      </c>
      <c r="O83" s="12">
        <v>-0.16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3.907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-0.45</v>
      </c>
      <c r="O84" s="12">
        <v>-0.16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3.89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-0.45</v>
      </c>
      <c r="O85" s="12">
        <v>-0.16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3.903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-0.45</v>
      </c>
      <c r="O86" s="12">
        <v>-0.16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4.0579999999999998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-0.16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4.218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-0.16250000000000001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4.2605000000000004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-0.16500000000000001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4.1764999999999999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-0.1575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4.0415000000000001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-0.155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3.8815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-0.45</v>
      </c>
      <c r="O92" s="12">
        <v>-0.16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3.8855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-0.45</v>
      </c>
      <c r="O93" s="12">
        <v>-0.16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3.9255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-0.45</v>
      </c>
      <c r="O94" s="12">
        <v>-0.16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3.9674999999999998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-0.45</v>
      </c>
      <c r="O95" s="12">
        <v>-0.16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4.0045000000000002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-0.45</v>
      </c>
      <c r="O96" s="12">
        <v>-0.16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3.9874999999999998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-0.45</v>
      </c>
      <c r="O97" s="12">
        <v>-0.16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4.0004999999999997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-0.45</v>
      </c>
      <c r="O98" s="12">
        <v>-0.16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4.1555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-0.16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4.3155000000000001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-0.16250000000000001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4.3605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-0.16500000000000001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4.2765000000000004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-0.1575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4.1414999999999997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-0.155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3.9815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-0.45</v>
      </c>
      <c r="O104" s="12">
        <v>-0.16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3.9855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-0.45</v>
      </c>
      <c r="O105" s="12">
        <v>-0.16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4.0255000000000001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-0.45</v>
      </c>
      <c r="O106" s="12">
        <v>-0.16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4.0674999999999999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-0.45</v>
      </c>
      <c r="O107" s="12">
        <v>-0.16</v>
      </c>
      <c r="P107" s="12">
        <v>0.26</v>
      </c>
      <c r="Q107" s="12">
        <v>-7.0000000000000007E-2</v>
      </c>
    </row>
    <row r="108" spans="2:17" x14ac:dyDescent="0.2">
      <c r="C108" s="12">
        <v>4.1044999999999998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-0.45</v>
      </c>
      <c r="O108" s="12">
        <v>-0.16</v>
      </c>
      <c r="P108" s="12">
        <v>0.26</v>
      </c>
      <c r="Q108" s="12">
        <v>-7.0000000000000007E-2</v>
      </c>
    </row>
    <row r="109" spans="2:17" x14ac:dyDescent="0.2">
      <c r="C109" s="12">
        <v>4.0875000000000004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-0.45</v>
      </c>
      <c r="O109" s="12">
        <v>-0.16</v>
      </c>
      <c r="P109" s="12">
        <v>0.26</v>
      </c>
      <c r="Q109" s="12">
        <v>-7.0000000000000007E-2</v>
      </c>
    </row>
    <row r="110" spans="2:17" x14ac:dyDescent="0.2">
      <c r="C110" s="12">
        <v>4.1005000000000003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-0.45</v>
      </c>
      <c r="O110" s="12">
        <v>-0.16</v>
      </c>
      <c r="P110" s="12">
        <v>0.26</v>
      </c>
      <c r="Q110" s="12">
        <v>-7.0000000000000007E-2</v>
      </c>
    </row>
    <row r="111" spans="2:17" x14ac:dyDescent="0.2">
      <c r="C111" s="12">
        <v>4.2554999999999996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-0.16</v>
      </c>
      <c r="P111" s="12">
        <v>0.3</v>
      </c>
      <c r="Q111" s="12">
        <v>-7.0000000000000007E-2</v>
      </c>
    </row>
    <row r="112" spans="2:17" x14ac:dyDescent="0.2">
      <c r="C112" s="12">
        <v>4.4154999999999998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-0.16250000000000001</v>
      </c>
      <c r="P112" s="12">
        <v>0.3</v>
      </c>
      <c r="Q112" s="12">
        <v>-7.0000000000000007E-2</v>
      </c>
    </row>
    <row r="113" spans="3:17" x14ac:dyDescent="0.2">
      <c r="C113" s="12">
        <v>4.4630000000000001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-0.16500000000000001</v>
      </c>
      <c r="P113" s="12">
        <v>0.3</v>
      </c>
      <c r="Q113" s="12">
        <v>-7.0000000000000007E-2</v>
      </c>
    </row>
    <row r="114" spans="3:17" x14ac:dyDescent="0.2">
      <c r="C114" s="12">
        <v>4.3789999999999996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-0.1575</v>
      </c>
      <c r="P114" s="12">
        <v>0.3</v>
      </c>
      <c r="Q114" s="12">
        <v>-7.0000000000000007E-2</v>
      </c>
    </row>
    <row r="115" spans="3:17" x14ac:dyDescent="0.2">
      <c r="C115" s="12">
        <v>4.2439999999999998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-0.155</v>
      </c>
      <c r="P115" s="12">
        <v>0.3</v>
      </c>
      <c r="Q115" s="12">
        <v>-7.0000000000000007E-2</v>
      </c>
    </row>
    <row r="116" spans="3:17" x14ac:dyDescent="0.2">
      <c r="C116" s="12">
        <v>4.0839999999999996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-0.16</v>
      </c>
      <c r="P116" s="12">
        <v>0.26</v>
      </c>
      <c r="Q116" s="12">
        <v>-7.0000000000000007E-2</v>
      </c>
    </row>
    <row r="117" spans="3:17" x14ac:dyDescent="0.2">
      <c r="C117" s="12">
        <v>4.0880000000000001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-0.16</v>
      </c>
      <c r="P117" s="12">
        <v>0.26</v>
      </c>
      <c r="Q117" s="12">
        <v>-7.0000000000000007E-2</v>
      </c>
    </row>
    <row r="118" spans="3:17" x14ac:dyDescent="0.2">
      <c r="C118" s="12">
        <v>4.1280000000000001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-0.16</v>
      </c>
      <c r="P118" s="12">
        <v>0.26</v>
      </c>
      <c r="Q118" s="12">
        <v>-7.0000000000000007E-2</v>
      </c>
    </row>
    <row r="119" spans="3:17" x14ac:dyDescent="0.2">
      <c r="C119" s="12">
        <v>4.17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-0.16</v>
      </c>
      <c r="P119" s="12">
        <v>0.26</v>
      </c>
      <c r="Q119" s="12">
        <v>-7.0000000000000007E-2</v>
      </c>
    </row>
    <row r="120" spans="3:17" x14ac:dyDescent="0.2">
      <c r="C120" s="12">
        <v>4.2069999999999999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-0.16</v>
      </c>
      <c r="P120" s="12">
        <v>0.26</v>
      </c>
      <c r="Q120" s="12">
        <v>-7.0000000000000007E-2</v>
      </c>
    </row>
    <row r="121" spans="3:17" x14ac:dyDescent="0.2">
      <c r="C121" s="12">
        <v>4.1900000000000004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-0.16</v>
      </c>
      <c r="P121" s="12">
        <v>0.26</v>
      </c>
      <c r="Q121" s="12">
        <v>-7.0000000000000007E-2</v>
      </c>
    </row>
    <row r="122" spans="3:17" x14ac:dyDescent="0.2">
      <c r="C122" s="12">
        <v>4.2030000000000003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-0.16</v>
      </c>
      <c r="P122" s="12">
        <v>0.26</v>
      </c>
      <c r="Q122" s="12">
        <v>-7.0000000000000007E-2</v>
      </c>
    </row>
    <row r="123" spans="3:17" x14ac:dyDescent="0.2">
      <c r="C123" s="12">
        <v>4.3579999999999997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-0.16</v>
      </c>
      <c r="P123" s="12">
        <v>0.3</v>
      </c>
      <c r="Q123" s="12">
        <v>-7.0000000000000007E-2</v>
      </c>
    </row>
    <row r="124" spans="3:17" x14ac:dyDescent="0.2">
      <c r="C124" s="12">
        <v>4.5179999999999998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-0.16250000000000001</v>
      </c>
      <c r="P124" s="12">
        <v>0.3</v>
      </c>
      <c r="Q124" s="12">
        <v>-7.0000000000000007E-2</v>
      </c>
    </row>
    <row r="125" spans="3:17" x14ac:dyDescent="0.2">
      <c r="C125" s="12">
        <v>4.5679999999999996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-0.16500000000000001</v>
      </c>
      <c r="P125" s="12">
        <v>0.3</v>
      </c>
      <c r="Q125" s="12">
        <v>-7.0000000000000007E-2</v>
      </c>
    </row>
    <row r="126" spans="3:17" x14ac:dyDescent="0.2">
      <c r="C126" s="12">
        <v>4.484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-0.1575</v>
      </c>
      <c r="P126" s="12">
        <v>0.3</v>
      </c>
      <c r="Q126" s="12">
        <v>-7.0000000000000007E-2</v>
      </c>
    </row>
    <row r="127" spans="3:17" x14ac:dyDescent="0.2">
      <c r="C127" s="12">
        <v>4.3490000000000002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-0.155</v>
      </c>
      <c r="P127" s="12">
        <v>0.3</v>
      </c>
      <c r="Q127" s="12">
        <v>-7.0000000000000007E-2</v>
      </c>
    </row>
    <row r="128" spans="3:17" x14ac:dyDescent="0.2">
      <c r="C128" s="12">
        <v>4.1890000000000001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-0.16</v>
      </c>
      <c r="P128" s="12">
        <v>0.26</v>
      </c>
      <c r="Q128" s="12">
        <v>-7.0000000000000007E-2</v>
      </c>
    </row>
    <row r="129" spans="3:17" x14ac:dyDescent="0.2">
      <c r="C129" s="12">
        <v>4.1929999999999996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-0.16</v>
      </c>
      <c r="P129" s="12">
        <v>0.26</v>
      </c>
      <c r="Q129" s="12">
        <v>-7.0000000000000007E-2</v>
      </c>
    </row>
    <row r="130" spans="3:17" x14ac:dyDescent="0.2">
      <c r="C130" s="12">
        <v>4.2329999999999997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-0.16</v>
      </c>
      <c r="P130" s="12">
        <v>0.26</v>
      </c>
      <c r="Q130" s="12">
        <v>-7.0000000000000007E-2</v>
      </c>
    </row>
    <row r="131" spans="3:17" x14ac:dyDescent="0.2">
      <c r="C131" s="12">
        <v>4.2750000000000004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-0.16</v>
      </c>
      <c r="P131" s="12">
        <v>0.26</v>
      </c>
      <c r="Q131" s="12">
        <v>-7.0000000000000007E-2</v>
      </c>
    </row>
    <row r="132" spans="3:17" x14ac:dyDescent="0.2">
      <c r="C132" s="12">
        <v>4.3120000000000003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-0.16</v>
      </c>
      <c r="P132" s="12">
        <v>0.26</v>
      </c>
      <c r="Q132" s="12">
        <v>-7.0000000000000007E-2</v>
      </c>
    </row>
    <row r="133" spans="3:17" x14ac:dyDescent="0.2">
      <c r="C133" s="12">
        <v>4.2949999999999999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-0.16</v>
      </c>
      <c r="P133" s="12">
        <v>0.26</v>
      </c>
      <c r="Q133" s="12">
        <v>-7.0000000000000007E-2</v>
      </c>
    </row>
    <row r="134" spans="3:17" x14ac:dyDescent="0.2">
      <c r="C134" s="12">
        <v>4.3079999999999998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-0.16</v>
      </c>
      <c r="P134" s="12">
        <v>0.26</v>
      </c>
      <c r="Q134" s="12">
        <v>-7.0000000000000007E-2</v>
      </c>
    </row>
    <row r="135" spans="3:17" x14ac:dyDescent="0.2">
      <c r="C135" s="12">
        <v>4.4630000000000001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-0.16</v>
      </c>
      <c r="P135" s="12">
        <v>0.3</v>
      </c>
      <c r="Q135" s="12">
        <v>-7.0000000000000007E-2</v>
      </c>
    </row>
    <row r="136" spans="3:17" x14ac:dyDescent="0.2">
      <c r="C136" s="12">
        <v>4.6230000000000002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-0.16250000000000001</v>
      </c>
      <c r="P136" s="12">
        <v>0.3</v>
      </c>
      <c r="Q136" s="12">
        <v>-7.0000000000000007E-2</v>
      </c>
    </row>
    <row r="137" spans="3:17" x14ac:dyDescent="0.2">
      <c r="C137" s="12">
        <v>4.6755000000000004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-0.16500000000000001</v>
      </c>
      <c r="P137" s="12">
        <v>0.3</v>
      </c>
      <c r="Q137" s="12">
        <v>-7.0000000000000007E-2</v>
      </c>
    </row>
    <row r="138" spans="3:17" x14ac:dyDescent="0.2">
      <c r="C138" s="12">
        <v>4.5914999999999999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-0.1575</v>
      </c>
      <c r="P138" s="12">
        <v>0.3</v>
      </c>
      <c r="Q138" s="12">
        <v>-7.0000000000000007E-2</v>
      </c>
    </row>
    <row r="139" spans="3:17" x14ac:dyDescent="0.2">
      <c r="C139" s="12">
        <v>4.4565000000000001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-0.155</v>
      </c>
      <c r="P139" s="12">
        <v>0.3</v>
      </c>
      <c r="Q139" s="12">
        <v>-7.0000000000000007E-2</v>
      </c>
    </row>
    <row r="140" spans="3:17" x14ac:dyDescent="0.2">
      <c r="C140" s="12">
        <v>4.2965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-0.16</v>
      </c>
      <c r="P140" s="12">
        <v>0.26</v>
      </c>
      <c r="Q140" s="12">
        <v>-7.0000000000000007E-2</v>
      </c>
    </row>
    <row r="141" spans="3:17" x14ac:dyDescent="0.2">
      <c r="C141" s="12">
        <v>4.3005000000000004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-0.16</v>
      </c>
      <c r="P141" s="12">
        <v>0.26</v>
      </c>
      <c r="Q141" s="12">
        <v>-7.0000000000000007E-2</v>
      </c>
    </row>
    <row r="142" spans="3:17" x14ac:dyDescent="0.2">
      <c r="C142" s="12">
        <v>4.3404999999999996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-0.16</v>
      </c>
      <c r="P142" s="12">
        <v>0.26</v>
      </c>
      <c r="Q142" s="12">
        <v>-7.0000000000000007E-2</v>
      </c>
    </row>
    <row r="143" spans="3:17" x14ac:dyDescent="0.2">
      <c r="C143" s="12">
        <v>4.3825000000000003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-0.16</v>
      </c>
      <c r="P143" s="12">
        <v>0.26</v>
      </c>
      <c r="Q143" s="12">
        <v>-7.0000000000000007E-2</v>
      </c>
    </row>
    <row r="144" spans="3:17" x14ac:dyDescent="0.2">
      <c r="C144" s="12">
        <v>4.4195000000000002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-0.16</v>
      </c>
      <c r="P144" s="12">
        <v>0.26</v>
      </c>
      <c r="Q144" s="12">
        <v>-7.0000000000000007E-2</v>
      </c>
    </row>
    <row r="145" spans="3:17" x14ac:dyDescent="0.2">
      <c r="C145" s="12">
        <v>4.4024999999999999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-0.16</v>
      </c>
      <c r="P145" s="12">
        <v>0.26</v>
      </c>
      <c r="Q145" s="12">
        <v>-7.0000000000000007E-2</v>
      </c>
    </row>
    <row r="146" spans="3:17" x14ac:dyDescent="0.2">
      <c r="C146" s="12">
        <v>4.4154999999999998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-0.16</v>
      </c>
      <c r="P146" s="12">
        <v>0.26</v>
      </c>
      <c r="Q146" s="12">
        <v>-7.0000000000000007E-2</v>
      </c>
    </row>
    <row r="147" spans="3:17" x14ac:dyDescent="0.2">
      <c r="C147" s="12">
        <v>4.5705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-0.16</v>
      </c>
      <c r="P147" s="12">
        <v>0.3</v>
      </c>
      <c r="Q147" s="12">
        <v>-7.0000000000000007E-2</v>
      </c>
    </row>
    <row r="148" spans="3:17" x14ac:dyDescent="0.2">
      <c r="C148" s="12">
        <v>4.7305000000000001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-0.16250000000000001</v>
      </c>
      <c r="P148" s="12">
        <v>0.3</v>
      </c>
      <c r="Q148" s="12">
        <v>-7.0000000000000007E-2</v>
      </c>
    </row>
    <row r="149" spans="3:17" x14ac:dyDescent="0.2">
      <c r="C149" s="12">
        <v>4.7830000000000004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-0.16500000000000001</v>
      </c>
      <c r="P149" s="12">
        <v>0.3</v>
      </c>
      <c r="Q149" s="12">
        <v>-7.0000000000000007E-2</v>
      </c>
    </row>
    <row r="150" spans="3:17" x14ac:dyDescent="0.2">
      <c r="C150" s="12">
        <v>4.6989999999999998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-0.1575</v>
      </c>
      <c r="P150" s="12">
        <v>0.3</v>
      </c>
      <c r="Q150" s="12">
        <v>-7.0000000000000007E-2</v>
      </c>
    </row>
    <row r="151" spans="3:17" x14ac:dyDescent="0.2">
      <c r="C151" s="12">
        <v>4.5640000000000001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-0.155</v>
      </c>
      <c r="P151" s="12">
        <v>0.3</v>
      </c>
      <c r="Q151" s="12">
        <v>-7.0000000000000007E-2</v>
      </c>
    </row>
    <row r="152" spans="3:17" x14ac:dyDescent="0.2">
      <c r="C152" s="12">
        <v>4.4039999999999999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-0.16</v>
      </c>
      <c r="P152" s="12">
        <v>0.26</v>
      </c>
      <c r="Q152" s="12">
        <v>-7.0000000000000007E-2</v>
      </c>
    </row>
    <row r="153" spans="3:17" x14ac:dyDescent="0.2">
      <c r="C153" s="12">
        <v>4.4080000000000004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-0.16</v>
      </c>
      <c r="P153" s="12">
        <v>0.26</v>
      </c>
      <c r="Q153" s="12">
        <v>-7.0000000000000007E-2</v>
      </c>
    </row>
    <row r="154" spans="3:17" x14ac:dyDescent="0.2">
      <c r="C154" s="12">
        <v>4.4480000000000004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-0.16</v>
      </c>
      <c r="P154" s="12">
        <v>0.26</v>
      </c>
      <c r="Q154" s="12">
        <v>-7.0000000000000007E-2</v>
      </c>
    </row>
    <row r="155" spans="3:17" x14ac:dyDescent="0.2">
      <c r="C155" s="12">
        <v>4.49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-0.16</v>
      </c>
      <c r="P155" s="12">
        <v>0.26</v>
      </c>
      <c r="Q155" s="12">
        <v>-7.0000000000000007E-2</v>
      </c>
    </row>
    <row r="156" spans="3:17" x14ac:dyDescent="0.2">
      <c r="C156" s="12">
        <v>4.5270000000000001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-0.16</v>
      </c>
      <c r="P156" s="12">
        <v>0.26</v>
      </c>
      <c r="Q156" s="12">
        <v>-7.0000000000000007E-2</v>
      </c>
    </row>
    <row r="157" spans="3:17" x14ac:dyDescent="0.2">
      <c r="C157" s="12">
        <v>4.51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-0.16</v>
      </c>
      <c r="P157" s="12">
        <v>0.26</v>
      </c>
      <c r="Q157" s="12">
        <v>-7.0000000000000007E-2</v>
      </c>
    </row>
    <row r="158" spans="3:17" x14ac:dyDescent="0.2">
      <c r="C158" s="12">
        <v>4.5229999999999997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-0.16</v>
      </c>
      <c r="P158" s="12">
        <v>0.26</v>
      </c>
      <c r="Q158" s="12">
        <v>-7.0000000000000007E-2</v>
      </c>
    </row>
    <row r="159" spans="3:17" x14ac:dyDescent="0.2">
      <c r="C159" s="12">
        <v>4.6779999999999999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-0.16</v>
      </c>
      <c r="P159" s="12">
        <v>0.3</v>
      </c>
      <c r="Q159" s="12">
        <v>-7.0000000000000007E-2</v>
      </c>
    </row>
    <row r="160" spans="3:17" x14ac:dyDescent="0.2">
      <c r="C160" s="12">
        <v>4.8380000000000001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-0.16250000000000001</v>
      </c>
      <c r="P160" s="12">
        <v>0.3</v>
      </c>
      <c r="Q160" s="12">
        <v>-7.0000000000000007E-2</v>
      </c>
    </row>
    <row r="161" spans="3:17" x14ac:dyDescent="0.2">
      <c r="C161" s="12">
        <v>4.8905000000000003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-0.16500000000000001</v>
      </c>
      <c r="P161" s="12">
        <v>0.3</v>
      </c>
      <c r="Q161" s="12">
        <v>-7.0000000000000007E-2</v>
      </c>
    </row>
    <row r="162" spans="3:17" x14ac:dyDescent="0.2">
      <c r="C162" s="12">
        <v>4.8064999999999998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-0.1575</v>
      </c>
      <c r="P162" s="12">
        <v>0.3</v>
      </c>
      <c r="Q162" s="12">
        <v>-7.0000000000000007E-2</v>
      </c>
    </row>
    <row r="163" spans="3:17" x14ac:dyDescent="0.2">
      <c r="C163" s="12">
        <v>4.6715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-0.155</v>
      </c>
      <c r="P163" s="12">
        <v>0.3</v>
      </c>
      <c r="Q163" s="12">
        <v>-7.0000000000000007E-2</v>
      </c>
    </row>
    <row r="164" spans="3:17" x14ac:dyDescent="0.2">
      <c r="C164" s="12">
        <v>4.5114999999999998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-0.16</v>
      </c>
      <c r="P164" s="12">
        <v>0.26</v>
      </c>
      <c r="Q164" s="12">
        <v>-7.0000000000000007E-2</v>
      </c>
    </row>
    <row r="165" spans="3:17" x14ac:dyDescent="0.2">
      <c r="C165" s="12">
        <v>4.5155000000000003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-0.16</v>
      </c>
      <c r="P165" s="12">
        <v>0.26</v>
      </c>
      <c r="Q165" s="12">
        <v>-7.0000000000000007E-2</v>
      </c>
    </row>
    <row r="166" spans="3:17" x14ac:dyDescent="0.2">
      <c r="C166" s="12">
        <v>4.5555000000000003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-0.16</v>
      </c>
      <c r="P166" s="12">
        <v>0.26</v>
      </c>
      <c r="Q166" s="12">
        <v>-7.0000000000000007E-2</v>
      </c>
    </row>
    <row r="167" spans="3:17" x14ac:dyDescent="0.2">
      <c r="C167" s="12">
        <v>4.5975000000000001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-0.16</v>
      </c>
      <c r="P167" s="12">
        <v>0.26</v>
      </c>
      <c r="Q167" s="12">
        <v>-7.0000000000000007E-2</v>
      </c>
    </row>
    <row r="168" spans="3:17" x14ac:dyDescent="0.2">
      <c r="C168" s="12">
        <v>4.6345000000000001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-0.16</v>
      </c>
      <c r="P168" s="12">
        <v>0.26</v>
      </c>
      <c r="Q168" s="12">
        <v>-7.0000000000000007E-2</v>
      </c>
    </row>
    <row r="169" spans="3:17" x14ac:dyDescent="0.2">
      <c r="C169" s="12">
        <v>4.6174999999999997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-0.16</v>
      </c>
      <c r="P169" s="12">
        <v>0.26</v>
      </c>
      <c r="Q169" s="12">
        <v>-7.0000000000000007E-2</v>
      </c>
    </row>
    <row r="170" spans="3:17" x14ac:dyDescent="0.2">
      <c r="C170" s="12">
        <v>4.6304999999999996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-0.16</v>
      </c>
      <c r="P170" s="12">
        <v>0.26</v>
      </c>
      <c r="Q170" s="12">
        <v>-7.0000000000000007E-2</v>
      </c>
    </row>
    <row r="171" spans="3:17" x14ac:dyDescent="0.2">
      <c r="C171" s="12">
        <v>4.7854999999999999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-0.16</v>
      </c>
      <c r="P171" s="12">
        <v>0.3</v>
      </c>
      <c r="Q171" s="12">
        <v>-7.0000000000000007E-2</v>
      </c>
    </row>
    <row r="172" spans="3:17" x14ac:dyDescent="0.2">
      <c r="C172" s="12">
        <v>4.9455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-0.16250000000000001</v>
      </c>
      <c r="P172" s="12">
        <v>0.3</v>
      </c>
      <c r="Q172" s="12">
        <v>-7.0000000000000007E-2</v>
      </c>
    </row>
    <row r="173" spans="3:17" x14ac:dyDescent="0.2">
      <c r="C173" s="12">
        <v>4.9980000000000002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-0.16500000000000001</v>
      </c>
      <c r="P173" s="12">
        <v>0.3</v>
      </c>
      <c r="Q173" s="12">
        <v>-7.0000000000000007E-2</v>
      </c>
    </row>
    <row r="174" spans="3:17" x14ac:dyDescent="0.2">
      <c r="C174" s="12">
        <v>4.9139999999999997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-0.1575</v>
      </c>
      <c r="P174" s="12">
        <v>0.3</v>
      </c>
      <c r="Q174" s="12">
        <v>-7.0000000000000007E-2</v>
      </c>
    </row>
    <row r="175" spans="3:17" x14ac:dyDescent="0.2">
      <c r="C175" s="12">
        <v>4.7789999999999999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-0.155</v>
      </c>
      <c r="P175" s="12">
        <v>0.3</v>
      </c>
      <c r="Q175" s="12">
        <v>-7.0000000000000007E-2</v>
      </c>
    </row>
    <row r="176" spans="3:17" x14ac:dyDescent="0.2">
      <c r="C176" s="12">
        <v>4.6189999999999998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-0.16</v>
      </c>
      <c r="P176" s="12">
        <v>0.26</v>
      </c>
      <c r="Q176" s="12">
        <v>-7.0000000000000007E-2</v>
      </c>
    </row>
    <row r="177" spans="3:17" x14ac:dyDescent="0.2">
      <c r="C177" s="12">
        <v>4.6230000000000002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-0.16</v>
      </c>
      <c r="P177" s="12">
        <v>0.26</v>
      </c>
      <c r="Q177" s="12">
        <v>-7.0000000000000007E-2</v>
      </c>
    </row>
    <row r="178" spans="3:17" x14ac:dyDescent="0.2">
      <c r="C178" s="12">
        <v>4.6630000000000003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-0.16</v>
      </c>
      <c r="P178" s="12">
        <v>0.26</v>
      </c>
      <c r="Q178" s="12">
        <v>-7.0000000000000007E-2</v>
      </c>
    </row>
    <row r="179" spans="3:17" x14ac:dyDescent="0.2">
      <c r="C179" s="12">
        <v>4.7050000000000001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-0.16</v>
      </c>
      <c r="P179" s="12">
        <v>0.26</v>
      </c>
      <c r="Q179" s="12">
        <v>-7.0000000000000007E-2</v>
      </c>
    </row>
    <row r="180" spans="3:17" x14ac:dyDescent="0.2">
      <c r="C180" s="12">
        <v>4.742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-0.16</v>
      </c>
      <c r="P180" s="12">
        <v>0.26</v>
      </c>
      <c r="Q180" s="12">
        <v>-7.0000000000000007E-2</v>
      </c>
    </row>
    <row r="181" spans="3:17" x14ac:dyDescent="0.2">
      <c r="C181" s="12">
        <v>4.7249999999999996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-0.16</v>
      </c>
      <c r="P181" s="12">
        <v>0.26</v>
      </c>
      <c r="Q181" s="12">
        <v>-7.0000000000000007E-2</v>
      </c>
    </row>
    <row r="182" spans="3:17" x14ac:dyDescent="0.2">
      <c r="C182" s="12">
        <v>4.7380000000000004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-0.16</v>
      </c>
      <c r="P182" s="12">
        <v>0.26</v>
      </c>
      <c r="Q182" s="12">
        <v>-7.0000000000000007E-2</v>
      </c>
    </row>
    <row r="183" spans="3:17" x14ac:dyDescent="0.2">
      <c r="C183" s="12">
        <v>4.8929999999999998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-0.16</v>
      </c>
      <c r="P183" s="12">
        <v>0.3</v>
      </c>
      <c r="Q183" s="12">
        <v>-7.0000000000000007E-2</v>
      </c>
    </row>
    <row r="184" spans="3:17" x14ac:dyDescent="0.2">
      <c r="C184" s="12">
        <v>5.0529999999999999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-0.16250000000000001</v>
      </c>
      <c r="P184" s="12">
        <v>0.3</v>
      </c>
      <c r="Q184" s="12">
        <v>-7.0000000000000007E-2</v>
      </c>
    </row>
    <row r="185" spans="3:17" x14ac:dyDescent="0.2">
      <c r="C185" s="12">
        <v>5.1055000000000001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-0.16500000000000001</v>
      </c>
      <c r="P185" s="12">
        <v>0.3</v>
      </c>
      <c r="Q185" s="12">
        <v>-7.0000000000000007E-2</v>
      </c>
    </row>
    <row r="186" spans="3:17" x14ac:dyDescent="0.2">
      <c r="C186" s="12">
        <v>5.0214999999999996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-0.1575</v>
      </c>
      <c r="P186" s="12">
        <v>0.3</v>
      </c>
      <c r="Q186" s="12">
        <v>-7.0000000000000007E-2</v>
      </c>
    </row>
    <row r="187" spans="3:17" x14ac:dyDescent="0.2">
      <c r="C187" s="12">
        <v>4.8864999999999998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-0.155</v>
      </c>
      <c r="P187" s="12">
        <v>0.3</v>
      </c>
      <c r="Q187" s="12">
        <v>-7.0000000000000007E-2</v>
      </c>
    </row>
    <row r="188" spans="3:17" x14ac:dyDescent="0.2">
      <c r="C188" s="12">
        <v>4.7264999999999997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-0.16</v>
      </c>
      <c r="P188" s="12">
        <v>0.26</v>
      </c>
      <c r="Q188" s="12">
        <v>-7.0000000000000007E-2</v>
      </c>
    </row>
    <row r="189" spans="3:17" x14ac:dyDescent="0.2">
      <c r="C189" s="12">
        <v>4.7305000000000001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4.7705000000000002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4.8125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4.8494999999999999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4.8324999999999996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4.8455000000000004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5.0004999999999997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5.1604999999999999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5.2130000000000001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5.1289999999999996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4.9939999999999998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4.8339999999999996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4.8380000000000001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4.8780000000000001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4.92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4.9569999999999999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4.9400000000000004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4.9530000000000003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5.1079999999999997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5.2679999999999998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5.3205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5.2365000000000004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5.1014999999999997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4.9414999999999996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4.9455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4.9855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5.0274999999999999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5.0644999999999998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5.0475000000000003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5.0605000000000002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5.2154999999999996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5.3754999999999997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5.4279999999999999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5.3440000000000003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5.2089999999999996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5.0490000000000004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5.0529999999999999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5.093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5.1349999999999998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5.1719999999999997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5.1550000000000002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5.1680000000000001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5.3230000000000004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5.4829999999999997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5.5354999999999999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5.4515000000000002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5.3164999999999996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5.1565000000000003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5.1604999999999999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5.2004999999999999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5.2424999999999997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5.2794999999999996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5.2625000000000002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5.2755000000000001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5.4305000000000003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5.5904999999999996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5.6429999999999998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5.5590000000000002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5.4240000000000004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5.2640000000000002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5.2679999999999998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5.3079999999999998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5.35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5.3869999999999996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5.37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5.383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5.5380000000000003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5.6980000000000004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5.7504999999999997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5.6665000000000001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5.5315000000000003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5.3715000000000002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5.3754999999999997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5.4154999999999998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5.4574999999999996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5.4945000000000004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5.4775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5.4904999999999999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5.6455000000000002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5.8055000000000003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5.8579999999999997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5.774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5.6390000000000002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5.4790000000000001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5.4829999999999997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5.5229999999999997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5.5650000000000004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5.6020000000000003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5.585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5.5979999999999999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5.7530000000000001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5.9130000000000003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5.9654999999999996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5.8815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5.7465000000000002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5.5865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5.5904999999999996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5.6304999999999996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5.6725000000000003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5.7095000000000002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5.6924999999999999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5.7054999999999998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5.8605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6.0205000000000002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37211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37211</v>
      </c>
      <c r="D11" s="15">
        <f t="shared" ref="D11:P11" si="0">EffDt</f>
        <v>37211</v>
      </c>
      <c r="E11" s="15">
        <f t="shared" si="0"/>
        <v>37211</v>
      </c>
      <c r="F11" s="15">
        <f t="shared" si="0"/>
        <v>37211</v>
      </c>
      <c r="G11" s="15">
        <f t="shared" si="0"/>
        <v>37211</v>
      </c>
      <c r="H11" s="15">
        <f t="shared" si="0"/>
        <v>37211</v>
      </c>
      <c r="I11" s="15">
        <f t="shared" si="0"/>
        <v>37211</v>
      </c>
      <c r="J11" s="21">
        <f t="shared" si="0"/>
        <v>37211</v>
      </c>
      <c r="K11" s="15">
        <f t="shared" si="0"/>
        <v>37211</v>
      </c>
      <c r="L11" s="15">
        <f t="shared" si="0"/>
        <v>37211</v>
      </c>
      <c r="M11" s="15">
        <f t="shared" si="0"/>
        <v>37211</v>
      </c>
      <c r="N11" s="15">
        <f t="shared" si="0"/>
        <v>37211</v>
      </c>
      <c r="O11" s="15">
        <f t="shared" si="0"/>
        <v>37211</v>
      </c>
      <c r="P11" s="15">
        <f t="shared" si="0"/>
        <v>37211</v>
      </c>
      <c r="Q11" s="15">
        <f t="shared" ref="Q11:AD11" si="1">EffDt</f>
        <v>37211</v>
      </c>
      <c r="R11" s="15">
        <f t="shared" si="1"/>
        <v>37211</v>
      </c>
      <c r="S11" s="15">
        <f t="shared" si="1"/>
        <v>37211</v>
      </c>
      <c r="T11" s="15">
        <f t="shared" si="1"/>
        <v>37211</v>
      </c>
      <c r="U11" s="15">
        <f t="shared" si="1"/>
        <v>37211</v>
      </c>
      <c r="V11" s="15">
        <f t="shared" si="1"/>
        <v>37211</v>
      </c>
      <c r="W11" s="15">
        <f t="shared" si="1"/>
        <v>37211</v>
      </c>
      <c r="X11" s="21">
        <f t="shared" si="1"/>
        <v>37211</v>
      </c>
      <c r="Y11" s="15">
        <f t="shared" si="1"/>
        <v>37211</v>
      </c>
      <c r="Z11" s="15">
        <f t="shared" si="1"/>
        <v>37211</v>
      </c>
      <c r="AA11" s="15">
        <f t="shared" si="1"/>
        <v>37211</v>
      </c>
      <c r="AB11" s="15">
        <f t="shared" si="1"/>
        <v>37211</v>
      </c>
      <c r="AC11" s="15">
        <f t="shared" si="1"/>
        <v>37211</v>
      </c>
      <c r="AD11" s="15">
        <f t="shared" si="1"/>
        <v>37211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13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11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f>'[27]Power Desk Daily Price'!$AC9</f>
        <v>21.326923076923077</v>
      </c>
      <c r="D9" s="128">
        <f ca="1">IF(ISERROR((AVERAGE(OFFSET('[27]Curve Summary'!$D$6,14,0,13,1))*13+ 12* '[27]Curve Summary Backup'!$D$38)/25), '[27]Curve Summary Backup'!$D$38,(AVERAGE(OFFSET('[27]Curve Summary'!$D$6,14,0,13,1))*13+ 12* '[27]Curve Summary Backup'!$D$38)/25)</f>
        <v>32.25</v>
      </c>
      <c r="E9" s="144">
        <f t="shared" ref="E9:E15" ca="1" si="0">(C9*C$5+D9*D$5)/(SUM(C$5:D$5))</f>
        <v>28.374069478908186</v>
      </c>
      <c r="F9" s="128">
        <f t="shared" ref="F9:F15" si="1">AVERAGE(G9:H9)</f>
        <v>33.125</v>
      </c>
      <c r="G9" s="128">
        <f t="shared" ref="G9:H15" si="2">AG9</f>
        <v>33.25</v>
      </c>
      <c r="H9" s="128">
        <f t="shared" si="2"/>
        <v>33</v>
      </c>
      <c r="I9" s="128">
        <f t="shared" ref="I9:I15" si="3">AVERAGE(J9:K9)</f>
        <v>30</v>
      </c>
      <c r="J9" s="128">
        <f t="shared" ref="J9:M15" si="4">AI9</f>
        <v>32</v>
      </c>
      <c r="K9" s="128">
        <f t="shared" si="4"/>
        <v>28</v>
      </c>
      <c r="L9" s="128">
        <f t="shared" si="4"/>
        <v>26.5</v>
      </c>
      <c r="M9" s="128">
        <f t="shared" si="4"/>
        <v>28.5</v>
      </c>
      <c r="N9" s="128">
        <f>AVERAGE(K9:M9)</f>
        <v>27.666666666666668</v>
      </c>
      <c r="O9" s="128">
        <f>AVERAGE(P9:R9)</f>
        <v>45</v>
      </c>
      <c r="P9" s="127">
        <f t="shared" ref="P9:R15" si="5">AM9</f>
        <v>43</v>
      </c>
      <c r="Q9" s="128">
        <f t="shared" si="5"/>
        <v>50</v>
      </c>
      <c r="R9" s="128">
        <f t="shared" si="5"/>
        <v>42</v>
      </c>
      <c r="S9" s="128">
        <f t="shared" ref="S9:S15" si="6">AVERAGE(T9:V9)</f>
        <v>39.083333333333336</v>
      </c>
      <c r="T9" s="128">
        <f t="shared" ref="T9:V15" si="7">AP9</f>
        <v>39.5</v>
      </c>
      <c r="U9" s="128">
        <f t="shared" si="7"/>
        <v>38.75</v>
      </c>
      <c r="V9" s="128">
        <f t="shared" si="7"/>
        <v>39</v>
      </c>
      <c r="W9" s="144">
        <f>SUM(AG28:AR28)/SUM($AG$5:$AR$5)</f>
        <v>36.160784313725493</v>
      </c>
      <c r="X9" s="128">
        <f>SUM(AS28:BD28)/SUM($AS$5:$BD$5)</f>
        <v>40.473529411764709</v>
      </c>
      <c r="Y9" s="128">
        <f>SUM(BE28:BR28)/SUM($BE$5:$BR$5)</f>
        <v>40.996879194630871</v>
      </c>
      <c r="Z9" s="128">
        <f>SUM(BQ28:CB28)/SUM($BQ$5:$CB$5)</f>
        <v>41.212274509803919</v>
      </c>
      <c r="AA9" s="128">
        <f t="shared" ref="AA9:AA15" si="8">SUM(CC28:DX28)/SUM($CC$5:$DX$5)</f>
        <v>42.282862745098051</v>
      </c>
      <c r="AB9" s="216">
        <f t="shared" ref="AB9:AB15" si="9">SUM(DY28:EJ28)/SUM($DY$5:$EJ$5)</f>
        <v>43.494726562500006</v>
      </c>
      <c r="AC9" s="217">
        <f t="shared" ref="AC9:AC15" ca="1" si="10">(C9*C$5+D9*D$5+SUM(AG28:EJ28))/(SUM(C$5:D$5)+SUM($AG$5:$EJ$5))</f>
        <v>41.087598176833879</v>
      </c>
      <c r="AD9" s="145"/>
      <c r="AE9" s="145"/>
      <c r="AF9" s="146"/>
      <c r="AG9" s="127">
        <f>VLOOKUP(AG$7,'[27]Curve Summary'!$A$7:$AG$161,4)</f>
        <v>33.25</v>
      </c>
      <c r="AH9" s="127">
        <f>VLOOKUP(AH$7,'[27]Curve Summary'!$A$7:$AG$161,4)</f>
        <v>33</v>
      </c>
      <c r="AI9" s="127">
        <f>VLOOKUP(AI$7,'[27]Curve Summary'!$A$7:$AG$161,4)</f>
        <v>32</v>
      </c>
      <c r="AJ9" s="127">
        <f>VLOOKUP(AJ$7,'[27]Curve Summary'!$A$7:$AG$161,4)</f>
        <v>28</v>
      </c>
      <c r="AK9" s="127">
        <f>VLOOKUP(AK$7,'[27]Curve Summary'!$A$7:$AG$161,4)</f>
        <v>26.5</v>
      </c>
      <c r="AL9" s="127">
        <f>VLOOKUP(AL$7,'[27]Curve Summary'!$A$7:$AG$161,4)</f>
        <v>28.5</v>
      </c>
      <c r="AM9" s="127">
        <f>VLOOKUP(AM$7,'[27]Curve Summary'!$A$7:$AG$161,4)</f>
        <v>43</v>
      </c>
      <c r="AN9" s="127">
        <f>VLOOKUP(AN$7,'[27]Curve Summary'!$A$7:$AG$161,4)</f>
        <v>50</v>
      </c>
      <c r="AO9" s="127">
        <f>VLOOKUP(AO$7,'[27]Curve Summary'!$A$7:$AG$161,4)</f>
        <v>42</v>
      </c>
      <c r="AP9" s="127">
        <f>VLOOKUP(AP$7,'[27]Curve Summary'!$A$7:$AG$161,4)</f>
        <v>39.5</v>
      </c>
      <c r="AQ9" s="127">
        <f>VLOOKUP(AQ$7,'[27]Curve Summary'!$A$7:$AG$161,4)</f>
        <v>38.75</v>
      </c>
      <c r="AR9" s="127">
        <f>VLOOKUP(AR$7,'[27]Curve Summary'!$A$7:$AG$161,4)</f>
        <v>39</v>
      </c>
      <c r="AS9" s="127">
        <f>VLOOKUP(AS$7,'[27]Curve Summary'!$A$7:$AG$161,4)</f>
        <v>42.5</v>
      </c>
      <c r="AT9" s="127">
        <f>VLOOKUP(AT$7,'[27]Curve Summary'!$A$7:$AG$161,4)</f>
        <v>40.25</v>
      </c>
      <c r="AU9" s="127">
        <f>VLOOKUP(AU$7,'[27]Curve Summary'!$A$7:$AG$161,4)</f>
        <v>38</v>
      </c>
      <c r="AV9" s="127">
        <f>VLOOKUP(AV$7,'[27]Curve Summary'!$A$7:$AG$161,4)</f>
        <v>33.25</v>
      </c>
      <c r="AW9" s="127">
        <f>VLOOKUP(AW$7,'[27]Curve Summary'!$A$7:$AG$161,4)</f>
        <v>29.75</v>
      </c>
      <c r="AX9" s="127">
        <f>VLOOKUP(AX$7,'[27]Curve Summary'!$A$7:$AG$161,4)</f>
        <v>31</v>
      </c>
      <c r="AY9" s="127">
        <f>VLOOKUP(AY$7,'[27]Curve Summary'!$A$7:$AG$161,4)</f>
        <v>49</v>
      </c>
      <c r="AZ9" s="127">
        <f>VLOOKUP(AZ$7,'[27]Curve Summary'!$A$7:$AG$161,4)</f>
        <v>55.5</v>
      </c>
      <c r="BA9" s="127">
        <f>VLOOKUP(BA$7,'[27]Curve Summary'!$A$7:$AG$161,4)</f>
        <v>45</v>
      </c>
      <c r="BB9" s="127">
        <f>VLOOKUP(BB$7,'[27]Curve Summary'!$A$7:$AG$161,4)</f>
        <v>42</v>
      </c>
      <c r="BC9" s="127">
        <f>VLOOKUP(BC$7,'[27]Curve Summary'!$A$7:$AG$161,4)</f>
        <v>39</v>
      </c>
      <c r="BD9" s="127">
        <f>VLOOKUP(BD$7,'[27]Curve Summary'!$A$7:$AG$161,4)</f>
        <v>40</v>
      </c>
      <c r="BE9" s="127">
        <f>VLOOKUP(BE$7,'[27]Curve Summary'!$A$7:$AG$161,4)</f>
        <v>42.61</v>
      </c>
      <c r="BF9" s="127">
        <f>VLOOKUP(BF$7,'[27]Curve Summary'!$A$7:$AG$161,4)</f>
        <v>40.68</v>
      </c>
      <c r="BG9" s="127">
        <f>VLOOKUP(BG$7,'[27]Curve Summary'!$A$7:$AG$161,4)</f>
        <v>38.75</v>
      </c>
      <c r="BH9" s="127">
        <f>VLOOKUP(BH$7,'[27]Curve Summary'!$A$7:$AG$161,4)</f>
        <v>34.67</v>
      </c>
      <c r="BI9" s="127">
        <f>VLOOKUP(BI$7,'[27]Curve Summary'!$A$7:$AG$161,4)</f>
        <v>31.67</v>
      </c>
      <c r="BJ9" s="127">
        <f>VLOOKUP(BJ$7,'[27]Curve Summary'!$A$7:$AG$161,4)</f>
        <v>32.74</v>
      </c>
      <c r="BK9" s="127">
        <f>VLOOKUP(BK$7,'[27]Curve Summary'!$A$7:$AG$161,4)</f>
        <v>48.19</v>
      </c>
      <c r="BL9" s="127">
        <f>VLOOKUP(BL$7,'[27]Curve Summary'!$A$7:$AG$161,4)</f>
        <v>53.77</v>
      </c>
      <c r="BM9" s="127">
        <f>VLOOKUP(BM$7,'[27]Curve Summary'!$A$7:$AG$161,4)</f>
        <v>44.76</v>
      </c>
      <c r="BN9" s="127">
        <f>VLOOKUP(BN$7,'[27]Curve Summary'!$A$7:$AG$161,4)</f>
        <v>42.18</v>
      </c>
      <c r="BO9" s="127">
        <f>VLOOKUP(BO$7,'[27]Curve Summary'!$A$7:$AG$161,4)</f>
        <v>39.61</v>
      </c>
      <c r="BP9" s="127">
        <f>VLOOKUP(BP$7,'[27]Curve Summary'!$A$7:$AG$161,4)</f>
        <v>40.47</v>
      </c>
      <c r="BQ9" s="127">
        <f>VLOOKUP(BQ$7,'[27]Curve Summary'!$A$7:$AG$161,4)</f>
        <v>42.7</v>
      </c>
      <c r="BR9" s="127">
        <f>VLOOKUP(BR$7,'[27]Curve Summary'!$A$7:$AG$161,4)</f>
        <v>41.05</v>
      </c>
      <c r="BS9" s="127">
        <f>VLOOKUP(BS$7,'[27]Curve Summary'!$A$7:$AG$161,4)</f>
        <v>39.39</v>
      </c>
      <c r="BT9" s="127">
        <f>VLOOKUP(BT$7,'[27]Curve Summary'!$A$7:$AG$161,4)</f>
        <v>35.9</v>
      </c>
      <c r="BU9" s="127">
        <f>VLOOKUP(BU$7,'[27]Curve Summary'!$A$7:$AG$161,4)</f>
        <v>33.32</v>
      </c>
      <c r="BV9" s="127">
        <f>VLOOKUP(BV$7,'[27]Curve Summary'!$A$7:$AG$161,4)</f>
        <v>34.24</v>
      </c>
      <c r="BW9" s="127">
        <f>VLOOKUP(BW$7,'[27]Curve Summary'!$A$7:$AG$161,4)</f>
        <v>47.49</v>
      </c>
      <c r="BX9" s="127">
        <f>VLOOKUP(BX$7,'[27]Curve Summary'!$A$7:$AG$161,4)</f>
        <v>52.28</v>
      </c>
      <c r="BY9" s="127">
        <f>VLOOKUP(BY$7,'[27]Curve Summary'!$A$7:$AG$161,4)</f>
        <v>44.55</v>
      </c>
      <c r="BZ9" s="127">
        <f>VLOOKUP(BZ$7,'[27]Curve Summary'!$A$7:$AG$161,4)</f>
        <v>42.35</v>
      </c>
      <c r="CA9" s="127">
        <f>VLOOKUP(CA$7,'[27]Curve Summary'!$A$7:$AG$161,4)</f>
        <v>40.14</v>
      </c>
      <c r="CB9" s="127">
        <f>VLOOKUP(CB$7,'[27]Curve Summary'!$A$7:$AG$161,4)</f>
        <v>40.880000000000003</v>
      </c>
      <c r="CC9" s="127">
        <f>VLOOKUP(CC$7,'[27]Curve Summary'!$A$7:$AG$161,4)</f>
        <v>42.96</v>
      </c>
      <c r="CD9" s="127">
        <f>VLOOKUP(CD$7,'[27]Curve Summary'!$A$7:$AG$161,4)</f>
        <v>41.46</v>
      </c>
      <c r="CE9" s="127">
        <f>VLOOKUP(CE$7,'[27]Curve Summary'!$A$7:$AG$161,4)</f>
        <v>39.950000000000003</v>
      </c>
      <c r="CF9" s="127">
        <f>VLOOKUP(CF$7,'[27]Curve Summary'!$A$7:$AG$161,4)</f>
        <v>36.78</v>
      </c>
      <c r="CG9" s="127">
        <f>VLOOKUP(CG$7,'[27]Curve Summary'!$A$7:$AG$161,4)</f>
        <v>34.44</v>
      </c>
      <c r="CH9" s="127">
        <f>VLOOKUP(CH$7,'[27]Curve Summary'!$A$7:$AG$161,4)</f>
        <v>35.28</v>
      </c>
      <c r="CI9" s="127">
        <f>VLOOKUP(CI$7,'[27]Curve Summary'!$A$7:$AG$161,4)</f>
        <v>47.32</v>
      </c>
      <c r="CJ9" s="127">
        <f>VLOOKUP(CJ$7,'[27]Curve Summary'!$A$7:$AG$161,4)</f>
        <v>51.67</v>
      </c>
      <c r="CK9" s="127">
        <f>VLOOKUP(CK$7,'[27]Curve Summary'!$A$7:$AG$161,4)</f>
        <v>44.65</v>
      </c>
      <c r="CL9" s="127">
        <f>VLOOKUP(CL$7,'[27]Curve Summary'!$A$7:$AG$161,4)</f>
        <v>42.64</v>
      </c>
      <c r="CM9" s="127">
        <f>VLOOKUP(CM$7,'[27]Curve Summary'!$A$7:$AG$161,4)</f>
        <v>40.64</v>
      </c>
      <c r="CN9" s="127">
        <f>VLOOKUP(CN$7,'[27]Curve Summary'!$A$7:$AG$161,4)</f>
        <v>41.31</v>
      </c>
      <c r="CO9" s="127">
        <f>VLOOKUP(CO$7,'[27]Curve Summary'!$A$7:$AG$161,4)</f>
        <v>43.23</v>
      </c>
      <c r="CP9" s="127">
        <f>VLOOKUP(CP$7,'[27]Curve Summary'!$A$7:$AG$161,4)</f>
        <v>41.86</v>
      </c>
      <c r="CQ9" s="127">
        <f>VLOOKUP(CQ$7,'[27]Curve Summary'!$A$7:$AG$161,4)</f>
        <v>40.5</v>
      </c>
      <c r="CR9" s="127">
        <f>VLOOKUP(CR$7,'[27]Curve Summary'!$A$7:$AG$161,4)</f>
        <v>37.61</v>
      </c>
      <c r="CS9" s="127">
        <f>VLOOKUP(CS$7,'[27]Curve Summary'!$A$7:$AG$161,4)</f>
        <v>35.49</v>
      </c>
      <c r="CT9" s="127">
        <f>VLOOKUP(CT$7,'[27]Curve Summary'!$A$7:$AG$161,4)</f>
        <v>36.25</v>
      </c>
      <c r="CU9" s="127">
        <f>VLOOKUP(CU$7,'[27]Curve Summary'!$A$7:$AG$161,4)</f>
        <v>47.2</v>
      </c>
      <c r="CV9" s="127">
        <f>VLOOKUP(CV$7,'[27]Curve Summary'!$A$7:$AG$161,4)</f>
        <v>51.15</v>
      </c>
      <c r="CW9" s="127">
        <f>VLOOKUP(CW$7,'[27]Curve Summary'!$A$7:$AG$161,4)</f>
        <v>44.77</v>
      </c>
      <c r="CX9" s="127">
        <f>VLOOKUP(CX$7,'[27]Curve Summary'!$A$7:$AG$161,4)</f>
        <v>42.95</v>
      </c>
      <c r="CY9" s="127">
        <f>VLOOKUP(CY$7,'[27]Curve Summary'!$A$7:$AG$161,4)</f>
        <v>41.13</v>
      </c>
      <c r="CZ9" s="127">
        <f>VLOOKUP(CZ$7,'[27]Curve Summary'!$A$7:$AG$161,4)</f>
        <v>41.75</v>
      </c>
      <c r="DA9" s="127">
        <f>VLOOKUP(DA$7,'[27]Curve Summary'!$A$7:$AG$161,4)</f>
        <v>43.64</v>
      </c>
      <c r="DB9" s="127">
        <f>VLOOKUP(DB$7,'[27]Curve Summary'!$A$7:$AG$161,4)</f>
        <v>42.37</v>
      </c>
      <c r="DC9" s="127">
        <f>VLOOKUP(DC$7,'[27]Curve Summary'!$A$7:$AG$161,4)</f>
        <v>41.1</v>
      </c>
      <c r="DD9" s="127">
        <f>VLOOKUP(DD$7,'[27]Curve Summary'!$A$7:$AG$161,4)</f>
        <v>38.42</v>
      </c>
      <c r="DE9" s="127">
        <f>VLOOKUP(DE$7,'[27]Curve Summary'!$A$7:$AG$161,4)</f>
        <v>36.44</v>
      </c>
      <c r="DF9" s="127">
        <f>VLOOKUP(DF$7,'[27]Curve Summary'!$A$7:$AG$161,4)</f>
        <v>37.15</v>
      </c>
      <c r="DG9" s="127">
        <f>VLOOKUP(DG$7,'[27]Curve Summary'!$A$7:$AG$161,4)</f>
        <v>47.34</v>
      </c>
      <c r="DH9" s="127">
        <f>VLOOKUP(DH$7,'[27]Curve Summary'!$A$7:$AG$161,4)</f>
        <v>51.02</v>
      </c>
      <c r="DI9" s="127">
        <f>VLOOKUP(DI$7,'[27]Curve Summary'!$A$7:$AG$161,4)</f>
        <v>45.08</v>
      </c>
      <c r="DJ9" s="127">
        <f>VLOOKUP(DJ$7,'[27]Curve Summary'!$A$7:$AG$161,4)</f>
        <v>43.39</v>
      </c>
      <c r="DK9" s="127">
        <f>VLOOKUP(DK$7,'[27]Curve Summary'!$A$7:$AG$161,4)</f>
        <v>41.7</v>
      </c>
      <c r="DL9" s="127">
        <f>VLOOKUP(DL$7,'[27]Curve Summary'!$A$7:$AG$161,4)</f>
        <v>42.26</v>
      </c>
      <c r="DM9" s="127">
        <f>VLOOKUP(DM$7,'[27]Curve Summary'!$A$7:$AG$161,4)</f>
        <v>44.06</v>
      </c>
      <c r="DN9" s="127">
        <f>VLOOKUP(DN$7,'[27]Curve Summary'!$A$7:$AG$161,4)</f>
        <v>42.87</v>
      </c>
      <c r="DO9" s="127">
        <f>VLOOKUP(DO$7,'[27]Curve Summary'!$A$7:$AG$161,4)</f>
        <v>41.69</v>
      </c>
      <c r="DP9" s="127">
        <f>VLOOKUP(DP$7,'[27]Curve Summary'!$A$7:$AG$161,4)</f>
        <v>39.200000000000003</v>
      </c>
      <c r="DQ9" s="127">
        <f>VLOOKUP(DQ$7,'[27]Curve Summary'!$A$7:$AG$161,4)</f>
        <v>37.36</v>
      </c>
      <c r="DR9" s="127">
        <f>VLOOKUP(DR$7,'[27]Curve Summary'!$A$7:$AG$161,4)</f>
        <v>38.020000000000003</v>
      </c>
      <c r="DS9" s="127">
        <f>VLOOKUP(DS$7,'[27]Curve Summary'!$A$7:$AG$161,4)</f>
        <v>47.5</v>
      </c>
      <c r="DT9" s="127">
        <f>VLOOKUP(DT$7,'[27]Curve Summary'!$A$7:$AG$161,4)</f>
        <v>50.93</v>
      </c>
      <c r="DU9" s="127">
        <f>VLOOKUP(DU$7,'[27]Curve Summary'!$A$7:$AG$161,4)</f>
        <v>45.4</v>
      </c>
      <c r="DV9" s="127">
        <f>VLOOKUP(DV$7,'[27]Curve Summary'!$A$7:$AG$161,4)</f>
        <v>43.83</v>
      </c>
      <c r="DW9" s="127">
        <f>VLOOKUP(DW$7,'[27]Curve Summary'!$A$7:$AG$161,4)</f>
        <v>42.25</v>
      </c>
      <c r="DX9" s="127">
        <f>VLOOKUP(DX$7,'[27]Curve Summary'!$A$7:$AG$161,4)</f>
        <v>42.78</v>
      </c>
      <c r="DY9" s="127">
        <f>VLOOKUP(DY$7,'[27]Curve Summary'!$A$7:$AG$161,4)</f>
        <v>44.48</v>
      </c>
      <c r="DZ9" s="127">
        <f>VLOOKUP(DZ$7,'[27]Curve Summary'!$A$7:$AG$161,4)</f>
        <v>43.38</v>
      </c>
      <c r="EA9" s="127">
        <f>VLOOKUP(EA$7,'[27]Curve Summary'!$A$7:$AG$161,4)</f>
        <v>42.28</v>
      </c>
      <c r="EB9" s="127">
        <f>VLOOKUP(EB$7,'[27]Curve Summary'!$A$7:$AG$161,4)</f>
        <v>39.96</v>
      </c>
      <c r="EC9" s="127">
        <f>VLOOKUP(EC$7,'[27]Curve Summary'!$A$7:$AG$161,4)</f>
        <v>38.25</v>
      </c>
      <c r="ED9" s="127">
        <f>VLOOKUP(ED$7,'[27]Curve Summary'!$A$7:$AG$161,4)</f>
        <v>38.86</v>
      </c>
      <c r="EE9" s="127">
        <f>VLOOKUP(EE$7,'[27]Curve Summary'!$A$7:$AG$161,4)</f>
        <v>47.69</v>
      </c>
      <c r="EF9" s="127">
        <f>VLOOKUP(EF$7,'[27]Curve Summary'!$A$7:$AG$161,4)</f>
        <v>50.88</v>
      </c>
      <c r="EG9" s="127">
        <f>VLOOKUP(EG$7,'[27]Curve Summary'!$A$7:$AG$161,4)</f>
        <v>45.74</v>
      </c>
      <c r="EH9" s="127">
        <f>VLOOKUP(EH$7,'[27]Curve Summary'!$A$7:$AG$161,4)</f>
        <v>44.27</v>
      </c>
      <c r="EI9" s="127">
        <f>VLOOKUP(EI$7,'[27]Curve Summary'!$A$7:$AG$161,4)</f>
        <v>42.81</v>
      </c>
      <c r="EJ9" s="127">
        <f>VLOOKUP(EJ$7,'[27]Curve Summary'!$A$7:$AG$161,4)</f>
        <v>43.3</v>
      </c>
    </row>
    <row r="10" spans="1:140" ht="13.7" customHeight="1" x14ac:dyDescent="0.2">
      <c r="A10" s="190" t="s">
        <v>121</v>
      </c>
      <c r="B10" s="148" t="s">
        <v>143</v>
      </c>
      <c r="C10" s="127">
        <f>'[27]Power Desk Daily Price'!$AC10</f>
        <v>23.903846153846153</v>
      </c>
      <c r="D10" s="127">
        <f ca="1">IF(ISERROR((AVERAGE(OFFSET('[27]Curve Summary'!$C$6,14,0,13,1))*13+ 12* '[27]Curve Summary Backup'!$C$38)/25), '[27]Curve Summary Backup'!$C$38,(AVERAGE(OFFSET('[27]Curve Summary'!$C$6,14,0,13,1))*13+ 12* '[27]Curve Summary Backup'!$C$38)/25)</f>
        <v>32.75</v>
      </c>
      <c r="E10" s="149">
        <f t="shared" ca="1" si="0"/>
        <v>29.611042183622825</v>
      </c>
      <c r="F10" s="127">
        <f t="shared" si="1"/>
        <v>33.075000000000003</v>
      </c>
      <c r="G10" s="127">
        <f t="shared" si="2"/>
        <v>33.25</v>
      </c>
      <c r="H10" s="127">
        <f t="shared" si="2"/>
        <v>32.9</v>
      </c>
      <c r="I10" s="127">
        <f t="shared" si="3"/>
        <v>31</v>
      </c>
      <c r="J10" s="127">
        <f t="shared" si="4"/>
        <v>32</v>
      </c>
      <c r="K10" s="127">
        <f t="shared" si="4"/>
        <v>30</v>
      </c>
      <c r="L10" s="127">
        <f t="shared" si="4"/>
        <v>29</v>
      </c>
      <c r="M10" s="127">
        <f t="shared" si="4"/>
        <v>31</v>
      </c>
      <c r="N10" s="127">
        <f t="shared" ref="N10:N15" si="11">AVERAGE(K10:M10)</f>
        <v>30</v>
      </c>
      <c r="O10" s="127">
        <f t="shared" ref="O10:O15" si="12">AVERAGE(P10:R10)</f>
        <v>48</v>
      </c>
      <c r="P10" s="127">
        <f t="shared" si="5"/>
        <v>46</v>
      </c>
      <c r="Q10" s="127">
        <f t="shared" si="5"/>
        <v>52.5</v>
      </c>
      <c r="R10" s="127">
        <f t="shared" si="5"/>
        <v>45.5</v>
      </c>
      <c r="S10" s="127">
        <f t="shared" si="6"/>
        <v>39.083333333333336</v>
      </c>
      <c r="T10" s="127">
        <f t="shared" si="7"/>
        <v>39.5</v>
      </c>
      <c r="U10" s="127">
        <f t="shared" si="7"/>
        <v>38.75</v>
      </c>
      <c r="V10" s="127">
        <f t="shared" si="7"/>
        <v>39</v>
      </c>
      <c r="W10" s="149">
        <f t="shared" ref="W10:W15" si="13">SUM(AG29:AR29)/SUM($AG$5:$AR$5)</f>
        <v>37.48627450980392</v>
      </c>
      <c r="X10" s="127">
        <f t="shared" ref="X10:X15" si="14">SUM(AS29:BD29)/SUM($AS$5:$BD$5)</f>
        <v>42.841176470588238</v>
      </c>
      <c r="Y10" s="127">
        <f t="shared" ref="Y10:Y15" si="15">SUM(BE29:BR29)/SUM($BE$5:$BR$5)</f>
        <v>43.168959731543616</v>
      </c>
      <c r="Z10" s="127">
        <f t="shared" ref="Z10:Z15" si="16">SUM(BQ29:CB29)/SUM($BQ$5:$CB$5)</f>
        <v>43.573176470588237</v>
      </c>
      <c r="AA10" s="127">
        <f t="shared" si="8"/>
        <v>45.468852941176486</v>
      </c>
      <c r="AB10" s="218">
        <f t="shared" si="9"/>
        <v>47.503085937499989</v>
      </c>
      <c r="AC10" s="150">
        <f t="shared" ca="1" si="10"/>
        <v>43.862130660237149</v>
      </c>
      <c r="AD10" s="145"/>
      <c r="AE10" s="145"/>
      <c r="AF10" s="146"/>
      <c r="AG10" s="151">
        <f>VLOOKUP(AG$7,'[27]Curve Summary'!$A$8:$AG$161,3)</f>
        <v>33.25</v>
      </c>
      <c r="AH10" s="151">
        <f>VLOOKUP(AH$7,'[27]Curve Summary'!$A$8:$AG$161,3)</f>
        <v>32.9</v>
      </c>
      <c r="AI10" s="151">
        <f>VLOOKUP(AI$7,'[27]Curve Summary'!$A$8:$AG$161,3)</f>
        <v>32</v>
      </c>
      <c r="AJ10" s="151">
        <f>VLOOKUP(AJ$7,'[27]Curve Summary'!$A$8:$AG$161,3)</f>
        <v>30</v>
      </c>
      <c r="AK10" s="151">
        <f>VLOOKUP(AK$7,'[27]Curve Summary'!$A$8:$AG$161,3)</f>
        <v>29</v>
      </c>
      <c r="AL10" s="151">
        <f>VLOOKUP(AL$7,'[27]Curve Summary'!$A$8:$AG$161,3)</f>
        <v>31</v>
      </c>
      <c r="AM10" s="151">
        <f>VLOOKUP(AM$7,'[27]Curve Summary'!$A$8:$AG$161,3)</f>
        <v>46</v>
      </c>
      <c r="AN10" s="151">
        <f>VLOOKUP(AN$7,'[27]Curve Summary'!$A$8:$AG$161,3)</f>
        <v>52.5</v>
      </c>
      <c r="AO10" s="151">
        <f>VLOOKUP(AO$7,'[27]Curve Summary'!$A$8:$AG$161,3)</f>
        <v>45.5</v>
      </c>
      <c r="AP10" s="151">
        <f>VLOOKUP(AP$7,'[27]Curve Summary'!$A$8:$AG$161,3)</f>
        <v>39.5</v>
      </c>
      <c r="AQ10" s="151">
        <f>VLOOKUP(AQ$7,'[27]Curve Summary'!$A$8:$AG$161,3)</f>
        <v>38.75</v>
      </c>
      <c r="AR10" s="151">
        <f>VLOOKUP(AR$7,'[27]Curve Summary'!$A$8:$AG$161,3)</f>
        <v>39</v>
      </c>
      <c r="AS10" s="151">
        <f>VLOOKUP(AS$7,'[27]Curve Summary'!$A$8:$AG$161,3)</f>
        <v>43</v>
      </c>
      <c r="AT10" s="151">
        <f>VLOOKUP(AT$7,'[27]Curve Summary'!$A$8:$AG$161,3)</f>
        <v>41</v>
      </c>
      <c r="AU10" s="151">
        <f>VLOOKUP(AU$7,'[27]Curve Summary'!$A$8:$AG$161,3)</f>
        <v>39.5</v>
      </c>
      <c r="AV10" s="151">
        <f>VLOOKUP(AV$7,'[27]Curve Summary'!$A$8:$AG$161,3)</f>
        <v>36.75</v>
      </c>
      <c r="AW10" s="151">
        <f>VLOOKUP(AW$7,'[27]Curve Summary'!$A$8:$AG$161,3)</f>
        <v>33.25</v>
      </c>
      <c r="AX10" s="151">
        <f>VLOOKUP(AX$7,'[27]Curve Summary'!$A$8:$AG$161,3)</f>
        <v>34.75</v>
      </c>
      <c r="AY10" s="151">
        <f>VLOOKUP(AY$7,'[27]Curve Summary'!$A$8:$AG$161,3)</f>
        <v>53.5</v>
      </c>
      <c r="AZ10" s="151">
        <f>VLOOKUP(AZ$7,'[27]Curve Summary'!$A$8:$AG$161,3)</f>
        <v>59</v>
      </c>
      <c r="BA10" s="151">
        <f>VLOOKUP(BA$7,'[27]Curve Summary'!$A$8:$AG$161,3)</f>
        <v>48.5</v>
      </c>
      <c r="BB10" s="151">
        <f>VLOOKUP(BB$7,'[27]Curve Summary'!$A$8:$AG$161,3)</f>
        <v>43.75</v>
      </c>
      <c r="BC10" s="151">
        <f>VLOOKUP(BC$7,'[27]Curve Summary'!$A$8:$AG$161,3)</f>
        <v>39.75</v>
      </c>
      <c r="BD10" s="151">
        <f>VLOOKUP(BD$7,'[27]Curve Summary'!$A$8:$AG$161,3)</f>
        <v>40.75</v>
      </c>
      <c r="BE10" s="151">
        <f>VLOOKUP(BE$7,'[27]Curve Summary'!$A$8:$AG$161,3)</f>
        <v>43.37</v>
      </c>
      <c r="BF10" s="151">
        <f>VLOOKUP(BF$7,'[27]Curve Summary'!$A$8:$AG$161,3)</f>
        <v>41.66</v>
      </c>
      <c r="BG10" s="151">
        <f>VLOOKUP(BG$7,'[27]Curve Summary'!$A$8:$AG$161,3)</f>
        <v>40.369999999999997</v>
      </c>
      <c r="BH10" s="151">
        <f>VLOOKUP(BH$7,'[27]Curve Summary'!$A$8:$AG$161,3)</f>
        <v>38.01</v>
      </c>
      <c r="BI10" s="151">
        <f>VLOOKUP(BI$7,'[27]Curve Summary'!$A$8:$AG$161,3)</f>
        <v>35.01</v>
      </c>
      <c r="BJ10" s="151">
        <f>VLOOKUP(BJ$7,'[27]Curve Summary'!$A$8:$AG$161,3)</f>
        <v>36.29</v>
      </c>
      <c r="BK10" s="151">
        <f>VLOOKUP(BK$7,'[27]Curve Summary'!$A$8:$AG$161,3)</f>
        <v>52.38</v>
      </c>
      <c r="BL10" s="151">
        <f>VLOOKUP(BL$7,'[27]Curve Summary'!$A$8:$AG$161,3)</f>
        <v>57.1</v>
      </c>
      <c r="BM10" s="151">
        <f>VLOOKUP(BM$7,'[27]Curve Summary'!$A$8:$AG$161,3)</f>
        <v>48.09</v>
      </c>
      <c r="BN10" s="151">
        <f>VLOOKUP(BN$7,'[27]Curve Summary'!$A$8:$AG$161,3)</f>
        <v>44.02</v>
      </c>
      <c r="BO10" s="151">
        <f>VLOOKUP(BO$7,'[27]Curve Summary'!$A$8:$AG$161,3)</f>
        <v>40.590000000000003</v>
      </c>
      <c r="BP10" s="151">
        <f>VLOOKUP(BP$7,'[27]Curve Summary'!$A$8:$AG$161,3)</f>
        <v>41.44</v>
      </c>
      <c r="BQ10" s="151">
        <f>VLOOKUP(BQ$7,'[27]Curve Summary'!$A$8:$AG$161,3)</f>
        <v>43.67</v>
      </c>
      <c r="BR10" s="151">
        <f>VLOOKUP(BR$7,'[27]Curve Summary'!$A$8:$AG$161,3)</f>
        <v>42.2</v>
      </c>
      <c r="BS10" s="151">
        <f>VLOOKUP(BS$7,'[27]Curve Summary'!$A$8:$AG$161,3)</f>
        <v>41.11</v>
      </c>
      <c r="BT10" s="151">
        <f>VLOOKUP(BT$7,'[27]Curve Summary'!$A$8:$AG$161,3)</f>
        <v>39.090000000000003</v>
      </c>
      <c r="BU10" s="151">
        <f>VLOOKUP(BU$7,'[27]Curve Summary'!$A$8:$AG$161,3)</f>
        <v>36.520000000000003</v>
      </c>
      <c r="BV10" s="151">
        <f>VLOOKUP(BV$7,'[27]Curve Summary'!$A$8:$AG$161,3)</f>
        <v>37.630000000000003</v>
      </c>
      <c r="BW10" s="151">
        <f>VLOOKUP(BW$7,'[27]Curve Summary'!$A$8:$AG$161,3)</f>
        <v>51.42</v>
      </c>
      <c r="BX10" s="151">
        <f>VLOOKUP(BX$7,'[27]Curve Summary'!$A$8:$AG$161,3)</f>
        <v>55.48</v>
      </c>
      <c r="BY10" s="151">
        <f>VLOOKUP(BY$7,'[27]Curve Summary'!$A$8:$AG$161,3)</f>
        <v>47.76</v>
      </c>
      <c r="BZ10" s="151">
        <f>VLOOKUP(BZ$7,'[27]Curve Summary'!$A$8:$AG$161,3)</f>
        <v>44.27</v>
      </c>
      <c r="CA10" s="151">
        <f>VLOOKUP(CA$7,'[27]Curve Summary'!$A$8:$AG$161,3)</f>
        <v>41.34</v>
      </c>
      <c r="CB10" s="151">
        <f>VLOOKUP(CB$7,'[27]Curve Summary'!$A$8:$AG$161,3)</f>
        <v>42.08</v>
      </c>
      <c r="CC10" s="151">
        <f>VLOOKUP(CC$7,'[27]Curve Summary'!$A$8:$AG$161,3)</f>
        <v>44.4</v>
      </c>
      <c r="CD10" s="151">
        <f>VLOOKUP(CD$7,'[27]Curve Summary'!$A$8:$AG$161,3)</f>
        <v>43.06</v>
      </c>
      <c r="CE10" s="151">
        <f>VLOOKUP(CE$7,'[27]Curve Summary'!$A$8:$AG$161,3)</f>
        <v>42.06</v>
      </c>
      <c r="CF10" s="151">
        <f>VLOOKUP(CF$7,'[27]Curve Summary'!$A$8:$AG$161,3)</f>
        <v>40.21</v>
      </c>
      <c r="CG10" s="151">
        <f>VLOOKUP(CG$7,'[27]Curve Summary'!$A$8:$AG$161,3)</f>
        <v>37.869999999999997</v>
      </c>
      <c r="CH10" s="151">
        <f>VLOOKUP(CH$7,'[27]Curve Summary'!$A$8:$AG$161,3)</f>
        <v>38.880000000000003</v>
      </c>
      <c r="CI10" s="151">
        <f>VLOOKUP(CI$7,'[27]Curve Summary'!$A$8:$AG$161,3)</f>
        <v>51.51</v>
      </c>
      <c r="CJ10" s="151">
        <f>VLOOKUP(CJ$7,'[27]Curve Summary'!$A$8:$AG$161,3)</f>
        <v>55.22</v>
      </c>
      <c r="CK10" s="151">
        <f>VLOOKUP(CK$7,'[27]Curve Summary'!$A$8:$AG$161,3)</f>
        <v>48.16</v>
      </c>
      <c r="CL10" s="151">
        <f>VLOOKUP(CL$7,'[27]Curve Summary'!$A$8:$AG$161,3)</f>
        <v>44.97</v>
      </c>
      <c r="CM10" s="151">
        <f>VLOOKUP(CM$7,'[27]Curve Summary'!$A$8:$AG$161,3)</f>
        <v>42.28</v>
      </c>
      <c r="CN10" s="151">
        <f>VLOOKUP(CN$7,'[27]Curve Summary'!$A$8:$AG$161,3)</f>
        <v>42.96</v>
      </c>
      <c r="CO10" s="151">
        <f>VLOOKUP(CO$7,'[27]Curve Summary'!$A$8:$AG$161,3)</f>
        <v>45.14</v>
      </c>
      <c r="CP10" s="151">
        <f>VLOOKUP(CP$7,'[27]Curve Summary'!$A$8:$AG$161,3)</f>
        <v>43.91</v>
      </c>
      <c r="CQ10" s="151">
        <f>VLOOKUP(CQ$7,'[27]Curve Summary'!$A$8:$AG$161,3)</f>
        <v>43</v>
      </c>
      <c r="CR10" s="151">
        <f>VLOOKUP(CR$7,'[27]Curve Summary'!$A$8:$AG$161,3)</f>
        <v>41.31</v>
      </c>
      <c r="CS10" s="151">
        <f>VLOOKUP(CS$7,'[27]Curve Summary'!$A$8:$AG$161,3)</f>
        <v>39.159999999999997</v>
      </c>
      <c r="CT10" s="151">
        <f>VLOOKUP(CT$7,'[27]Curve Summary'!$A$8:$AG$161,3)</f>
        <v>40.090000000000003</v>
      </c>
      <c r="CU10" s="151">
        <f>VLOOKUP(CU$7,'[27]Curve Summary'!$A$8:$AG$161,3)</f>
        <v>51.65</v>
      </c>
      <c r="CV10" s="151">
        <f>VLOOKUP(CV$7,'[27]Curve Summary'!$A$8:$AG$161,3)</f>
        <v>55.04</v>
      </c>
      <c r="CW10" s="151">
        <f>VLOOKUP(CW$7,'[27]Curve Summary'!$A$8:$AG$161,3)</f>
        <v>48.58</v>
      </c>
      <c r="CX10" s="151">
        <f>VLOOKUP(CX$7,'[27]Curve Summary'!$A$8:$AG$161,3)</f>
        <v>45.66</v>
      </c>
      <c r="CY10" s="151">
        <f>VLOOKUP(CY$7,'[27]Curve Summary'!$A$8:$AG$161,3)</f>
        <v>43.2</v>
      </c>
      <c r="CZ10" s="151">
        <f>VLOOKUP(CZ$7,'[27]Curve Summary'!$A$8:$AG$161,3)</f>
        <v>43.83</v>
      </c>
      <c r="DA10" s="151">
        <f>VLOOKUP(DA$7,'[27]Curve Summary'!$A$8:$AG$161,3)</f>
        <v>45.87</v>
      </c>
      <c r="DB10" s="151">
        <f>VLOOKUP(DB$7,'[27]Curve Summary'!$A$8:$AG$161,3)</f>
        <v>44.73</v>
      </c>
      <c r="DC10" s="151">
        <f>VLOOKUP(DC$7,'[27]Curve Summary'!$A$8:$AG$161,3)</f>
        <v>43.87</v>
      </c>
      <c r="DD10" s="151">
        <f>VLOOKUP(DD$7,'[27]Curve Summary'!$A$8:$AG$161,3)</f>
        <v>42.3</v>
      </c>
      <c r="DE10" s="151">
        <f>VLOOKUP(DE$7,'[27]Curve Summary'!$A$8:$AG$161,3)</f>
        <v>40.29</v>
      </c>
      <c r="DF10" s="151">
        <f>VLOOKUP(DF$7,'[27]Curve Summary'!$A$8:$AG$161,3)</f>
        <v>41.16</v>
      </c>
      <c r="DG10" s="151">
        <f>VLOOKUP(DG$7,'[27]Curve Summary'!$A$8:$AG$161,3)</f>
        <v>51.97</v>
      </c>
      <c r="DH10" s="151">
        <f>VLOOKUP(DH$7,'[27]Curve Summary'!$A$8:$AG$161,3)</f>
        <v>55.15</v>
      </c>
      <c r="DI10" s="151">
        <f>VLOOKUP(DI$7,'[27]Curve Summary'!$A$8:$AG$161,3)</f>
        <v>49.11</v>
      </c>
      <c r="DJ10" s="151">
        <f>VLOOKUP(DJ$7,'[27]Curve Summary'!$A$8:$AG$161,3)</f>
        <v>46.38</v>
      </c>
      <c r="DK10" s="151">
        <f>VLOOKUP(DK$7,'[27]Curve Summary'!$A$8:$AG$161,3)</f>
        <v>44.08</v>
      </c>
      <c r="DL10" s="151">
        <f>VLOOKUP(DL$7,'[27]Curve Summary'!$A$8:$AG$161,3)</f>
        <v>44.67</v>
      </c>
      <c r="DM10" s="151">
        <f>VLOOKUP(DM$7,'[27]Curve Summary'!$A$8:$AG$161,3)</f>
        <v>46.71</v>
      </c>
      <c r="DN10" s="151">
        <f>VLOOKUP(DN$7,'[27]Curve Summary'!$A$8:$AG$161,3)</f>
        <v>45.64</v>
      </c>
      <c r="DO10" s="151">
        <f>VLOOKUP(DO$7,'[27]Curve Summary'!$A$8:$AG$161,3)</f>
        <v>44.84</v>
      </c>
      <c r="DP10" s="151">
        <f>VLOOKUP(DP$7,'[27]Curve Summary'!$A$8:$AG$161,3)</f>
        <v>43.36</v>
      </c>
      <c r="DQ10" s="151">
        <f>VLOOKUP(DQ$7,'[27]Curve Summary'!$A$8:$AG$161,3)</f>
        <v>41.48</v>
      </c>
      <c r="DR10" s="151">
        <f>VLOOKUP(DR$7,'[27]Curve Summary'!$A$8:$AG$161,3)</f>
        <v>42.3</v>
      </c>
      <c r="DS10" s="151">
        <f>VLOOKUP(DS$7,'[27]Curve Summary'!$A$8:$AG$161,3)</f>
        <v>52.43</v>
      </c>
      <c r="DT10" s="151">
        <f>VLOOKUP(DT$7,'[27]Curve Summary'!$A$8:$AG$161,3)</f>
        <v>55.41</v>
      </c>
      <c r="DU10" s="151">
        <f>VLOOKUP(DU$7,'[27]Curve Summary'!$A$8:$AG$161,3)</f>
        <v>49.75</v>
      </c>
      <c r="DV10" s="151">
        <f>VLOOKUP(DV$7,'[27]Curve Summary'!$A$8:$AG$161,3)</f>
        <v>47.2</v>
      </c>
      <c r="DW10" s="151">
        <f>VLOOKUP(DW$7,'[27]Curve Summary'!$A$8:$AG$161,3)</f>
        <v>45.04</v>
      </c>
      <c r="DX10" s="151">
        <f>VLOOKUP(DX$7,'[27]Curve Summary'!$A$8:$AG$161,3)</f>
        <v>45.59</v>
      </c>
      <c r="DY10" s="151">
        <f>VLOOKUP(DY$7,'[27]Curve Summary'!$A$8:$AG$161,3)</f>
        <v>47.55</v>
      </c>
      <c r="DZ10" s="151">
        <f>VLOOKUP(DZ$7,'[27]Curve Summary'!$A$8:$AG$161,3)</f>
        <v>46.55</v>
      </c>
      <c r="EA10" s="151">
        <f>VLOOKUP(EA$7,'[27]Curve Summary'!$A$8:$AG$161,3)</f>
        <v>45.8</v>
      </c>
      <c r="EB10" s="151">
        <f>VLOOKUP(EB$7,'[27]Curve Summary'!$A$8:$AG$161,3)</f>
        <v>44.42</v>
      </c>
      <c r="EC10" s="151">
        <f>VLOOKUP(EC$7,'[27]Curve Summary'!$A$8:$AG$161,3)</f>
        <v>42.66</v>
      </c>
      <c r="ED10" s="151">
        <f>VLOOKUP(ED$7,'[27]Curve Summary'!$A$8:$AG$161,3)</f>
        <v>43.43</v>
      </c>
      <c r="EE10" s="151">
        <f>VLOOKUP(EE$7,'[27]Curve Summary'!$A$8:$AG$161,3)</f>
        <v>52.92</v>
      </c>
      <c r="EF10" s="151">
        <f>VLOOKUP(EF$7,'[27]Curve Summary'!$A$8:$AG$161,3)</f>
        <v>55.71</v>
      </c>
      <c r="EG10" s="151">
        <f>VLOOKUP(EG$7,'[27]Curve Summary'!$A$8:$AG$161,3)</f>
        <v>50.41</v>
      </c>
      <c r="EH10" s="151">
        <f>VLOOKUP(EH$7,'[27]Curve Summary'!$A$8:$AG$161,3)</f>
        <v>48.01</v>
      </c>
      <c r="EI10" s="151">
        <f>VLOOKUP(EI$7,'[27]Curve Summary'!$A$8:$AG$161,3)</f>
        <v>46</v>
      </c>
      <c r="EJ10" s="151">
        <f>VLOOKUP(EJ$7,'[27]Curve Summary'!$A$8:$AG$161,3)</f>
        <v>46.51</v>
      </c>
    </row>
    <row r="11" spans="1:140" ht="13.7" customHeight="1" x14ac:dyDescent="0.2">
      <c r="A11" s="190" t="s">
        <v>122</v>
      </c>
      <c r="B11" s="133"/>
      <c r="C11" s="127">
        <f>'[27]Power Desk Daily Price'!$AC11</f>
        <v>25.446153846153848</v>
      </c>
      <c r="D11" s="127">
        <f ca="1">IF(ISERROR((AVERAGE(OFFSET('[27]Curve Summary'!$E$6,14,0,13,1))*13+ 12* '[27]Curve Summary Backup'!$E$38)/25), '[27]Curve Summary Backup'!$E$38,(AVERAGE(OFFSET('[27]Curve Summary'!$E$6,14,0,13,1))*13+ 12* '[27]Curve Summary Backup'!$E$38)/25)</f>
        <v>32.25</v>
      </c>
      <c r="E11" s="149">
        <f t="shared" ca="1" si="0"/>
        <v>29.835732009925557</v>
      </c>
      <c r="F11" s="127">
        <f t="shared" si="1"/>
        <v>33.774999999999999</v>
      </c>
      <c r="G11" s="127">
        <f t="shared" si="2"/>
        <v>33.9</v>
      </c>
      <c r="H11" s="127">
        <f t="shared" si="2"/>
        <v>33.65</v>
      </c>
      <c r="I11" s="127">
        <f t="shared" si="3"/>
        <v>31.6</v>
      </c>
      <c r="J11" s="127">
        <f t="shared" si="4"/>
        <v>33</v>
      </c>
      <c r="K11" s="127">
        <f t="shared" si="4"/>
        <v>30.2</v>
      </c>
      <c r="L11" s="127">
        <f t="shared" si="4"/>
        <v>29.95</v>
      </c>
      <c r="M11" s="127">
        <f t="shared" si="4"/>
        <v>36.450000000000003</v>
      </c>
      <c r="N11" s="127">
        <f t="shared" si="11"/>
        <v>32.199999999999996</v>
      </c>
      <c r="O11" s="127">
        <f t="shared" si="12"/>
        <v>50.75</v>
      </c>
      <c r="P11" s="127">
        <f t="shared" si="5"/>
        <v>49</v>
      </c>
      <c r="Q11" s="127">
        <f t="shared" si="5"/>
        <v>55.25</v>
      </c>
      <c r="R11" s="127">
        <f t="shared" si="5"/>
        <v>48</v>
      </c>
      <c r="S11" s="127">
        <f t="shared" si="6"/>
        <v>40.1</v>
      </c>
      <c r="T11" s="127">
        <f t="shared" si="7"/>
        <v>39.1</v>
      </c>
      <c r="U11" s="127">
        <f t="shared" si="7"/>
        <v>40.1</v>
      </c>
      <c r="V11" s="127">
        <f t="shared" si="7"/>
        <v>41.1</v>
      </c>
      <c r="W11" s="149">
        <f t="shared" si="13"/>
        <v>39.145098039215689</v>
      </c>
      <c r="X11" s="127">
        <f t="shared" si="14"/>
        <v>44.516078431372549</v>
      </c>
      <c r="Y11" s="127">
        <f t="shared" si="15"/>
        <v>44.662583892617448</v>
      </c>
      <c r="Z11" s="127">
        <f t="shared" si="16"/>
        <v>45.375725490196082</v>
      </c>
      <c r="AA11" s="127">
        <f t="shared" si="8"/>
        <v>45.998235294117634</v>
      </c>
      <c r="AB11" s="218">
        <f t="shared" si="9"/>
        <v>46.584531249999998</v>
      </c>
      <c r="AC11" s="150">
        <f t="shared" ca="1" si="10"/>
        <v>44.755164316147592</v>
      </c>
      <c r="AD11" s="145"/>
      <c r="AE11" s="145"/>
      <c r="AF11" s="146"/>
      <c r="AG11" s="151">
        <f>VLOOKUP(AG$7,'[27]Curve Summary'!$A$8:$AG$161,5)</f>
        <v>33.9</v>
      </c>
      <c r="AH11" s="151">
        <f>VLOOKUP(AH$7,'[27]Curve Summary'!$A$8:$AG$161,5)</f>
        <v>33.65</v>
      </c>
      <c r="AI11" s="151">
        <f>VLOOKUP(AI$7,'[27]Curve Summary'!$A$8:$AG$161,5)</f>
        <v>33</v>
      </c>
      <c r="AJ11" s="151">
        <f>VLOOKUP(AJ$7,'[27]Curve Summary'!$A$8:$AG$161,5)</f>
        <v>30.2</v>
      </c>
      <c r="AK11" s="151">
        <f>VLOOKUP(AK$7,'[27]Curve Summary'!$A$8:$AG$161,5)</f>
        <v>29.95</v>
      </c>
      <c r="AL11" s="151">
        <f>VLOOKUP(AL$7,'[27]Curve Summary'!$A$8:$AG$161,5)</f>
        <v>36.450000000000003</v>
      </c>
      <c r="AM11" s="151">
        <f>VLOOKUP(AM$7,'[27]Curve Summary'!$A$8:$AG$161,5)</f>
        <v>49</v>
      </c>
      <c r="AN11" s="151">
        <f>VLOOKUP(AN$7,'[27]Curve Summary'!$A$8:$AG$161,5)</f>
        <v>55.25</v>
      </c>
      <c r="AO11" s="151">
        <f>VLOOKUP(AO$7,'[27]Curve Summary'!$A$8:$AG$161,5)</f>
        <v>48</v>
      </c>
      <c r="AP11" s="151">
        <f>VLOOKUP(AP$7,'[27]Curve Summary'!$A$8:$AG$161,5)</f>
        <v>39.1</v>
      </c>
      <c r="AQ11" s="151">
        <f>VLOOKUP(AQ$7,'[27]Curve Summary'!$A$8:$AG$161,5)</f>
        <v>40.1</v>
      </c>
      <c r="AR11" s="151">
        <f>VLOOKUP(AR$7,'[27]Curve Summary'!$A$8:$AG$161,5)</f>
        <v>41.1</v>
      </c>
      <c r="AS11" s="151">
        <f>VLOOKUP(AS$7,'[27]Curve Summary'!$A$8:$AG$161,5)</f>
        <v>42.8</v>
      </c>
      <c r="AT11" s="151">
        <f>VLOOKUP(AT$7,'[27]Curve Summary'!$A$8:$AG$161,5)</f>
        <v>40.799999999999997</v>
      </c>
      <c r="AU11" s="151">
        <f>VLOOKUP(AU$7,'[27]Curve Summary'!$A$8:$AG$161,5)</f>
        <v>38.799999999999997</v>
      </c>
      <c r="AV11" s="151">
        <f>VLOOKUP(AV$7,'[27]Curve Summary'!$A$8:$AG$161,5)</f>
        <v>36.75</v>
      </c>
      <c r="AW11" s="151">
        <f>VLOOKUP(AW$7,'[27]Curve Summary'!$A$8:$AG$161,5)</f>
        <v>37.25</v>
      </c>
      <c r="AX11" s="151">
        <f>VLOOKUP(AX$7,'[27]Curve Summary'!$A$8:$AG$161,5)</f>
        <v>42.25</v>
      </c>
      <c r="AY11" s="151">
        <f>VLOOKUP(AY$7,'[27]Curve Summary'!$A$8:$AG$161,5)</f>
        <v>52.75</v>
      </c>
      <c r="AZ11" s="151">
        <f>VLOOKUP(AZ$7,'[27]Curve Summary'!$A$8:$AG$161,5)</f>
        <v>61.25</v>
      </c>
      <c r="BA11" s="151">
        <f>VLOOKUP(BA$7,'[27]Curve Summary'!$A$8:$AG$161,5)</f>
        <v>56.25</v>
      </c>
      <c r="BB11" s="151">
        <f>VLOOKUP(BB$7,'[27]Curve Summary'!$A$8:$AG$161,5)</f>
        <v>39.799999999999997</v>
      </c>
      <c r="BC11" s="151">
        <f>VLOOKUP(BC$7,'[27]Curve Summary'!$A$8:$AG$161,5)</f>
        <v>41.8</v>
      </c>
      <c r="BD11" s="151">
        <f>VLOOKUP(BD$7,'[27]Curve Summary'!$A$8:$AG$161,5)</f>
        <v>43.8</v>
      </c>
      <c r="BE11" s="151">
        <f>VLOOKUP(BE$7,'[27]Curve Summary'!$A$8:$AG$161,5)</f>
        <v>43.27</v>
      </c>
      <c r="BF11" s="151">
        <f>VLOOKUP(BF$7,'[27]Curve Summary'!$A$8:$AG$161,5)</f>
        <v>41.24</v>
      </c>
      <c r="BG11" s="151">
        <f>VLOOKUP(BG$7,'[27]Curve Summary'!$A$8:$AG$161,5)</f>
        <v>39.21</v>
      </c>
      <c r="BH11" s="151">
        <f>VLOOKUP(BH$7,'[27]Curve Summary'!$A$8:$AG$161,5)</f>
        <v>37.14</v>
      </c>
      <c r="BI11" s="151">
        <f>VLOOKUP(BI$7,'[27]Curve Summary'!$A$8:$AG$161,5)</f>
        <v>37.630000000000003</v>
      </c>
      <c r="BJ11" s="151">
        <f>VLOOKUP(BJ$7,'[27]Curve Summary'!$A$8:$AG$161,5)</f>
        <v>42.68</v>
      </c>
      <c r="BK11" s="151">
        <f>VLOOKUP(BK$7,'[27]Curve Summary'!$A$8:$AG$161,5)</f>
        <v>53.27</v>
      </c>
      <c r="BL11" s="151">
        <f>VLOOKUP(BL$7,'[27]Curve Summary'!$A$8:$AG$161,5)</f>
        <v>61.85</v>
      </c>
      <c r="BM11" s="151">
        <f>VLOOKUP(BM$7,'[27]Curve Summary'!$A$8:$AG$161,5)</f>
        <v>56.79</v>
      </c>
      <c r="BN11" s="151">
        <f>VLOOKUP(BN$7,'[27]Curve Summary'!$A$8:$AG$161,5)</f>
        <v>40.17</v>
      </c>
      <c r="BO11" s="151">
        <f>VLOOKUP(BO$7,'[27]Curve Summary'!$A$8:$AG$161,5)</f>
        <v>42.18</v>
      </c>
      <c r="BP11" s="151">
        <f>VLOOKUP(BP$7,'[27]Curve Summary'!$A$8:$AG$161,5)</f>
        <v>44.19</v>
      </c>
      <c r="BQ11" s="151">
        <f>VLOOKUP(BQ$7,'[27]Curve Summary'!$A$8:$AG$161,5)</f>
        <v>43.63</v>
      </c>
      <c r="BR11" s="151">
        <f>VLOOKUP(BR$7,'[27]Curve Summary'!$A$8:$AG$161,5)</f>
        <v>41.58</v>
      </c>
      <c r="BS11" s="151">
        <f>VLOOKUP(BS$7,'[27]Curve Summary'!$A$8:$AG$161,5)</f>
        <v>39.53</v>
      </c>
      <c r="BT11" s="151">
        <f>VLOOKUP(BT$7,'[27]Curve Summary'!$A$8:$AG$161,5)</f>
        <v>37.43</v>
      </c>
      <c r="BU11" s="151">
        <f>VLOOKUP(BU$7,'[27]Curve Summary'!$A$8:$AG$161,5)</f>
        <v>37.93</v>
      </c>
      <c r="BV11" s="151">
        <f>VLOOKUP(BV$7,'[27]Curve Summary'!$A$8:$AG$161,5)</f>
        <v>43.01</v>
      </c>
      <c r="BW11" s="151">
        <f>VLOOKUP(BW$7,'[27]Curve Summary'!$A$8:$AG$161,5)</f>
        <v>53.68</v>
      </c>
      <c r="BX11" s="151">
        <f>VLOOKUP(BX$7,'[27]Curve Summary'!$A$8:$AG$161,5)</f>
        <v>62.31</v>
      </c>
      <c r="BY11" s="151">
        <f>VLOOKUP(BY$7,'[27]Curve Summary'!$A$8:$AG$161,5)</f>
        <v>57.21</v>
      </c>
      <c r="BZ11" s="151">
        <f>VLOOKUP(BZ$7,'[27]Curve Summary'!$A$8:$AG$161,5)</f>
        <v>40.47</v>
      </c>
      <c r="CA11" s="151">
        <f>VLOOKUP(CA$7,'[27]Curve Summary'!$A$8:$AG$161,5)</f>
        <v>42.49</v>
      </c>
      <c r="CB11" s="151">
        <f>VLOOKUP(CB$7,'[27]Curve Summary'!$A$8:$AG$161,5)</f>
        <v>44.51</v>
      </c>
      <c r="CC11" s="151">
        <f>VLOOKUP(CC$7,'[27]Curve Summary'!$A$8:$AG$161,5)</f>
        <v>43.92</v>
      </c>
      <c r="CD11" s="151">
        <f>VLOOKUP(CD$7,'[27]Curve Summary'!$A$8:$AG$161,5)</f>
        <v>41.86</v>
      </c>
      <c r="CE11" s="151">
        <f>VLOOKUP(CE$7,'[27]Curve Summary'!$A$8:$AG$161,5)</f>
        <v>39.79</v>
      </c>
      <c r="CF11" s="151">
        <f>VLOOKUP(CF$7,'[27]Curve Summary'!$A$8:$AG$161,5)</f>
        <v>37.68</v>
      </c>
      <c r="CG11" s="151">
        <f>VLOOKUP(CG$7,'[27]Curve Summary'!$A$8:$AG$161,5)</f>
        <v>38.18</v>
      </c>
      <c r="CH11" s="151">
        <f>VLOOKUP(CH$7,'[27]Curve Summary'!$A$8:$AG$161,5)</f>
        <v>43.29</v>
      </c>
      <c r="CI11" s="151">
        <f>VLOOKUP(CI$7,'[27]Curve Summary'!$A$8:$AG$161,5)</f>
        <v>54.04</v>
      </c>
      <c r="CJ11" s="151">
        <f>VLOOKUP(CJ$7,'[27]Curve Summary'!$A$8:$AG$161,5)</f>
        <v>62.73</v>
      </c>
      <c r="CK11" s="151">
        <f>VLOOKUP(CK$7,'[27]Curve Summary'!$A$8:$AG$161,5)</f>
        <v>57.59</v>
      </c>
      <c r="CL11" s="151">
        <f>VLOOKUP(CL$7,'[27]Curve Summary'!$A$8:$AG$161,5)</f>
        <v>40.74</v>
      </c>
      <c r="CM11" s="151">
        <f>VLOOKUP(CM$7,'[27]Curve Summary'!$A$8:$AG$161,5)</f>
        <v>42.77</v>
      </c>
      <c r="CN11" s="151">
        <f>VLOOKUP(CN$7,'[27]Curve Summary'!$A$8:$AG$161,5)</f>
        <v>44.8</v>
      </c>
      <c r="CO11" s="151">
        <f>VLOOKUP(CO$7,'[27]Curve Summary'!$A$8:$AG$161,5)</f>
        <v>44.23</v>
      </c>
      <c r="CP11" s="151">
        <f>VLOOKUP(CP$7,'[27]Curve Summary'!$A$8:$AG$161,5)</f>
        <v>42.15</v>
      </c>
      <c r="CQ11" s="151">
        <f>VLOOKUP(CQ$7,'[27]Curve Summary'!$A$8:$AG$161,5)</f>
        <v>40.07</v>
      </c>
      <c r="CR11" s="151">
        <f>VLOOKUP(CR$7,'[27]Curve Summary'!$A$8:$AG$161,5)</f>
        <v>37.94</v>
      </c>
      <c r="CS11" s="151">
        <f>VLOOKUP(CS$7,'[27]Curve Summary'!$A$8:$AG$161,5)</f>
        <v>38.44</v>
      </c>
      <c r="CT11" s="151">
        <f>VLOOKUP(CT$7,'[27]Curve Summary'!$A$8:$AG$161,5)</f>
        <v>43.58</v>
      </c>
      <c r="CU11" s="151">
        <f>VLOOKUP(CU$7,'[27]Curve Summary'!$A$8:$AG$161,5)</f>
        <v>54.39</v>
      </c>
      <c r="CV11" s="151">
        <f>VLOOKUP(CV$7,'[27]Curve Summary'!$A$8:$AG$161,5)</f>
        <v>63.13</v>
      </c>
      <c r="CW11" s="151">
        <f>VLOOKUP(CW$7,'[27]Curve Summary'!$A$8:$AG$161,5)</f>
        <v>57.95</v>
      </c>
      <c r="CX11" s="151">
        <f>VLOOKUP(CX$7,'[27]Curve Summary'!$A$8:$AG$161,5)</f>
        <v>40.99</v>
      </c>
      <c r="CY11" s="151">
        <f>VLOOKUP(CY$7,'[27]Curve Summary'!$A$8:$AG$161,5)</f>
        <v>43.03</v>
      </c>
      <c r="CZ11" s="151">
        <f>VLOOKUP(CZ$7,'[27]Curve Summary'!$A$8:$AG$161,5)</f>
        <v>45.07</v>
      </c>
      <c r="DA11" s="151">
        <f>VLOOKUP(DA$7,'[27]Curve Summary'!$A$8:$AG$161,5)</f>
        <v>44.49</v>
      </c>
      <c r="DB11" s="151">
        <f>VLOOKUP(DB$7,'[27]Curve Summary'!$A$8:$AG$161,5)</f>
        <v>42.39</v>
      </c>
      <c r="DC11" s="151">
        <f>VLOOKUP(DC$7,'[27]Curve Summary'!$A$8:$AG$161,5)</f>
        <v>40.299999999999997</v>
      </c>
      <c r="DD11" s="151">
        <f>VLOOKUP(DD$7,'[27]Curve Summary'!$A$8:$AG$161,5)</f>
        <v>38.15</v>
      </c>
      <c r="DE11" s="151">
        <f>VLOOKUP(DE$7,'[27]Curve Summary'!$A$8:$AG$161,5)</f>
        <v>38.65</v>
      </c>
      <c r="DF11" s="151">
        <f>VLOOKUP(DF$7,'[27]Curve Summary'!$A$8:$AG$161,5)</f>
        <v>43.82</v>
      </c>
      <c r="DG11" s="151">
        <f>VLOOKUP(DG$7,'[27]Curve Summary'!$A$8:$AG$161,5)</f>
        <v>54.68</v>
      </c>
      <c r="DH11" s="151">
        <f>VLOOKUP(DH$7,'[27]Curve Summary'!$A$8:$AG$161,5)</f>
        <v>63.46</v>
      </c>
      <c r="DI11" s="151">
        <f>VLOOKUP(DI$7,'[27]Curve Summary'!$A$8:$AG$161,5)</f>
        <v>58.25</v>
      </c>
      <c r="DJ11" s="151">
        <f>VLOOKUP(DJ$7,'[27]Curve Summary'!$A$8:$AG$161,5)</f>
        <v>41.2</v>
      </c>
      <c r="DK11" s="151">
        <f>VLOOKUP(DK$7,'[27]Curve Summary'!$A$8:$AG$161,5)</f>
        <v>43.25</v>
      </c>
      <c r="DL11" s="151">
        <f>VLOOKUP(DL$7,'[27]Curve Summary'!$A$8:$AG$161,5)</f>
        <v>45.29</v>
      </c>
      <c r="DM11" s="151">
        <f>VLOOKUP(DM$7,'[27]Curve Summary'!$A$8:$AG$161,5)</f>
        <v>44.69</v>
      </c>
      <c r="DN11" s="151">
        <f>VLOOKUP(DN$7,'[27]Curve Summary'!$A$8:$AG$161,5)</f>
        <v>42.58</v>
      </c>
      <c r="DO11" s="151">
        <f>VLOOKUP(DO$7,'[27]Curve Summary'!$A$8:$AG$161,5)</f>
        <v>40.47</v>
      </c>
      <c r="DP11" s="151">
        <f>VLOOKUP(DP$7,'[27]Curve Summary'!$A$8:$AG$161,5)</f>
        <v>38.31</v>
      </c>
      <c r="DQ11" s="151">
        <f>VLOOKUP(DQ$7,'[27]Curve Summary'!$A$8:$AG$161,5)</f>
        <v>38.82</v>
      </c>
      <c r="DR11" s="151">
        <f>VLOOKUP(DR$7,'[27]Curve Summary'!$A$8:$AG$161,5)</f>
        <v>44.01</v>
      </c>
      <c r="DS11" s="151">
        <f>VLOOKUP(DS$7,'[27]Curve Summary'!$A$8:$AG$161,5)</f>
        <v>54.92</v>
      </c>
      <c r="DT11" s="151">
        <f>VLOOKUP(DT$7,'[27]Curve Summary'!$A$8:$AG$161,5)</f>
        <v>63.73</v>
      </c>
      <c r="DU11" s="151">
        <f>VLOOKUP(DU$7,'[27]Curve Summary'!$A$8:$AG$161,5)</f>
        <v>58.5</v>
      </c>
      <c r="DV11" s="151">
        <f>VLOOKUP(DV$7,'[27]Curve Summary'!$A$8:$AG$161,5)</f>
        <v>41.37</v>
      </c>
      <c r="DW11" s="151">
        <f>VLOOKUP(DW$7,'[27]Curve Summary'!$A$8:$AG$161,5)</f>
        <v>43.43</v>
      </c>
      <c r="DX11" s="151">
        <f>VLOOKUP(DX$7,'[27]Curve Summary'!$A$8:$AG$161,5)</f>
        <v>45.49</v>
      </c>
      <c r="DY11" s="151">
        <f>VLOOKUP(DY$7,'[27]Curve Summary'!$A$8:$AG$161,5)</f>
        <v>44.88</v>
      </c>
      <c r="DZ11" s="151">
        <f>VLOOKUP(DZ$7,'[27]Curve Summary'!$A$8:$AG$161,5)</f>
        <v>42.76</v>
      </c>
      <c r="EA11" s="151">
        <f>VLOOKUP(EA$7,'[27]Curve Summary'!$A$8:$AG$161,5)</f>
        <v>40.65</v>
      </c>
      <c r="EB11" s="151">
        <f>VLOOKUP(EB$7,'[27]Curve Summary'!$A$8:$AG$161,5)</f>
        <v>38.479999999999997</v>
      </c>
      <c r="EC11" s="151">
        <f>VLOOKUP(EC$7,'[27]Curve Summary'!$A$8:$AG$161,5)</f>
        <v>38.979999999999997</v>
      </c>
      <c r="ED11" s="151">
        <f>VLOOKUP(ED$7,'[27]Curve Summary'!$A$8:$AG$161,5)</f>
        <v>44.2</v>
      </c>
      <c r="EE11" s="151">
        <f>VLOOKUP(EE$7,'[27]Curve Summary'!$A$8:$AG$161,5)</f>
        <v>55.15</v>
      </c>
      <c r="EF11" s="151">
        <f>VLOOKUP(EF$7,'[27]Curve Summary'!$A$8:$AG$161,5)</f>
        <v>64.010000000000005</v>
      </c>
      <c r="EG11" s="151">
        <f>VLOOKUP(EG$7,'[27]Curve Summary'!$A$8:$AG$161,5)</f>
        <v>58.75</v>
      </c>
      <c r="EH11" s="151">
        <f>VLOOKUP(EH$7,'[27]Curve Summary'!$A$8:$AG$161,5)</f>
        <v>41.55</v>
      </c>
      <c r="EI11" s="151">
        <f>VLOOKUP(EI$7,'[27]Curve Summary'!$A$8:$AG$161,5)</f>
        <v>43.62</v>
      </c>
      <c r="EJ11" s="151">
        <f>VLOOKUP(EJ$7,'[27]Curve Summary'!$A$8:$AG$161,5)</f>
        <v>45.68</v>
      </c>
    </row>
    <row r="12" spans="1:140" ht="13.7" customHeight="1" x14ac:dyDescent="0.2">
      <c r="A12" s="190" t="s">
        <v>123</v>
      </c>
      <c r="B12" s="133"/>
      <c r="C12" s="127">
        <f>'[27]Power Desk Daily Price'!$AC12</f>
        <v>21.32999941312346</v>
      </c>
      <c r="D12" s="127">
        <f ca="1">IF(ISERROR((AVERAGE(OFFSET('[27]Curve Summary'!$I$6,14,0,13,1))*13+ 12* '[27]Curve Summary Backup'!$I$38)/25), '[27]Curve Summary Backup'!$I$38,(AVERAGE(OFFSET('[27]Curve Summary'!$I$6,14,0,13,1))*13+ 12* '[27]Curve Summary Backup'!$I$38)/25)</f>
        <v>31</v>
      </c>
      <c r="E12" s="149">
        <f t="shared" ca="1" si="0"/>
        <v>27.568709469172841</v>
      </c>
      <c r="F12" s="127">
        <f t="shared" si="1"/>
        <v>32.375</v>
      </c>
      <c r="G12" s="127">
        <f t="shared" si="2"/>
        <v>32.5</v>
      </c>
      <c r="H12" s="127">
        <f t="shared" si="2"/>
        <v>32.25</v>
      </c>
      <c r="I12" s="127">
        <f t="shared" si="3"/>
        <v>31.15</v>
      </c>
      <c r="J12" s="127">
        <f t="shared" si="4"/>
        <v>32.1</v>
      </c>
      <c r="K12" s="127">
        <f t="shared" si="4"/>
        <v>30.2</v>
      </c>
      <c r="L12" s="127">
        <f t="shared" si="4"/>
        <v>29.95</v>
      </c>
      <c r="M12" s="127">
        <f t="shared" si="4"/>
        <v>36.450000000000003</v>
      </c>
      <c r="N12" s="127">
        <f t="shared" si="11"/>
        <v>32.199999999999996</v>
      </c>
      <c r="O12" s="127">
        <f t="shared" si="12"/>
        <v>50.416666666666664</v>
      </c>
      <c r="P12" s="127">
        <f t="shared" si="5"/>
        <v>48.25</v>
      </c>
      <c r="Q12" s="127">
        <f t="shared" si="5"/>
        <v>55.25</v>
      </c>
      <c r="R12" s="127">
        <f t="shared" si="5"/>
        <v>47.75</v>
      </c>
      <c r="S12" s="127">
        <f t="shared" si="6"/>
        <v>38.75</v>
      </c>
      <c r="T12" s="127">
        <f t="shared" si="7"/>
        <v>38.75</v>
      </c>
      <c r="U12" s="127">
        <f t="shared" si="7"/>
        <v>37.75</v>
      </c>
      <c r="V12" s="127">
        <f t="shared" si="7"/>
        <v>39.75</v>
      </c>
      <c r="W12" s="149">
        <f t="shared" si="13"/>
        <v>38.429019607843138</v>
      </c>
      <c r="X12" s="127">
        <f t="shared" si="14"/>
        <v>43.325098039215682</v>
      </c>
      <c r="Y12" s="127">
        <f t="shared" si="15"/>
        <v>43.374664429530206</v>
      </c>
      <c r="Z12" s="127">
        <f t="shared" si="16"/>
        <v>44.186549019607853</v>
      </c>
      <c r="AA12" s="127">
        <f t="shared" si="8"/>
        <v>44.827921568627445</v>
      </c>
      <c r="AB12" s="218">
        <f t="shared" si="9"/>
        <v>45.386132812499994</v>
      </c>
      <c r="AC12" s="150">
        <f t="shared" ca="1" si="10"/>
        <v>43.608982393106203</v>
      </c>
      <c r="AD12" s="145"/>
      <c r="AE12" s="145"/>
      <c r="AF12" s="146"/>
      <c r="AG12" s="151">
        <f>VLOOKUP(AG$7,'[27]Curve Summary'!$A$8:$AG$161,9)</f>
        <v>32.5</v>
      </c>
      <c r="AH12" s="151">
        <f>VLOOKUP(AH$7,'[27]Curve Summary'!$A$8:$AG$161,9)</f>
        <v>32.25</v>
      </c>
      <c r="AI12" s="151">
        <f>VLOOKUP(AI$7,'[27]Curve Summary'!$A$8:$AG$161,9)</f>
        <v>32.1</v>
      </c>
      <c r="AJ12" s="151">
        <f>VLOOKUP(AJ$7,'[27]Curve Summary'!$A$8:$AG$161,9)</f>
        <v>30.2</v>
      </c>
      <c r="AK12" s="151">
        <f>VLOOKUP(AK$7,'[27]Curve Summary'!$A$8:$AG$161,9)</f>
        <v>29.95</v>
      </c>
      <c r="AL12" s="151">
        <f>VLOOKUP(AL$7,'[27]Curve Summary'!$A$8:$AG$161,9)</f>
        <v>36.450000000000003</v>
      </c>
      <c r="AM12" s="151">
        <f>VLOOKUP(AM$7,'[27]Curve Summary'!$A$8:$AG$161,9)</f>
        <v>48.25</v>
      </c>
      <c r="AN12" s="151">
        <f>VLOOKUP(AN$7,'[27]Curve Summary'!$A$8:$AG$161,9)</f>
        <v>55.25</v>
      </c>
      <c r="AO12" s="151">
        <f>VLOOKUP(AO$7,'[27]Curve Summary'!$A$8:$AG$161,9)</f>
        <v>47.75</v>
      </c>
      <c r="AP12" s="151">
        <f>VLOOKUP(AP$7,'[27]Curve Summary'!$A$8:$AG$161,9)</f>
        <v>38.75</v>
      </c>
      <c r="AQ12" s="151">
        <f>VLOOKUP(AQ$7,'[27]Curve Summary'!$A$8:$AG$161,9)</f>
        <v>37.75</v>
      </c>
      <c r="AR12" s="151">
        <f>VLOOKUP(AR$7,'[27]Curve Summary'!$A$8:$AG$161,9)</f>
        <v>39.75</v>
      </c>
      <c r="AS12" s="151">
        <f>VLOOKUP(AS$7,'[27]Curve Summary'!$A$8:$AG$161,9)</f>
        <v>40.75</v>
      </c>
      <c r="AT12" s="151">
        <f>VLOOKUP(AT$7,'[27]Curve Summary'!$A$8:$AG$161,9)</f>
        <v>39.25</v>
      </c>
      <c r="AU12" s="151">
        <f>VLOOKUP(AU$7,'[27]Curve Summary'!$A$8:$AG$161,9)</f>
        <v>38.5</v>
      </c>
      <c r="AV12" s="151">
        <f>VLOOKUP(AV$7,'[27]Curve Summary'!$A$8:$AG$161,9)</f>
        <v>36.75</v>
      </c>
      <c r="AW12" s="151">
        <f>VLOOKUP(AW$7,'[27]Curve Summary'!$A$8:$AG$161,9)</f>
        <v>37.25</v>
      </c>
      <c r="AX12" s="151">
        <f>VLOOKUP(AX$7,'[27]Curve Summary'!$A$8:$AG$161,9)</f>
        <v>42.25</v>
      </c>
      <c r="AY12" s="151">
        <f>VLOOKUP(AY$7,'[27]Curve Summary'!$A$8:$AG$161,9)</f>
        <v>52.75</v>
      </c>
      <c r="AZ12" s="151">
        <f>VLOOKUP(AZ$7,'[27]Curve Summary'!$A$8:$AG$161,9)</f>
        <v>61.25</v>
      </c>
      <c r="BA12" s="151">
        <f>VLOOKUP(BA$7,'[27]Curve Summary'!$A$8:$AG$161,9)</f>
        <v>50.5</v>
      </c>
      <c r="BB12" s="151">
        <f>VLOOKUP(BB$7,'[27]Curve Summary'!$A$8:$AG$161,9)</f>
        <v>39.799999999999997</v>
      </c>
      <c r="BC12" s="151">
        <f>VLOOKUP(BC$7,'[27]Curve Summary'!$A$8:$AG$161,9)</f>
        <v>39.75</v>
      </c>
      <c r="BD12" s="151">
        <f>VLOOKUP(BD$7,'[27]Curve Summary'!$A$8:$AG$161,9)</f>
        <v>41</v>
      </c>
      <c r="BE12" s="151">
        <f>VLOOKUP(BE$7,'[27]Curve Summary'!$A$8:$AG$161,9)</f>
        <v>41.21</v>
      </c>
      <c r="BF12" s="151">
        <f>VLOOKUP(BF$7,'[27]Curve Summary'!$A$8:$AG$161,9)</f>
        <v>39.69</v>
      </c>
      <c r="BG12" s="151">
        <f>VLOOKUP(BG$7,'[27]Curve Summary'!$A$8:$AG$161,9)</f>
        <v>38.92</v>
      </c>
      <c r="BH12" s="151">
        <f>VLOOKUP(BH$7,'[27]Curve Summary'!$A$8:$AG$161,9)</f>
        <v>37.15</v>
      </c>
      <c r="BI12" s="151">
        <f>VLOOKUP(BI$7,'[27]Curve Summary'!$A$8:$AG$161,9)</f>
        <v>37.64</v>
      </c>
      <c r="BJ12" s="151">
        <f>VLOOKUP(BJ$7,'[27]Curve Summary'!$A$8:$AG$161,9)</f>
        <v>42.69</v>
      </c>
      <c r="BK12" s="151">
        <f>VLOOKUP(BK$7,'[27]Curve Summary'!$A$8:$AG$161,9)</f>
        <v>53.29</v>
      </c>
      <c r="BL12" s="151">
        <f>VLOOKUP(BL$7,'[27]Curve Summary'!$A$8:$AG$161,9)</f>
        <v>61.86</v>
      </c>
      <c r="BM12" s="151">
        <f>VLOOKUP(BM$7,'[27]Curve Summary'!$A$8:$AG$161,9)</f>
        <v>50.99</v>
      </c>
      <c r="BN12" s="151">
        <f>VLOOKUP(BN$7,'[27]Curve Summary'!$A$8:$AG$161,9)</f>
        <v>40.18</v>
      </c>
      <c r="BO12" s="151">
        <f>VLOOKUP(BO$7,'[27]Curve Summary'!$A$8:$AG$161,9)</f>
        <v>40.119999999999997</v>
      </c>
      <c r="BP12" s="151">
        <f>VLOOKUP(BP$7,'[27]Curve Summary'!$A$8:$AG$161,9)</f>
        <v>41.38</v>
      </c>
      <c r="BQ12" s="151">
        <f>VLOOKUP(BQ$7,'[27]Curve Summary'!$A$8:$AG$161,9)</f>
        <v>41.56</v>
      </c>
      <c r="BR12" s="151">
        <f>VLOOKUP(BR$7,'[27]Curve Summary'!$A$8:$AG$161,9)</f>
        <v>40.020000000000003</v>
      </c>
      <c r="BS12" s="151">
        <f>VLOOKUP(BS$7,'[27]Curve Summary'!$A$8:$AG$161,9)</f>
        <v>39.25</v>
      </c>
      <c r="BT12" s="151">
        <f>VLOOKUP(BT$7,'[27]Curve Summary'!$A$8:$AG$161,9)</f>
        <v>37.450000000000003</v>
      </c>
      <c r="BU12" s="151">
        <f>VLOOKUP(BU$7,'[27]Curve Summary'!$A$8:$AG$161,9)</f>
        <v>37.950000000000003</v>
      </c>
      <c r="BV12" s="151">
        <f>VLOOKUP(BV$7,'[27]Curve Summary'!$A$8:$AG$161,9)</f>
        <v>43.03</v>
      </c>
      <c r="BW12" s="151">
        <f>VLOOKUP(BW$7,'[27]Curve Summary'!$A$8:$AG$161,9)</f>
        <v>53.71</v>
      </c>
      <c r="BX12" s="151">
        <f>VLOOKUP(BX$7,'[27]Curve Summary'!$A$8:$AG$161,9)</f>
        <v>62.34</v>
      </c>
      <c r="BY12" s="151">
        <f>VLOOKUP(BY$7,'[27]Curve Summary'!$A$8:$AG$161,9)</f>
        <v>51.39</v>
      </c>
      <c r="BZ12" s="151">
        <f>VLOOKUP(BZ$7,'[27]Curve Summary'!$A$8:$AG$161,9)</f>
        <v>40.49</v>
      </c>
      <c r="CA12" s="151">
        <f>VLOOKUP(CA$7,'[27]Curve Summary'!$A$8:$AG$161,9)</f>
        <v>40.42</v>
      </c>
      <c r="CB12" s="151">
        <f>VLOOKUP(CB$7,'[27]Curve Summary'!$A$8:$AG$161,9)</f>
        <v>41.68</v>
      </c>
      <c r="CC12" s="151">
        <f>VLOOKUP(CC$7,'[27]Curve Summary'!$A$8:$AG$161,9)</f>
        <v>41.85</v>
      </c>
      <c r="CD12" s="151">
        <f>VLOOKUP(CD$7,'[27]Curve Summary'!$A$8:$AG$161,9)</f>
        <v>40.299999999999997</v>
      </c>
      <c r="CE12" s="151">
        <f>VLOOKUP(CE$7,'[27]Curve Summary'!$A$8:$AG$161,9)</f>
        <v>39.51</v>
      </c>
      <c r="CF12" s="151">
        <f>VLOOKUP(CF$7,'[27]Curve Summary'!$A$8:$AG$161,9)</f>
        <v>37.71</v>
      </c>
      <c r="CG12" s="151">
        <f>VLOOKUP(CG$7,'[27]Curve Summary'!$A$8:$AG$161,9)</f>
        <v>38.21</v>
      </c>
      <c r="CH12" s="151">
        <f>VLOOKUP(CH$7,'[27]Curve Summary'!$A$8:$AG$161,9)</f>
        <v>43.32</v>
      </c>
      <c r="CI12" s="151">
        <f>VLOOKUP(CI$7,'[27]Curve Summary'!$A$8:$AG$161,9)</f>
        <v>54.07</v>
      </c>
      <c r="CJ12" s="151">
        <f>VLOOKUP(CJ$7,'[27]Curve Summary'!$A$8:$AG$161,9)</f>
        <v>62.77</v>
      </c>
      <c r="CK12" s="151">
        <f>VLOOKUP(CK$7,'[27]Curve Summary'!$A$8:$AG$161,9)</f>
        <v>51.74</v>
      </c>
      <c r="CL12" s="151">
        <f>VLOOKUP(CL$7,'[27]Curve Summary'!$A$8:$AG$161,9)</f>
        <v>40.76</v>
      </c>
      <c r="CM12" s="151">
        <f>VLOOKUP(CM$7,'[27]Curve Summary'!$A$8:$AG$161,9)</f>
        <v>40.700000000000003</v>
      </c>
      <c r="CN12" s="151">
        <f>VLOOKUP(CN$7,'[27]Curve Summary'!$A$8:$AG$161,9)</f>
        <v>41.97</v>
      </c>
      <c r="CO12" s="151">
        <f>VLOOKUP(CO$7,'[27]Curve Summary'!$A$8:$AG$161,9)</f>
        <v>42.15</v>
      </c>
      <c r="CP12" s="151">
        <f>VLOOKUP(CP$7,'[27]Curve Summary'!$A$8:$AG$161,9)</f>
        <v>40.58</v>
      </c>
      <c r="CQ12" s="151">
        <f>VLOOKUP(CQ$7,'[27]Curve Summary'!$A$8:$AG$161,9)</f>
        <v>39.79</v>
      </c>
      <c r="CR12" s="151">
        <f>VLOOKUP(CR$7,'[27]Curve Summary'!$A$8:$AG$161,9)</f>
        <v>37.97</v>
      </c>
      <c r="CS12" s="151">
        <f>VLOOKUP(CS$7,'[27]Curve Summary'!$A$8:$AG$161,9)</f>
        <v>38.47</v>
      </c>
      <c r="CT12" s="151">
        <f>VLOOKUP(CT$7,'[27]Curve Summary'!$A$8:$AG$161,9)</f>
        <v>43.62</v>
      </c>
      <c r="CU12" s="151">
        <f>VLOOKUP(CU$7,'[27]Curve Summary'!$A$8:$AG$161,9)</f>
        <v>54.43</v>
      </c>
      <c r="CV12" s="151">
        <f>VLOOKUP(CV$7,'[27]Curve Summary'!$A$8:$AG$161,9)</f>
        <v>63.18</v>
      </c>
      <c r="CW12" s="151">
        <f>VLOOKUP(CW$7,'[27]Curve Summary'!$A$8:$AG$161,9)</f>
        <v>52.07</v>
      </c>
      <c r="CX12" s="151">
        <f>VLOOKUP(CX$7,'[27]Curve Summary'!$A$8:$AG$161,9)</f>
        <v>41.02</v>
      </c>
      <c r="CY12" s="151">
        <f>VLOOKUP(CY$7,'[27]Curve Summary'!$A$8:$AG$161,9)</f>
        <v>40.950000000000003</v>
      </c>
      <c r="CZ12" s="151">
        <f>VLOOKUP(CZ$7,'[27]Curve Summary'!$A$8:$AG$161,9)</f>
        <v>42.22</v>
      </c>
      <c r="DA12" s="151">
        <f>VLOOKUP(DA$7,'[27]Curve Summary'!$A$8:$AG$161,9)</f>
        <v>42.41</v>
      </c>
      <c r="DB12" s="151">
        <f>VLOOKUP(DB$7,'[27]Curve Summary'!$A$8:$AG$161,9)</f>
        <v>40.83</v>
      </c>
      <c r="DC12" s="151">
        <f>VLOOKUP(DC$7,'[27]Curve Summary'!$A$8:$AG$161,9)</f>
        <v>40.03</v>
      </c>
      <c r="DD12" s="151">
        <f>VLOOKUP(DD$7,'[27]Curve Summary'!$A$8:$AG$161,9)</f>
        <v>38.19</v>
      </c>
      <c r="DE12" s="151">
        <f>VLOOKUP(DE$7,'[27]Curve Summary'!$A$8:$AG$161,9)</f>
        <v>38.69</v>
      </c>
      <c r="DF12" s="151">
        <f>VLOOKUP(DF$7,'[27]Curve Summary'!$A$8:$AG$161,9)</f>
        <v>43.86</v>
      </c>
      <c r="DG12" s="151">
        <f>VLOOKUP(DG$7,'[27]Curve Summary'!$A$8:$AG$161,9)</f>
        <v>54.73</v>
      </c>
      <c r="DH12" s="151">
        <f>VLOOKUP(DH$7,'[27]Curve Summary'!$A$8:$AG$161,9)</f>
        <v>63.52</v>
      </c>
      <c r="DI12" s="151">
        <f>VLOOKUP(DI$7,'[27]Curve Summary'!$A$8:$AG$161,9)</f>
        <v>52.35</v>
      </c>
      <c r="DJ12" s="151">
        <f>VLOOKUP(DJ$7,'[27]Curve Summary'!$A$8:$AG$161,9)</f>
        <v>41.23</v>
      </c>
      <c r="DK12" s="151">
        <f>VLOOKUP(DK$7,'[27]Curve Summary'!$A$8:$AG$161,9)</f>
        <v>41.16</v>
      </c>
      <c r="DL12" s="151">
        <f>VLOOKUP(DL$7,'[27]Curve Summary'!$A$8:$AG$161,9)</f>
        <v>42.44</v>
      </c>
      <c r="DM12" s="151">
        <f>VLOOKUP(DM$7,'[27]Curve Summary'!$A$8:$AG$161,9)</f>
        <v>42.6</v>
      </c>
      <c r="DN12" s="151">
        <f>VLOOKUP(DN$7,'[27]Curve Summary'!$A$8:$AG$161,9)</f>
        <v>41.01</v>
      </c>
      <c r="DO12" s="151">
        <f>VLOOKUP(DO$7,'[27]Curve Summary'!$A$8:$AG$161,9)</f>
        <v>40.200000000000003</v>
      </c>
      <c r="DP12" s="151">
        <f>VLOOKUP(DP$7,'[27]Curve Summary'!$A$8:$AG$161,9)</f>
        <v>38.36</v>
      </c>
      <c r="DQ12" s="151">
        <f>VLOOKUP(DQ$7,'[27]Curve Summary'!$A$8:$AG$161,9)</f>
        <v>38.86</v>
      </c>
      <c r="DR12" s="151">
        <f>VLOOKUP(DR$7,'[27]Curve Summary'!$A$8:$AG$161,9)</f>
        <v>44.05</v>
      </c>
      <c r="DS12" s="151">
        <f>VLOOKUP(DS$7,'[27]Curve Summary'!$A$8:$AG$161,9)</f>
        <v>54.98</v>
      </c>
      <c r="DT12" s="151">
        <f>VLOOKUP(DT$7,'[27]Curve Summary'!$A$8:$AG$161,9)</f>
        <v>63.8</v>
      </c>
      <c r="DU12" s="151">
        <f>VLOOKUP(DU$7,'[27]Curve Summary'!$A$8:$AG$161,9)</f>
        <v>52.58</v>
      </c>
      <c r="DV12" s="151">
        <f>VLOOKUP(DV$7,'[27]Curve Summary'!$A$8:$AG$161,9)</f>
        <v>41.42</v>
      </c>
      <c r="DW12" s="151">
        <f>VLOOKUP(DW$7,'[27]Curve Summary'!$A$8:$AG$161,9)</f>
        <v>41.35</v>
      </c>
      <c r="DX12" s="151">
        <f>VLOOKUP(DX$7,'[27]Curve Summary'!$A$8:$AG$161,9)</f>
        <v>42.62</v>
      </c>
      <c r="DY12" s="151">
        <f>VLOOKUP(DY$7,'[27]Curve Summary'!$A$8:$AG$161,9)</f>
        <v>42.79</v>
      </c>
      <c r="DZ12" s="151">
        <f>VLOOKUP(DZ$7,'[27]Curve Summary'!$A$8:$AG$161,9)</f>
        <v>41.19</v>
      </c>
      <c r="EA12" s="151">
        <f>VLOOKUP(EA$7,'[27]Curve Summary'!$A$8:$AG$161,9)</f>
        <v>40.380000000000003</v>
      </c>
      <c r="EB12" s="151">
        <f>VLOOKUP(EB$7,'[27]Curve Summary'!$A$8:$AG$161,9)</f>
        <v>38.53</v>
      </c>
      <c r="EC12" s="151">
        <f>VLOOKUP(EC$7,'[27]Curve Summary'!$A$8:$AG$161,9)</f>
        <v>39.03</v>
      </c>
      <c r="ED12" s="151">
        <f>VLOOKUP(ED$7,'[27]Curve Summary'!$A$8:$AG$161,9)</f>
        <v>44.25</v>
      </c>
      <c r="EE12" s="151">
        <f>VLOOKUP(EE$7,'[27]Curve Summary'!$A$8:$AG$161,9)</f>
        <v>55.22</v>
      </c>
      <c r="EF12" s="151">
        <f>VLOOKUP(EF$7,'[27]Curve Summary'!$A$8:$AG$161,9)</f>
        <v>64.08</v>
      </c>
      <c r="EG12" s="151">
        <f>VLOOKUP(EG$7,'[27]Curve Summary'!$A$8:$AG$161,9)</f>
        <v>52.81</v>
      </c>
      <c r="EH12" s="151">
        <f>VLOOKUP(EH$7,'[27]Curve Summary'!$A$8:$AG$161,9)</f>
        <v>41.6</v>
      </c>
      <c r="EI12" s="151">
        <f>VLOOKUP(EI$7,'[27]Curve Summary'!$A$8:$AG$161,9)</f>
        <v>41.53</v>
      </c>
      <c r="EJ12" s="151">
        <f>VLOOKUP(EJ$7,'[27]Curve Summary'!$A$8:$AG$161,9)</f>
        <v>42.81</v>
      </c>
    </row>
    <row r="13" spans="1:140" ht="13.7" customHeight="1" x14ac:dyDescent="0.2">
      <c r="A13" s="190" t="s">
        <v>124</v>
      </c>
      <c r="B13" s="148" t="s">
        <v>144</v>
      </c>
      <c r="C13" s="127">
        <f>'[27]Power Desk Daily Price'!$AC13</f>
        <v>24.656923076923075</v>
      </c>
      <c r="D13" s="127">
        <f ca="1">IF(ISERROR((AVERAGE(OFFSET('[27]Curve Summary'!$F$6,14,0,13,1))*13+ 12* '[27]Curve Summary Backup'!$F$38)/25), '[27]Curve Summary Backup'!$F$38,(AVERAGE(OFFSET('[27]Curve Summary'!$F$6,14,0,13,1))*13+ 12* '[27]Curve Summary Backup'!$F$38)/25)</f>
        <v>30.25</v>
      </c>
      <c r="E13" s="149">
        <f t="shared" ca="1" si="0"/>
        <v>28.265359801488831</v>
      </c>
      <c r="F13" s="127">
        <f t="shared" si="1"/>
        <v>32.375</v>
      </c>
      <c r="G13" s="127">
        <f t="shared" si="2"/>
        <v>32.5</v>
      </c>
      <c r="H13" s="127">
        <f t="shared" si="2"/>
        <v>32.25</v>
      </c>
      <c r="I13" s="127">
        <f t="shared" si="3"/>
        <v>31.55</v>
      </c>
      <c r="J13" s="127">
        <f t="shared" si="4"/>
        <v>32.1</v>
      </c>
      <c r="K13" s="127">
        <f t="shared" si="4"/>
        <v>31</v>
      </c>
      <c r="L13" s="127">
        <f t="shared" si="4"/>
        <v>32.5</v>
      </c>
      <c r="M13" s="127">
        <f t="shared" si="4"/>
        <v>38.5</v>
      </c>
      <c r="N13" s="127">
        <f t="shared" si="11"/>
        <v>34</v>
      </c>
      <c r="O13" s="127">
        <f t="shared" si="12"/>
        <v>50.75</v>
      </c>
      <c r="P13" s="127">
        <f t="shared" si="5"/>
        <v>48.25</v>
      </c>
      <c r="Q13" s="127">
        <f t="shared" si="5"/>
        <v>56.25</v>
      </c>
      <c r="R13" s="127">
        <f t="shared" si="5"/>
        <v>47.75</v>
      </c>
      <c r="S13" s="127">
        <f t="shared" si="6"/>
        <v>38.75</v>
      </c>
      <c r="T13" s="127">
        <f t="shared" si="7"/>
        <v>38.75</v>
      </c>
      <c r="U13" s="127">
        <f t="shared" si="7"/>
        <v>37.75</v>
      </c>
      <c r="V13" s="127">
        <f t="shared" si="7"/>
        <v>39.75</v>
      </c>
      <c r="W13" s="149">
        <f t="shared" si="13"/>
        <v>38.96509803921569</v>
      </c>
      <c r="X13" s="127">
        <f t="shared" si="14"/>
        <v>44.522549019607844</v>
      </c>
      <c r="Y13" s="127">
        <f t="shared" si="15"/>
        <v>44.389328859060406</v>
      </c>
      <c r="Z13" s="127">
        <f t="shared" si="16"/>
        <v>45.364823529411765</v>
      </c>
      <c r="AA13" s="127">
        <f t="shared" si="8"/>
        <v>46.021333333333331</v>
      </c>
      <c r="AB13" s="218">
        <f t="shared" si="9"/>
        <v>46.569687499999993</v>
      </c>
      <c r="AC13" s="150">
        <f t="shared" ca="1" si="10"/>
        <v>44.720002642269705</v>
      </c>
      <c r="AD13" s="145"/>
      <c r="AE13" s="145"/>
      <c r="AF13" s="146"/>
      <c r="AG13" s="151">
        <f>VLOOKUP(AG$7,'[27]Curve Summary'!$A$9:$AG$161,6)</f>
        <v>32.5</v>
      </c>
      <c r="AH13" s="151">
        <f>VLOOKUP(AH$7,'[27]Curve Summary'!$A$9:$AG$161,6)</f>
        <v>32.25</v>
      </c>
      <c r="AI13" s="151">
        <f>VLOOKUP(AI$7,'[27]Curve Summary'!$A$9:$AG$161,6)</f>
        <v>32.1</v>
      </c>
      <c r="AJ13" s="151">
        <f>VLOOKUP(AJ$7,'[27]Curve Summary'!$A$9:$AG$161,6)</f>
        <v>31</v>
      </c>
      <c r="AK13" s="151">
        <f>VLOOKUP(AK$7,'[27]Curve Summary'!$A$9:$AG$161,6)</f>
        <v>32.5</v>
      </c>
      <c r="AL13" s="151">
        <f>VLOOKUP(AL$7,'[27]Curve Summary'!$A$9:$AG$161,6)</f>
        <v>38.5</v>
      </c>
      <c r="AM13" s="151">
        <f>VLOOKUP(AM$7,'[27]Curve Summary'!$A$9:$AG$161,6)</f>
        <v>48.25</v>
      </c>
      <c r="AN13" s="151">
        <f>VLOOKUP(AN$7,'[27]Curve Summary'!$A$9:$AG$161,6)</f>
        <v>56.25</v>
      </c>
      <c r="AO13" s="151">
        <f>VLOOKUP(AO$7,'[27]Curve Summary'!$A$9:$AG$161,6)</f>
        <v>47.75</v>
      </c>
      <c r="AP13" s="151">
        <f>VLOOKUP(AP$7,'[27]Curve Summary'!$A$9:$AG$161,6)</f>
        <v>38.75</v>
      </c>
      <c r="AQ13" s="151">
        <f>VLOOKUP(AQ$7,'[27]Curve Summary'!$A$9:$AG$161,6)</f>
        <v>37.75</v>
      </c>
      <c r="AR13" s="151">
        <f>VLOOKUP(AR$7,'[27]Curve Summary'!$A$9:$AG$161,6)</f>
        <v>39.75</v>
      </c>
      <c r="AS13" s="151">
        <f>VLOOKUP(AS$7,'[27]Curve Summary'!$A$9:$AG$161,6)</f>
        <v>40.75</v>
      </c>
      <c r="AT13" s="151">
        <f>VLOOKUP(AT$7,'[27]Curve Summary'!$A$9:$AG$161,6)</f>
        <v>39.25</v>
      </c>
      <c r="AU13" s="151">
        <f>VLOOKUP(AU$7,'[27]Curve Summary'!$A$9:$AG$161,6)</f>
        <v>38.5</v>
      </c>
      <c r="AV13" s="151">
        <f>VLOOKUP(AV$7,'[27]Curve Summary'!$A$9:$AG$161,6)</f>
        <v>38.5</v>
      </c>
      <c r="AW13" s="151">
        <f>VLOOKUP(AW$7,'[27]Curve Summary'!$A$9:$AG$161,6)</f>
        <v>39.25</v>
      </c>
      <c r="AX13" s="151">
        <f>VLOOKUP(AX$7,'[27]Curve Summary'!$A$9:$AG$161,6)</f>
        <v>45.25</v>
      </c>
      <c r="AY13" s="151">
        <f>VLOOKUP(AY$7,'[27]Curve Summary'!$A$9:$AG$161,6)</f>
        <v>57.75</v>
      </c>
      <c r="AZ13" s="151">
        <f>VLOOKUP(AZ$7,'[27]Curve Summary'!$A$9:$AG$161,6)</f>
        <v>63.5</v>
      </c>
      <c r="BA13" s="151">
        <f>VLOOKUP(BA$7,'[27]Curve Summary'!$A$9:$AG$161,6)</f>
        <v>50.5</v>
      </c>
      <c r="BB13" s="151">
        <f>VLOOKUP(BB$7,'[27]Curve Summary'!$A$9:$AG$161,6)</f>
        <v>40</v>
      </c>
      <c r="BC13" s="151">
        <f>VLOOKUP(BC$7,'[27]Curve Summary'!$A$9:$AG$161,6)</f>
        <v>39.75</v>
      </c>
      <c r="BD13" s="151">
        <f>VLOOKUP(BD$7,'[27]Curve Summary'!$A$9:$AG$161,6)</f>
        <v>41</v>
      </c>
      <c r="BE13" s="151">
        <f>VLOOKUP(BE$7,'[27]Curve Summary'!$A$9:$AG$161,6)</f>
        <v>41.2</v>
      </c>
      <c r="BF13" s="151">
        <f>VLOOKUP(BF$7,'[27]Curve Summary'!$A$9:$AG$161,6)</f>
        <v>39.68</v>
      </c>
      <c r="BG13" s="151">
        <f>VLOOKUP(BG$7,'[27]Curve Summary'!$A$9:$AG$161,6)</f>
        <v>38.909999999999997</v>
      </c>
      <c r="BH13" s="151">
        <f>VLOOKUP(BH$7,'[27]Curve Summary'!$A$9:$AG$161,6)</f>
        <v>38.9</v>
      </c>
      <c r="BI13" s="151">
        <f>VLOOKUP(BI$7,'[27]Curve Summary'!$A$9:$AG$161,6)</f>
        <v>39.65</v>
      </c>
      <c r="BJ13" s="151">
        <f>VLOOKUP(BJ$7,'[27]Curve Summary'!$A$9:$AG$161,6)</f>
        <v>45.71</v>
      </c>
      <c r="BK13" s="151">
        <f>VLOOKUP(BK$7,'[27]Curve Summary'!$A$9:$AG$161,6)</f>
        <v>58.32</v>
      </c>
      <c r="BL13" s="151">
        <f>VLOOKUP(BL$7,'[27]Curve Summary'!$A$9:$AG$161,6)</f>
        <v>64.12</v>
      </c>
      <c r="BM13" s="151">
        <f>VLOOKUP(BM$7,'[27]Curve Summary'!$A$9:$AG$161,6)</f>
        <v>50.98</v>
      </c>
      <c r="BN13" s="151">
        <f>VLOOKUP(BN$7,'[27]Curve Summary'!$A$9:$AG$161,6)</f>
        <v>40.369999999999997</v>
      </c>
      <c r="BO13" s="151">
        <f>VLOOKUP(BO$7,'[27]Curve Summary'!$A$9:$AG$161,6)</f>
        <v>40.11</v>
      </c>
      <c r="BP13" s="151">
        <f>VLOOKUP(BP$7,'[27]Curve Summary'!$A$9:$AG$161,6)</f>
        <v>41.37</v>
      </c>
      <c r="BQ13" s="151">
        <f>VLOOKUP(BQ$7,'[27]Curve Summary'!$A$9:$AG$161,6)</f>
        <v>41.54</v>
      </c>
      <c r="BR13" s="151">
        <f>VLOOKUP(BR$7,'[27]Curve Summary'!$A$9:$AG$161,6)</f>
        <v>40</v>
      </c>
      <c r="BS13" s="151">
        <f>VLOOKUP(BS$7,'[27]Curve Summary'!$A$9:$AG$161,6)</f>
        <v>39.229999999999997</v>
      </c>
      <c r="BT13" s="151">
        <f>VLOOKUP(BT$7,'[27]Curve Summary'!$A$9:$AG$161,6)</f>
        <v>39.21</v>
      </c>
      <c r="BU13" s="151">
        <f>VLOOKUP(BU$7,'[27]Curve Summary'!$A$9:$AG$161,6)</f>
        <v>39.97</v>
      </c>
      <c r="BV13" s="151">
        <f>VLOOKUP(BV$7,'[27]Curve Summary'!$A$9:$AG$161,6)</f>
        <v>46.06</v>
      </c>
      <c r="BW13" s="151">
        <f>VLOOKUP(BW$7,'[27]Curve Summary'!$A$9:$AG$161,6)</f>
        <v>58.77</v>
      </c>
      <c r="BX13" s="151">
        <f>VLOOKUP(BX$7,'[27]Curve Summary'!$A$9:$AG$161,6)</f>
        <v>64.599999999999994</v>
      </c>
      <c r="BY13" s="151">
        <f>VLOOKUP(BY$7,'[27]Curve Summary'!$A$9:$AG$161,6)</f>
        <v>51.36</v>
      </c>
      <c r="BZ13" s="151">
        <f>VLOOKUP(BZ$7,'[27]Curve Summary'!$A$9:$AG$161,6)</f>
        <v>40.67</v>
      </c>
      <c r="CA13" s="151">
        <f>VLOOKUP(CA$7,'[27]Curve Summary'!$A$9:$AG$161,6)</f>
        <v>40.409999999999997</v>
      </c>
      <c r="CB13" s="151">
        <f>VLOOKUP(CB$7,'[27]Curve Summary'!$A$9:$AG$161,6)</f>
        <v>41.66</v>
      </c>
      <c r="CC13" s="151">
        <f>VLOOKUP(CC$7,'[27]Curve Summary'!$A$9:$AG$161,6)</f>
        <v>41.82</v>
      </c>
      <c r="CD13" s="151">
        <f>VLOOKUP(CD$7,'[27]Curve Summary'!$A$9:$AG$161,6)</f>
        <v>40.270000000000003</v>
      </c>
      <c r="CE13" s="151">
        <f>VLOOKUP(CE$7,'[27]Curve Summary'!$A$9:$AG$161,6)</f>
        <v>39.49</v>
      </c>
      <c r="CF13" s="151">
        <f>VLOOKUP(CF$7,'[27]Curve Summary'!$A$9:$AG$161,6)</f>
        <v>39.47</v>
      </c>
      <c r="CG13" s="151">
        <f>VLOOKUP(CG$7,'[27]Curve Summary'!$A$9:$AG$161,6)</f>
        <v>40.229999999999997</v>
      </c>
      <c r="CH13" s="151">
        <f>VLOOKUP(CH$7,'[27]Curve Summary'!$A$9:$AG$161,6)</f>
        <v>46.37</v>
      </c>
      <c r="CI13" s="151">
        <f>VLOOKUP(CI$7,'[27]Curve Summary'!$A$9:$AG$161,6)</f>
        <v>59.16</v>
      </c>
      <c r="CJ13" s="151">
        <f>VLOOKUP(CJ$7,'[27]Curve Summary'!$A$9:$AG$161,6)</f>
        <v>65.03</v>
      </c>
      <c r="CK13" s="151">
        <f>VLOOKUP(CK$7,'[27]Curve Summary'!$A$9:$AG$161,6)</f>
        <v>51.7</v>
      </c>
      <c r="CL13" s="151">
        <f>VLOOKUP(CL$7,'[27]Curve Summary'!$A$9:$AG$161,6)</f>
        <v>40.94</v>
      </c>
      <c r="CM13" s="151">
        <f>VLOOKUP(CM$7,'[27]Curve Summary'!$A$9:$AG$161,6)</f>
        <v>40.67</v>
      </c>
      <c r="CN13" s="151">
        <f>VLOOKUP(CN$7,'[27]Curve Summary'!$A$9:$AG$161,6)</f>
        <v>41.94</v>
      </c>
      <c r="CO13" s="151">
        <f>VLOOKUP(CO$7,'[27]Curve Summary'!$A$9:$AG$161,6)</f>
        <v>42.11</v>
      </c>
      <c r="CP13" s="151">
        <f>VLOOKUP(CP$7,'[27]Curve Summary'!$A$9:$AG$161,6)</f>
        <v>40.549999999999997</v>
      </c>
      <c r="CQ13" s="151">
        <f>VLOOKUP(CQ$7,'[27]Curve Summary'!$A$9:$AG$161,6)</f>
        <v>39.76</v>
      </c>
      <c r="CR13" s="151">
        <f>VLOOKUP(CR$7,'[27]Curve Summary'!$A$9:$AG$161,6)</f>
        <v>39.74</v>
      </c>
      <c r="CS13" s="151">
        <f>VLOOKUP(CS$7,'[27]Curve Summary'!$A$9:$AG$161,6)</f>
        <v>40.5</v>
      </c>
      <c r="CT13" s="151">
        <f>VLOOKUP(CT$7,'[27]Curve Summary'!$A$9:$AG$161,6)</f>
        <v>46.67</v>
      </c>
      <c r="CU13" s="151">
        <f>VLOOKUP(CU$7,'[27]Curve Summary'!$A$9:$AG$161,6)</f>
        <v>59.54</v>
      </c>
      <c r="CV13" s="151">
        <f>VLOOKUP(CV$7,'[27]Curve Summary'!$A$9:$AG$161,6)</f>
        <v>65.45</v>
      </c>
      <c r="CW13" s="151">
        <f>VLOOKUP(CW$7,'[27]Curve Summary'!$A$9:$AG$161,6)</f>
        <v>52.03</v>
      </c>
      <c r="CX13" s="151">
        <f>VLOOKUP(CX$7,'[27]Curve Summary'!$A$9:$AG$161,6)</f>
        <v>41.19</v>
      </c>
      <c r="CY13" s="151">
        <f>VLOOKUP(CY$7,'[27]Curve Summary'!$A$9:$AG$161,6)</f>
        <v>40.92</v>
      </c>
      <c r="CZ13" s="151">
        <f>VLOOKUP(CZ$7,'[27]Curve Summary'!$A$9:$AG$161,6)</f>
        <v>42.19</v>
      </c>
      <c r="DA13" s="151">
        <f>VLOOKUP(DA$7,'[27]Curve Summary'!$A$9:$AG$161,6)</f>
        <v>42.36</v>
      </c>
      <c r="DB13" s="151">
        <f>VLOOKUP(DB$7,'[27]Curve Summary'!$A$9:$AG$161,6)</f>
        <v>40.78</v>
      </c>
      <c r="DC13" s="151">
        <f>VLOOKUP(DC$7,'[27]Curve Summary'!$A$9:$AG$161,6)</f>
        <v>39.99</v>
      </c>
      <c r="DD13" s="151">
        <f>VLOOKUP(DD$7,'[27]Curve Summary'!$A$9:$AG$161,6)</f>
        <v>39.97</v>
      </c>
      <c r="DE13" s="151">
        <f>VLOOKUP(DE$7,'[27]Curve Summary'!$A$9:$AG$161,6)</f>
        <v>40.72</v>
      </c>
      <c r="DF13" s="151">
        <f>VLOOKUP(DF$7,'[27]Curve Summary'!$A$9:$AG$161,6)</f>
        <v>46.93</v>
      </c>
      <c r="DG13" s="151">
        <f>VLOOKUP(DG$7,'[27]Curve Summary'!$A$9:$AG$161,6)</f>
        <v>59.86</v>
      </c>
      <c r="DH13" s="151">
        <f>VLOOKUP(DH$7,'[27]Curve Summary'!$A$9:$AG$161,6)</f>
        <v>65.790000000000006</v>
      </c>
      <c r="DI13" s="151">
        <f>VLOOKUP(DI$7,'[27]Curve Summary'!$A$9:$AG$161,6)</f>
        <v>52.3</v>
      </c>
      <c r="DJ13" s="151">
        <f>VLOOKUP(DJ$7,'[27]Curve Summary'!$A$9:$AG$161,6)</f>
        <v>41.4</v>
      </c>
      <c r="DK13" s="151">
        <f>VLOOKUP(DK$7,'[27]Curve Summary'!$A$9:$AG$161,6)</f>
        <v>41.13</v>
      </c>
      <c r="DL13" s="151">
        <f>VLOOKUP(DL$7,'[27]Curve Summary'!$A$9:$AG$161,6)</f>
        <v>42.4</v>
      </c>
      <c r="DM13" s="151">
        <f>VLOOKUP(DM$7,'[27]Curve Summary'!$A$9:$AG$161,6)</f>
        <v>42.55</v>
      </c>
      <c r="DN13" s="151">
        <f>VLOOKUP(DN$7,'[27]Curve Summary'!$A$9:$AG$161,6)</f>
        <v>40.96</v>
      </c>
      <c r="DO13" s="151">
        <f>VLOOKUP(DO$7,'[27]Curve Summary'!$A$9:$AG$161,6)</f>
        <v>40.159999999999997</v>
      </c>
      <c r="DP13" s="151">
        <f>VLOOKUP(DP$7,'[27]Curve Summary'!$A$9:$AG$161,6)</f>
        <v>40.14</v>
      </c>
      <c r="DQ13" s="151">
        <f>VLOOKUP(DQ$7,'[27]Curve Summary'!$A$9:$AG$161,6)</f>
        <v>40.9</v>
      </c>
      <c r="DR13" s="151">
        <f>VLOOKUP(DR$7,'[27]Curve Summary'!$A$9:$AG$161,6)</f>
        <v>47.13</v>
      </c>
      <c r="DS13" s="151">
        <f>VLOOKUP(DS$7,'[27]Curve Summary'!$A$9:$AG$161,6)</f>
        <v>60.12</v>
      </c>
      <c r="DT13" s="151">
        <f>VLOOKUP(DT$7,'[27]Curve Summary'!$A$9:$AG$161,6)</f>
        <v>66.08</v>
      </c>
      <c r="DU13" s="151">
        <f>VLOOKUP(DU$7,'[27]Curve Summary'!$A$9:$AG$161,6)</f>
        <v>52.52</v>
      </c>
      <c r="DV13" s="151">
        <f>VLOOKUP(DV$7,'[27]Curve Summary'!$A$9:$AG$161,6)</f>
        <v>41.58</v>
      </c>
      <c r="DW13" s="151">
        <f>VLOOKUP(DW$7,'[27]Curve Summary'!$A$9:$AG$161,6)</f>
        <v>41.3</v>
      </c>
      <c r="DX13" s="151">
        <f>VLOOKUP(DX$7,'[27]Curve Summary'!$A$9:$AG$161,6)</f>
        <v>42.58</v>
      </c>
      <c r="DY13" s="151">
        <f>VLOOKUP(DY$7,'[27]Curve Summary'!$A$9:$AG$161,6)</f>
        <v>42.73</v>
      </c>
      <c r="DZ13" s="151">
        <f>VLOOKUP(DZ$7,'[27]Curve Summary'!$A$9:$AG$161,6)</f>
        <v>41.14</v>
      </c>
      <c r="EA13" s="151">
        <f>VLOOKUP(EA$7,'[27]Curve Summary'!$A$9:$AG$161,6)</f>
        <v>40.33</v>
      </c>
      <c r="EB13" s="151">
        <f>VLOOKUP(EB$7,'[27]Curve Summary'!$A$9:$AG$161,6)</f>
        <v>40.31</v>
      </c>
      <c r="EC13" s="151">
        <f>VLOOKUP(EC$7,'[27]Curve Summary'!$A$9:$AG$161,6)</f>
        <v>41.08</v>
      </c>
      <c r="ED13" s="151">
        <f>VLOOKUP(ED$7,'[27]Curve Summary'!$A$9:$AG$161,6)</f>
        <v>47.33</v>
      </c>
      <c r="EE13" s="151">
        <f>VLOOKUP(EE$7,'[27]Curve Summary'!$A$9:$AG$161,6)</f>
        <v>60.38</v>
      </c>
      <c r="EF13" s="151">
        <f>VLOOKUP(EF$7,'[27]Curve Summary'!$A$9:$AG$161,6)</f>
        <v>66.36</v>
      </c>
      <c r="EG13" s="151">
        <f>VLOOKUP(EG$7,'[27]Curve Summary'!$A$9:$AG$161,6)</f>
        <v>52.75</v>
      </c>
      <c r="EH13" s="151">
        <f>VLOOKUP(EH$7,'[27]Curve Summary'!$A$9:$AG$161,6)</f>
        <v>41.76</v>
      </c>
      <c r="EI13" s="151">
        <f>VLOOKUP(EI$7,'[27]Curve Summary'!$A$9:$AG$161,6)</f>
        <v>41.48</v>
      </c>
      <c r="EJ13" s="151">
        <f>VLOOKUP(EJ$7,'[27]Curve Summary'!$A$9:$AG$161,6)</f>
        <v>42.76</v>
      </c>
    </row>
    <row r="14" spans="1:140" ht="13.7" customHeight="1" x14ac:dyDescent="0.2">
      <c r="A14" s="190" t="s">
        <v>125</v>
      </c>
      <c r="B14" s="148" t="s">
        <v>144</v>
      </c>
      <c r="C14" s="127">
        <f>'[27]Power Desk Daily Price'!$AC14</f>
        <v>22.28846153846154</v>
      </c>
      <c r="D14" s="127">
        <f ca="1">IF(ISERROR((AVERAGE(OFFSET('[27]Curve Summary'!$B$6,14,0,13,1))*13+ 12* '[27]Curve Summary Backup'!$B$38)/25), '[27]Curve Summary Backup'!$B$38,(AVERAGE(OFFSET('[27]Curve Summary'!$B$6,14,0,13,1))*13+ 12* '[27]Curve Summary Backup'!$B$38)/25)</f>
        <v>27</v>
      </c>
      <c r="E14" s="149">
        <f t="shared" ca="1" si="0"/>
        <v>25.328163771712159</v>
      </c>
      <c r="F14" s="127">
        <f t="shared" si="1"/>
        <v>29.125</v>
      </c>
      <c r="G14" s="127">
        <f t="shared" si="2"/>
        <v>29.25</v>
      </c>
      <c r="H14" s="127">
        <f t="shared" si="2"/>
        <v>29</v>
      </c>
      <c r="I14" s="127">
        <f t="shared" si="3"/>
        <v>29.25</v>
      </c>
      <c r="J14" s="127">
        <f t="shared" si="4"/>
        <v>29</v>
      </c>
      <c r="K14" s="127">
        <f t="shared" si="4"/>
        <v>29.5</v>
      </c>
      <c r="L14" s="127">
        <f t="shared" si="4"/>
        <v>32.5</v>
      </c>
      <c r="M14" s="127">
        <f t="shared" si="4"/>
        <v>41.5</v>
      </c>
      <c r="N14" s="127">
        <f t="shared" si="11"/>
        <v>34.5</v>
      </c>
      <c r="O14" s="127">
        <f t="shared" si="12"/>
        <v>54.166666666666664</v>
      </c>
      <c r="P14" s="127">
        <f t="shared" si="5"/>
        <v>54.5</v>
      </c>
      <c r="Q14" s="127">
        <f t="shared" si="5"/>
        <v>61</v>
      </c>
      <c r="R14" s="127">
        <f t="shared" si="5"/>
        <v>47</v>
      </c>
      <c r="S14" s="127">
        <f t="shared" si="6"/>
        <v>36.083333333333336</v>
      </c>
      <c r="T14" s="127">
        <f t="shared" si="7"/>
        <v>37</v>
      </c>
      <c r="U14" s="127">
        <f t="shared" si="7"/>
        <v>35</v>
      </c>
      <c r="V14" s="127">
        <f t="shared" si="7"/>
        <v>36.25</v>
      </c>
      <c r="W14" s="149">
        <f t="shared" si="13"/>
        <v>38.508823529411764</v>
      </c>
      <c r="X14" s="127">
        <f t="shared" si="14"/>
        <v>42.049019607843135</v>
      </c>
      <c r="Y14" s="127">
        <f t="shared" si="15"/>
        <v>41.691442953020136</v>
      </c>
      <c r="Z14" s="127">
        <f t="shared" si="16"/>
        <v>42.746039215686274</v>
      </c>
      <c r="AA14" s="127">
        <f t="shared" si="8"/>
        <v>43.439078431372529</v>
      </c>
      <c r="AB14" s="218">
        <f t="shared" si="9"/>
        <v>44.202617187499996</v>
      </c>
      <c r="AC14" s="150">
        <f t="shared" ca="1" si="10"/>
        <v>42.395523004260667</v>
      </c>
      <c r="AD14" s="145"/>
      <c r="AE14" s="145"/>
      <c r="AF14" s="146"/>
      <c r="AG14" s="151">
        <f>VLOOKUP(AG$7,'[27]Curve Summary'!$A$9:$AG$161,2)</f>
        <v>29.25</v>
      </c>
      <c r="AH14" s="151">
        <f>VLOOKUP(AH$7,'[27]Curve Summary'!$A$9:$AG$161,2)</f>
        <v>29</v>
      </c>
      <c r="AI14" s="151">
        <f>VLOOKUP(AI$7,'[27]Curve Summary'!$A$9:$AG$161,2)</f>
        <v>29</v>
      </c>
      <c r="AJ14" s="151">
        <f>VLOOKUP(AJ$7,'[27]Curve Summary'!$A$9:$AG$161,2)</f>
        <v>29.5</v>
      </c>
      <c r="AK14" s="151">
        <f>VLOOKUP(AK$7,'[27]Curve Summary'!$A$9:$AG$161,2)</f>
        <v>32.5</v>
      </c>
      <c r="AL14" s="151">
        <f>VLOOKUP(AL$7,'[27]Curve Summary'!$A$9:$AG$161,2)</f>
        <v>41.5</v>
      </c>
      <c r="AM14" s="151">
        <f>VLOOKUP(AM$7,'[27]Curve Summary'!$A$9:$AG$161,2)</f>
        <v>54.5</v>
      </c>
      <c r="AN14" s="151">
        <f>VLOOKUP(AN$7,'[27]Curve Summary'!$A$9:$AG$161,2)</f>
        <v>61</v>
      </c>
      <c r="AO14" s="151">
        <f>VLOOKUP(AO$7,'[27]Curve Summary'!$A$9:$AG$161,2)</f>
        <v>47</v>
      </c>
      <c r="AP14" s="151">
        <f>VLOOKUP(AP$7,'[27]Curve Summary'!$A$9:$AG$161,2)</f>
        <v>37</v>
      </c>
      <c r="AQ14" s="151">
        <f>VLOOKUP(AQ$7,'[27]Curve Summary'!$A$9:$AG$161,2)</f>
        <v>35</v>
      </c>
      <c r="AR14" s="151">
        <f>VLOOKUP(AR$7,'[27]Curve Summary'!$A$9:$AG$161,2)</f>
        <v>36.25</v>
      </c>
      <c r="AS14" s="151">
        <f>VLOOKUP(AS$7,'[27]Curve Summary'!$A$9:$AG$161,2)</f>
        <v>36.5</v>
      </c>
      <c r="AT14" s="151">
        <f>VLOOKUP(AT$7,'[27]Curve Summary'!$A$9:$AG$161,2)</f>
        <v>36.5</v>
      </c>
      <c r="AU14" s="151">
        <f>VLOOKUP(AU$7,'[27]Curve Summary'!$A$9:$AG$161,2)</f>
        <v>36.5</v>
      </c>
      <c r="AV14" s="151">
        <f>VLOOKUP(AV$7,'[27]Curve Summary'!$A$9:$AG$161,2)</f>
        <v>35</v>
      </c>
      <c r="AW14" s="151">
        <f>VLOOKUP(AW$7,'[27]Curve Summary'!$A$9:$AG$161,2)</f>
        <v>36</v>
      </c>
      <c r="AX14" s="151">
        <f>VLOOKUP(AX$7,'[27]Curve Summary'!$A$9:$AG$161,2)</f>
        <v>42.5</v>
      </c>
      <c r="AY14" s="151">
        <f>VLOOKUP(AY$7,'[27]Curve Summary'!$A$9:$AG$161,2)</f>
        <v>54.5</v>
      </c>
      <c r="AZ14" s="151">
        <f>VLOOKUP(AZ$7,'[27]Curve Summary'!$A$9:$AG$161,2)</f>
        <v>64.5</v>
      </c>
      <c r="BA14" s="151">
        <f>VLOOKUP(BA$7,'[27]Curve Summary'!$A$9:$AG$161,2)</f>
        <v>51</v>
      </c>
      <c r="BB14" s="151">
        <f>VLOOKUP(BB$7,'[27]Curve Summary'!$A$9:$AG$161,2)</f>
        <v>38</v>
      </c>
      <c r="BC14" s="151">
        <f>VLOOKUP(BC$7,'[27]Curve Summary'!$A$9:$AG$161,2)</f>
        <v>37</v>
      </c>
      <c r="BD14" s="151">
        <f>VLOOKUP(BD$7,'[27]Curve Summary'!$A$9:$AG$161,2)</f>
        <v>36.5</v>
      </c>
      <c r="BE14" s="151">
        <f>VLOOKUP(BE$7,'[27]Curve Summary'!$A$9:$AG$161,2)</f>
        <v>37.21</v>
      </c>
      <c r="BF14" s="151">
        <f>VLOOKUP(BF$7,'[27]Curve Summary'!$A$9:$AG$161,2)</f>
        <v>37.21</v>
      </c>
      <c r="BG14" s="151">
        <f>VLOOKUP(BG$7,'[27]Curve Summary'!$A$9:$AG$161,2)</f>
        <v>37.21</v>
      </c>
      <c r="BH14" s="151">
        <f>VLOOKUP(BH$7,'[27]Curve Summary'!$A$9:$AG$161,2)</f>
        <v>35.82</v>
      </c>
      <c r="BI14" s="151">
        <f>VLOOKUP(BI$7,'[27]Curve Summary'!$A$9:$AG$161,2)</f>
        <v>36.75</v>
      </c>
      <c r="BJ14" s="151">
        <f>VLOOKUP(BJ$7,'[27]Curve Summary'!$A$9:$AG$161,2)</f>
        <v>42.77</v>
      </c>
      <c r="BK14" s="151">
        <f>VLOOKUP(BK$7,'[27]Curve Summary'!$A$9:$AG$161,2)</f>
        <v>53.89</v>
      </c>
      <c r="BL14" s="151">
        <f>VLOOKUP(BL$7,'[27]Curve Summary'!$A$9:$AG$161,2)</f>
        <v>63.16</v>
      </c>
      <c r="BM14" s="151">
        <f>VLOOKUP(BM$7,'[27]Curve Summary'!$A$9:$AG$161,2)</f>
        <v>50.65</v>
      </c>
      <c r="BN14" s="151">
        <f>VLOOKUP(BN$7,'[27]Curve Summary'!$A$9:$AG$161,2)</f>
        <v>38.6</v>
      </c>
      <c r="BO14" s="151">
        <f>VLOOKUP(BO$7,'[27]Curve Summary'!$A$9:$AG$161,2)</f>
        <v>37.67</v>
      </c>
      <c r="BP14" s="151">
        <f>VLOOKUP(BP$7,'[27]Curve Summary'!$A$9:$AG$161,2)</f>
        <v>37.21</v>
      </c>
      <c r="BQ14" s="151">
        <f>VLOOKUP(BQ$7,'[27]Curve Summary'!$A$9:$AG$161,2)</f>
        <v>37.47</v>
      </c>
      <c r="BR14" s="151">
        <f>VLOOKUP(BR$7,'[27]Curve Summary'!$A$9:$AG$161,2)</f>
        <v>37.47</v>
      </c>
      <c r="BS14" s="151">
        <f>VLOOKUP(BS$7,'[27]Curve Summary'!$A$9:$AG$161,2)</f>
        <v>37.47</v>
      </c>
      <c r="BT14" s="151">
        <f>VLOOKUP(BT$7,'[27]Curve Summary'!$A$9:$AG$161,2)</f>
        <v>36.07</v>
      </c>
      <c r="BU14" s="151">
        <f>VLOOKUP(BU$7,'[27]Curve Summary'!$A$9:$AG$161,2)</f>
        <v>37.01</v>
      </c>
      <c r="BV14" s="151">
        <f>VLOOKUP(BV$7,'[27]Curve Summary'!$A$9:$AG$161,2)</f>
        <v>43.07</v>
      </c>
      <c r="BW14" s="151">
        <f>VLOOKUP(BW$7,'[27]Curve Summary'!$A$9:$AG$161,2)</f>
        <v>54.27</v>
      </c>
      <c r="BX14" s="151">
        <f>VLOOKUP(BX$7,'[27]Curve Summary'!$A$9:$AG$161,2)</f>
        <v>63.61</v>
      </c>
      <c r="BY14" s="151">
        <f>VLOOKUP(BY$7,'[27]Curve Summary'!$A$9:$AG$161,2)</f>
        <v>51.01</v>
      </c>
      <c r="BZ14" s="151">
        <f>VLOOKUP(BZ$7,'[27]Curve Summary'!$A$9:$AG$161,2)</f>
        <v>38.880000000000003</v>
      </c>
      <c r="CA14" s="151">
        <f>VLOOKUP(CA$7,'[27]Curve Summary'!$A$9:$AG$161,2)</f>
        <v>37.94</v>
      </c>
      <c r="CB14" s="151">
        <f>VLOOKUP(CB$7,'[27]Curve Summary'!$A$9:$AG$161,2)</f>
        <v>37.479999999999997</v>
      </c>
      <c r="CC14" s="151">
        <f>VLOOKUP(CC$7,'[27]Curve Summary'!$A$9:$AG$161,2)</f>
        <v>37.74</v>
      </c>
      <c r="CD14" s="151">
        <f>VLOOKUP(CD$7,'[27]Curve Summary'!$A$9:$AG$161,2)</f>
        <v>37.74</v>
      </c>
      <c r="CE14" s="151">
        <f>VLOOKUP(CE$7,'[27]Curve Summary'!$A$9:$AG$161,2)</f>
        <v>37.74</v>
      </c>
      <c r="CF14" s="151">
        <f>VLOOKUP(CF$7,'[27]Curve Summary'!$A$9:$AG$161,2)</f>
        <v>36.33</v>
      </c>
      <c r="CG14" s="151">
        <f>VLOOKUP(CG$7,'[27]Curve Summary'!$A$9:$AG$161,2)</f>
        <v>37.270000000000003</v>
      </c>
      <c r="CH14" s="151">
        <f>VLOOKUP(CH$7,'[27]Curve Summary'!$A$9:$AG$161,2)</f>
        <v>43.38</v>
      </c>
      <c r="CI14" s="151">
        <f>VLOOKUP(CI$7,'[27]Curve Summary'!$A$9:$AG$161,2)</f>
        <v>54.66</v>
      </c>
      <c r="CJ14" s="151">
        <f>VLOOKUP(CJ$7,'[27]Curve Summary'!$A$9:$AG$161,2)</f>
        <v>64.06</v>
      </c>
      <c r="CK14" s="151">
        <f>VLOOKUP(CK$7,'[27]Curve Summary'!$A$9:$AG$161,2)</f>
        <v>51.37</v>
      </c>
      <c r="CL14" s="151">
        <f>VLOOKUP(CL$7,'[27]Curve Summary'!$A$9:$AG$161,2)</f>
        <v>39.15</v>
      </c>
      <c r="CM14" s="151">
        <f>VLOOKUP(CM$7,'[27]Curve Summary'!$A$9:$AG$161,2)</f>
        <v>38.21</v>
      </c>
      <c r="CN14" s="151">
        <f>VLOOKUP(CN$7,'[27]Curve Summary'!$A$9:$AG$161,2)</f>
        <v>37.74</v>
      </c>
      <c r="CO14" s="151">
        <f>VLOOKUP(CO$7,'[27]Curve Summary'!$A$9:$AG$161,2)</f>
        <v>38.01</v>
      </c>
      <c r="CP14" s="151">
        <f>VLOOKUP(CP$7,'[27]Curve Summary'!$A$9:$AG$161,2)</f>
        <v>38.01</v>
      </c>
      <c r="CQ14" s="151">
        <f>VLOOKUP(CQ$7,'[27]Curve Summary'!$A$9:$AG$161,2)</f>
        <v>38.01</v>
      </c>
      <c r="CR14" s="151">
        <f>VLOOKUP(CR$7,'[27]Curve Summary'!$A$9:$AG$161,2)</f>
        <v>36.590000000000003</v>
      </c>
      <c r="CS14" s="151">
        <f>VLOOKUP(CS$7,'[27]Curve Summary'!$A$9:$AG$161,2)</f>
        <v>37.53</v>
      </c>
      <c r="CT14" s="151">
        <f>VLOOKUP(CT$7,'[27]Curve Summary'!$A$9:$AG$161,2)</f>
        <v>43.69</v>
      </c>
      <c r="CU14" s="151">
        <f>VLOOKUP(CU$7,'[27]Curve Summary'!$A$9:$AG$161,2)</f>
        <v>55.04</v>
      </c>
      <c r="CV14" s="151">
        <f>VLOOKUP(CV$7,'[27]Curve Summary'!$A$9:$AG$161,2)</f>
        <v>64.510000000000005</v>
      </c>
      <c r="CW14" s="151">
        <f>VLOOKUP(CW$7,'[27]Curve Summary'!$A$9:$AG$161,2)</f>
        <v>51.73</v>
      </c>
      <c r="CX14" s="151">
        <f>VLOOKUP(CX$7,'[27]Curve Summary'!$A$9:$AG$161,2)</f>
        <v>39.43</v>
      </c>
      <c r="CY14" s="151">
        <f>VLOOKUP(CY$7,'[27]Curve Summary'!$A$9:$AG$161,2)</f>
        <v>38.479999999999997</v>
      </c>
      <c r="CZ14" s="151">
        <f>VLOOKUP(CZ$7,'[27]Curve Summary'!$A$9:$AG$161,2)</f>
        <v>38.01</v>
      </c>
      <c r="DA14" s="151">
        <f>VLOOKUP(DA$7,'[27]Curve Summary'!$A$9:$AG$161,2)</f>
        <v>38.270000000000003</v>
      </c>
      <c r="DB14" s="151">
        <f>VLOOKUP(DB$7,'[27]Curve Summary'!$A$9:$AG$161,2)</f>
        <v>38.270000000000003</v>
      </c>
      <c r="DC14" s="151">
        <f>VLOOKUP(DC$7,'[27]Curve Summary'!$A$9:$AG$161,2)</f>
        <v>38.270000000000003</v>
      </c>
      <c r="DD14" s="151">
        <f>VLOOKUP(DD$7,'[27]Curve Summary'!$A$9:$AG$161,2)</f>
        <v>36.840000000000003</v>
      </c>
      <c r="DE14" s="151">
        <f>VLOOKUP(DE$7,'[27]Curve Summary'!$A$9:$AG$161,2)</f>
        <v>37.799999999999997</v>
      </c>
      <c r="DF14" s="151">
        <f>VLOOKUP(DF$7,'[27]Curve Summary'!$A$9:$AG$161,2)</f>
        <v>43.99</v>
      </c>
      <c r="DG14" s="151">
        <f>VLOOKUP(DG$7,'[27]Curve Summary'!$A$9:$AG$161,2)</f>
        <v>55.43</v>
      </c>
      <c r="DH14" s="151">
        <f>VLOOKUP(DH$7,'[27]Curve Summary'!$A$9:$AG$161,2)</f>
        <v>64.959999999999994</v>
      </c>
      <c r="DI14" s="151">
        <f>VLOOKUP(DI$7,'[27]Curve Summary'!$A$9:$AG$161,2)</f>
        <v>52.09</v>
      </c>
      <c r="DJ14" s="151">
        <f>VLOOKUP(DJ$7,'[27]Curve Summary'!$A$9:$AG$161,2)</f>
        <v>39.700000000000003</v>
      </c>
      <c r="DK14" s="151">
        <f>VLOOKUP(DK$7,'[27]Curve Summary'!$A$9:$AG$161,2)</f>
        <v>38.75</v>
      </c>
      <c r="DL14" s="151">
        <f>VLOOKUP(DL$7,'[27]Curve Summary'!$A$9:$AG$161,2)</f>
        <v>38.270000000000003</v>
      </c>
      <c r="DM14" s="151">
        <f>VLOOKUP(DM$7,'[27]Curve Summary'!$A$9:$AG$161,2)</f>
        <v>38.54</v>
      </c>
      <c r="DN14" s="151">
        <f>VLOOKUP(DN$7,'[27]Curve Summary'!$A$9:$AG$161,2)</f>
        <v>38.54</v>
      </c>
      <c r="DO14" s="151">
        <f>VLOOKUP(DO$7,'[27]Curve Summary'!$A$9:$AG$161,2)</f>
        <v>38.54</v>
      </c>
      <c r="DP14" s="151">
        <f>VLOOKUP(DP$7,'[27]Curve Summary'!$A$9:$AG$161,2)</f>
        <v>37.1</v>
      </c>
      <c r="DQ14" s="151">
        <f>VLOOKUP(DQ$7,'[27]Curve Summary'!$A$9:$AG$161,2)</f>
        <v>38.06</v>
      </c>
      <c r="DR14" s="151">
        <f>VLOOKUP(DR$7,'[27]Curve Summary'!$A$9:$AG$161,2)</f>
        <v>44.3</v>
      </c>
      <c r="DS14" s="151">
        <f>VLOOKUP(DS$7,'[27]Curve Summary'!$A$9:$AG$161,2)</f>
        <v>55.82</v>
      </c>
      <c r="DT14" s="151">
        <f>VLOOKUP(DT$7,'[27]Curve Summary'!$A$9:$AG$161,2)</f>
        <v>65.41</v>
      </c>
      <c r="DU14" s="151">
        <f>VLOOKUP(DU$7,'[27]Curve Summary'!$A$9:$AG$161,2)</f>
        <v>52.46</v>
      </c>
      <c r="DV14" s="151">
        <f>VLOOKUP(DV$7,'[27]Curve Summary'!$A$9:$AG$161,2)</f>
        <v>39.979999999999997</v>
      </c>
      <c r="DW14" s="151">
        <f>VLOOKUP(DW$7,'[27]Curve Summary'!$A$9:$AG$161,2)</f>
        <v>39.020000000000003</v>
      </c>
      <c r="DX14" s="151">
        <f>VLOOKUP(DX$7,'[27]Curve Summary'!$A$9:$AG$161,2)</f>
        <v>38.54</v>
      </c>
      <c r="DY14" s="151">
        <f>VLOOKUP(DY$7,'[27]Curve Summary'!$A$9:$AG$161,2)</f>
        <v>38.799999999999997</v>
      </c>
      <c r="DZ14" s="151">
        <f>VLOOKUP(DZ$7,'[27]Curve Summary'!$A$9:$AG$161,2)</f>
        <v>38.81</v>
      </c>
      <c r="EA14" s="151">
        <f>VLOOKUP(EA$7,'[27]Curve Summary'!$A$9:$AG$161,2)</f>
        <v>38.81</v>
      </c>
      <c r="EB14" s="151">
        <f>VLOOKUP(EB$7,'[27]Curve Summary'!$A$9:$AG$161,2)</f>
        <v>37.36</v>
      </c>
      <c r="EC14" s="151">
        <f>VLOOKUP(EC$7,'[27]Curve Summary'!$A$9:$AG$161,2)</f>
        <v>38.32</v>
      </c>
      <c r="ED14" s="151">
        <f>VLOOKUP(ED$7,'[27]Curve Summary'!$A$9:$AG$161,2)</f>
        <v>44.6</v>
      </c>
      <c r="EE14" s="151">
        <f>VLOOKUP(EE$7,'[27]Curve Summary'!$A$9:$AG$161,2)</f>
        <v>56.2</v>
      </c>
      <c r="EF14" s="151">
        <f>VLOOKUP(EF$7,'[27]Curve Summary'!$A$9:$AG$161,2)</f>
        <v>65.86</v>
      </c>
      <c r="EG14" s="151">
        <f>VLOOKUP(EG$7,'[27]Curve Summary'!$A$9:$AG$161,2)</f>
        <v>52.82</v>
      </c>
      <c r="EH14" s="151">
        <f>VLOOKUP(EH$7,'[27]Curve Summary'!$A$9:$AG$161,2)</f>
        <v>40.26</v>
      </c>
      <c r="EI14" s="151">
        <f>VLOOKUP(EI$7,'[27]Curve Summary'!$A$9:$AG$161,2)</f>
        <v>39.29</v>
      </c>
      <c r="EJ14" s="151">
        <f>VLOOKUP(EJ$7,'[27]Curve Summary'!$A$9:$AG$161,2)</f>
        <v>38.81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'[27]Power Desk Daily Price'!$AC15</f>
        <v>23.28846153846154</v>
      </c>
      <c r="D15" s="129">
        <f ca="1">IF(ISERROR((AVERAGE(OFFSET('[27]Curve Summary'!$G$6,14,0,13,1))*13+ 12* '[27]Curve Summary Backup'!$G$38)/25), '[27]Curve Summary Backup'!$G$38,(AVERAGE(OFFSET('[27]Curve Summary'!$G$6,14,0,13,1))*13+ 12* '[27]Curve Summary Backup'!$G$38)/25)</f>
        <v>28</v>
      </c>
      <c r="E15" s="154">
        <f t="shared" ca="1" si="0"/>
        <v>26.328163771712159</v>
      </c>
      <c r="F15" s="129">
        <f t="shared" si="1"/>
        <v>30.5</v>
      </c>
      <c r="G15" s="129">
        <f t="shared" si="2"/>
        <v>30.75</v>
      </c>
      <c r="H15" s="129">
        <f t="shared" si="2"/>
        <v>30.25</v>
      </c>
      <c r="I15" s="129">
        <f t="shared" si="3"/>
        <v>30.875</v>
      </c>
      <c r="J15" s="129">
        <f t="shared" si="4"/>
        <v>30.25</v>
      </c>
      <c r="K15" s="129">
        <f t="shared" si="4"/>
        <v>31.5</v>
      </c>
      <c r="L15" s="129">
        <f t="shared" si="4"/>
        <v>35.5</v>
      </c>
      <c r="M15" s="129">
        <f t="shared" si="4"/>
        <v>46.5</v>
      </c>
      <c r="N15" s="129">
        <f t="shared" si="11"/>
        <v>37.833333333333336</v>
      </c>
      <c r="O15" s="129">
        <f t="shared" si="12"/>
        <v>62.166666666666664</v>
      </c>
      <c r="P15" s="129">
        <f t="shared" si="5"/>
        <v>61.5</v>
      </c>
      <c r="Q15" s="129">
        <f t="shared" si="5"/>
        <v>71</v>
      </c>
      <c r="R15" s="129">
        <f t="shared" si="5"/>
        <v>54</v>
      </c>
      <c r="S15" s="129">
        <f t="shared" si="6"/>
        <v>38.25</v>
      </c>
      <c r="T15" s="129">
        <f t="shared" si="7"/>
        <v>39.5</v>
      </c>
      <c r="U15" s="129">
        <f t="shared" si="7"/>
        <v>37</v>
      </c>
      <c r="V15" s="129">
        <f t="shared" si="7"/>
        <v>38.25</v>
      </c>
      <c r="W15" s="154">
        <f t="shared" si="13"/>
        <v>42.225490196078432</v>
      </c>
      <c r="X15" s="129">
        <f t="shared" si="14"/>
        <v>45.384313725490195</v>
      </c>
      <c r="Y15" s="129">
        <f t="shared" si="15"/>
        <v>44.887013422818782</v>
      </c>
      <c r="Z15" s="129">
        <f t="shared" si="16"/>
        <v>46.045254901960782</v>
      </c>
      <c r="AA15" s="129">
        <f t="shared" si="8"/>
        <v>46.600068627450973</v>
      </c>
      <c r="AB15" s="219">
        <f t="shared" si="9"/>
        <v>47.188749999999992</v>
      </c>
      <c r="AC15" s="155">
        <f t="shared" ca="1" si="10"/>
        <v>45.622817980645401</v>
      </c>
      <c r="AD15" s="145"/>
      <c r="AE15" s="145"/>
      <c r="AF15" s="146"/>
      <c r="AG15" s="127">
        <f>VLOOKUP(AG$7,'[27]Curve Summary'!$A$9:$AG$161,7)</f>
        <v>30.75</v>
      </c>
      <c r="AH15" s="127">
        <f>VLOOKUP(AH$7,'[27]Curve Summary'!$A$9:$AG$161,7)</f>
        <v>30.25</v>
      </c>
      <c r="AI15" s="127">
        <f>VLOOKUP(AI$7,'[27]Curve Summary'!$A$9:$AG$161,7)</f>
        <v>30.25</v>
      </c>
      <c r="AJ15" s="127">
        <f>VLOOKUP(AJ$7,'[27]Curve Summary'!$A$9:$AG$161,7)</f>
        <v>31.5</v>
      </c>
      <c r="AK15" s="127">
        <f>VLOOKUP(AK$7,'[27]Curve Summary'!$A$9:$AG$161,7)</f>
        <v>35.5</v>
      </c>
      <c r="AL15" s="127">
        <f>VLOOKUP(AL$7,'[27]Curve Summary'!$A$9:$AG$161,7)</f>
        <v>46.5</v>
      </c>
      <c r="AM15" s="127">
        <f>VLOOKUP(AM$7,'[27]Curve Summary'!$A$9:$AG$161,7)</f>
        <v>61.5</v>
      </c>
      <c r="AN15" s="127">
        <f>VLOOKUP(AN$7,'[27]Curve Summary'!$A$9:$AG$161,7)</f>
        <v>71</v>
      </c>
      <c r="AO15" s="127">
        <f>VLOOKUP(AO$7,'[27]Curve Summary'!$A$9:$AG$161,7)</f>
        <v>54</v>
      </c>
      <c r="AP15" s="127">
        <f>VLOOKUP(AP$7,'[27]Curve Summary'!$A$9:$AG$161,7)</f>
        <v>39.5</v>
      </c>
      <c r="AQ15" s="127">
        <f>VLOOKUP(AQ$7,'[27]Curve Summary'!$A$9:$AG$161,7)</f>
        <v>37</v>
      </c>
      <c r="AR15" s="127">
        <f>VLOOKUP(AR$7,'[27]Curve Summary'!$A$9:$AG$161,7)</f>
        <v>38.25</v>
      </c>
      <c r="AS15" s="127">
        <f>VLOOKUP(AS$7,'[27]Curve Summary'!$A$9:$AG$161,7)</f>
        <v>38.5</v>
      </c>
      <c r="AT15" s="127">
        <f>VLOOKUP(AT$7,'[27]Curve Summary'!$A$9:$AG$161,7)</f>
        <v>38.5</v>
      </c>
      <c r="AU15" s="127">
        <f>VLOOKUP(AU$7,'[27]Curve Summary'!$A$9:$AG$161,7)</f>
        <v>38.5</v>
      </c>
      <c r="AV15" s="127">
        <f>VLOOKUP(AV$7,'[27]Curve Summary'!$A$9:$AG$161,7)</f>
        <v>37</v>
      </c>
      <c r="AW15" s="127">
        <f>VLOOKUP(AW$7,'[27]Curve Summary'!$A$9:$AG$161,7)</f>
        <v>38</v>
      </c>
      <c r="AX15" s="127">
        <f>VLOOKUP(AX$7,'[27]Curve Summary'!$A$9:$AG$161,7)</f>
        <v>47</v>
      </c>
      <c r="AY15" s="127">
        <f>VLOOKUP(AY$7,'[27]Curve Summary'!$A$9:$AG$161,7)</f>
        <v>60.5</v>
      </c>
      <c r="AZ15" s="127">
        <f>VLOOKUP(AZ$7,'[27]Curve Summary'!$A$9:$AG$161,7)</f>
        <v>72.5</v>
      </c>
      <c r="BA15" s="127">
        <f>VLOOKUP(BA$7,'[27]Curve Summary'!$A$9:$AG$161,7)</f>
        <v>57</v>
      </c>
      <c r="BB15" s="127">
        <f>VLOOKUP(BB$7,'[27]Curve Summary'!$A$9:$AG$161,7)</f>
        <v>40.25</v>
      </c>
      <c r="BC15" s="127">
        <f>VLOOKUP(BC$7,'[27]Curve Summary'!$A$9:$AG$161,7)</f>
        <v>38.75</v>
      </c>
      <c r="BD15" s="127">
        <f>VLOOKUP(BD$7,'[27]Curve Summary'!$A$9:$AG$161,7)</f>
        <v>38</v>
      </c>
      <c r="BE15" s="127">
        <f>VLOOKUP(BE$7,'[27]Curve Summary'!$A$9:$AG$161,7)</f>
        <v>39.409999999999997</v>
      </c>
      <c r="BF15" s="127">
        <f>VLOOKUP(BF$7,'[27]Curve Summary'!$A$9:$AG$161,7)</f>
        <v>39.409999999999997</v>
      </c>
      <c r="BG15" s="127">
        <f>VLOOKUP(BG$7,'[27]Curve Summary'!$A$9:$AG$161,7)</f>
        <v>39.409999999999997</v>
      </c>
      <c r="BH15" s="127">
        <f>VLOOKUP(BH$7,'[27]Curve Summary'!$A$9:$AG$161,7)</f>
        <v>38.020000000000003</v>
      </c>
      <c r="BI15" s="127">
        <f>VLOOKUP(BI$7,'[27]Curve Summary'!$A$9:$AG$161,7)</f>
        <v>38.950000000000003</v>
      </c>
      <c r="BJ15" s="127">
        <f>VLOOKUP(BJ$7,'[27]Curve Summary'!$A$9:$AG$161,7)</f>
        <v>47.1</v>
      </c>
      <c r="BK15" s="127">
        <f>VLOOKUP(BK$7,'[27]Curve Summary'!$A$9:$AG$161,7)</f>
        <v>59.49</v>
      </c>
      <c r="BL15" s="127">
        <f>VLOOKUP(BL$7,'[27]Curve Summary'!$A$9:$AG$161,7)</f>
        <v>70.459999999999994</v>
      </c>
      <c r="BM15" s="127">
        <f>VLOOKUP(BM$7,'[27]Curve Summary'!$A$9:$AG$161,7)</f>
        <v>56.25</v>
      </c>
      <c r="BN15" s="127">
        <f>VLOOKUP(BN$7,'[27]Curve Summary'!$A$9:$AG$161,7)</f>
        <v>41.01</v>
      </c>
      <c r="BO15" s="127">
        <f>VLOOKUP(BO$7,'[27]Curve Summary'!$A$9:$AG$161,7)</f>
        <v>39.65</v>
      </c>
      <c r="BP15" s="127">
        <f>VLOOKUP(BP$7,'[27]Curve Summary'!$A$9:$AG$161,7)</f>
        <v>38.979999999999997</v>
      </c>
      <c r="BQ15" s="127">
        <f>VLOOKUP(BQ$7,'[27]Curve Summary'!$A$9:$AG$161,7)</f>
        <v>39.79</v>
      </c>
      <c r="BR15" s="127">
        <f>VLOOKUP(BR$7,'[27]Curve Summary'!$A$9:$AG$161,7)</f>
        <v>39.79</v>
      </c>
      <c r="BS15" s="127">
        <f>VLOOKUP(BS$7,'[27]Curve Summary'!$A$9:$AG$161,7)</f>
        <v>39.79</v>
      </c>
      <c r="BT15" s="127">
        <f>VLOOKUP(BT$7,'[27]Curve Summary'!$A$9:$AG$161,7)</f>
        <v>38.39</v>
      </c>
      <c r="BU15" s="127">
        <f>VLOOKUP(BU$7,'[27]Curve Summary'!$A$9:$AG$161,7)</f>
        <v>39.33</v>
      </c>
      <c r="BV15" s="127">
        <f>VLOOKUP(BV$7,'[27]Curve Summary'!$A$9:$AG$161,7)</f>
        <v>47.2</v>
      </c>
      <c r="BW15" s="127">
        <f>VLOOKUP(BW$7,'[27]Curve Summary'!$A$9:$AG$161,7)</f>
        <v>59.47</v>
      </c>
      <c r="BX15" s="127">
        <f>VLOOKUP(BX$7,'[27]Curve Summary'!$A$9:$AG$161,7)</f>
        <v>70.25</v>
      </c>
      <c r="BY15" s="127">
        <f>VLOOKUP(BY$7,'[27]Curve Summary'!$A$9:$AG$161,7)</f>
        <v>56.21</v>
      </c>
      <c r="BZ15" s="127">
        <f>VLOOKUP(BZ$7,'[27]Curve Summary'!$A$9:$AG$161,7)</f>
        <v>41.38</v>
      </c>
      <c r="CA15" s="127">
        <f>VLOOKUP(CA$7,'[27]Curve Summary'!$A$9:$AG$161,7)</f>
        <v>40.08</v>
      </c>
      <c r="CB15" s="127">
        <f>VLOOKUP(CB$7,'[27]Curve Summary'!$A$9:$AG$161,7)</f>
        <v>39.44</v>
      </c>
      <c r="CC15" s="127">
        <f>VLOOKUP(CC$7,'[27]Curve Summary'!$A$9:$AG$161,7)</f>
        <v>40.159999999999997</v>
      </c>
      <c r="CD15" s="127">
        <f>VLOOKUP(CD$7,'[27]Curve Summary'!$A$9:$AG$161,7)</f>
        <v>40.159999999999997</v>
      </c>
      <c r="CE15" s="127">
        <f>VLOOKUP(CE$7,'[27]Curve Summary'!$A$9:$AG$161,7)</f>
        <v>40.159999999999997</v>
      </c>
      <c r="CF15" s="127">
        <f>VLOOKUP(CF$7,'[27]Curve Summary'!$A$9:$AG$161,7)</f>
        <v>38.75</v>
      </c>
      <c r="CG15" s="127">
        <f>VLOOKUP(CG$7,'[27]Curve Summary'!$A$9:$AG$161,7)</f>
        <v>39.69</v>
      </c>
      <c r="CH15" s="127">
        <f>VLOOKUP(CH$7,'[27]Curve Summary'!$A$9:$AG$161,7)</f>
        <v>47.34</v>
      </c>
      <c r="CI15" s="127">
        <f>VLOOKUP(CI$7,'[27]Curve Summary'!$A$9:$AG$161,7)</f>
        <v>59.52</v>
      </c>
      <c r="CJ15" s="127">
        <f>VLOOKUP(CJ$7,'[27]Curve Summary'!$A$9:$AG$161,7)</f>
        <v>70.14</v>
      </c>
      <c r="CK15" s="127">
        <f>VLOOKUP(CK$7,'[27]Curve Summary'!$A$9:$AG$161,7)</f>
        <v>56.23</v>
      </c>
      <c r="CL15" s="127">
        <f>VLOOKUP(CL$7,'[27]Curve Summary'!$A$9:$AG$161,7)</f>
        <v>41.72</v>
      </c>
      <c r="CM15" s="127">
        <f>VLOOKUP(CM$7,'[27]Curve Summary'!$A$9:$AG$161,7)</f>
        <v>40.47</v>
      </c>
      <c r="CN15" s="127">
        <f>VLOOKUP(CN$7,'[27]Curve Summary'!$A$9:$AG$161,7)</f>
        <v>39.85</v>
      </c>
      <c r="CO15" s="127">
        <f>VLOOKUP(CO$7,'[27]Curve Summary'!$A$9:$AG$161,7)</f>
        <v>40.46</v>
      </c>
      <c r="CP15" s="127">
        <f>VLOOKUP(CP$7,'[27]Curve Summary'!$A$9:$AG$161,7)</f>
        <v>40.46</v>
      </c>
      <c r="CQ15" s="127">
        <f>VLOOKUP(CQ$7,'[27]Curve Summary'!$A$9:$AG$161,7)</f>
        <v>40.46</v>
      </c>
      <c r="CR15" s="127">
        <f>VLOOKUP(CR$7,'[27]Curve Summary'!$A$9:$AG$161,7)</f>
        <v>39.049999999999997</v>
      </c>
      <c r="CS15" s="127">
        <f>VLOOKUP(CS$7,'[27]Curve Summary'!$A$9:$AG$161,7)</f>
        <v>39.979999999999997</v>
      </c>
      <c r="CT15" s="127">
        <f>VLOOKUP(CT$7,'[27]Curve Summary'!$A$9:$AG$161,7)</f>
        <v>47.53</v>
      </c>
      <c r="CU15" s="127">
        <f>VLOOKUP(CU$7,'[27]Curve Summary'!$A$9:$AG$161,7)</f>
        <v>59.68</v>
      </c>
      <c r="CV15" s="127">
        <f>VLOOKUP(CV$7,'[27]Curve Summary'!$A$9:$AG$161,7)</f>
        <v>70.25</v>
      </c>
      <c r="CW15" s="127">
        <f>VLOOKUP(CW$7,'[27]Curve Summary'!$A$9:$AG$161,7)</f>
        <v>56.37</v>
      </c>
      <c r="CX15" s="127">
        <f>VLOOKUP(CX$7,'[27]Curve Summary'!$A$9:$AG$161,7)</f>
        <v>42.01</v>
      </c>
      <c r="CY15" s="127">
        <f>VLOOKUP(CY$7,'[27]Curve Summary'!$A$9:$AG$161,7)</f>
        <v>40.79</v>
      </c>
      <c r="CZ15" s="127">
        <f>VLOOKUP(CZ$7,'[27]Curve Summary'!$A$9:$AG$161,7)</f>
        <v>40.18</v>
      </c>
      <c r="DA15" s="127">
        <f>VLOOKUP(DA$7,'[27]Curve Summary'!$A$9:$AG$161,7)</f>
        <v>40.729999999999997</v>
      </c>
      <c r="DB15" s="127">
        <f>VLOOKUP(DB$7,'[27]Curve Summary'!$A$9:$AG$161,7)</f>
        <v>40.729999999999997</v>
      </c>
      <c r="DC15" s="127">
        <f>VLOOKUP(DC$7,'[27]Curve Summary'!$A$9:$AG$161,7)</f>
        <v>40.729999999999997</v>
      </c>
      <c r="DD15" s="127">
        <f>VLOOKUP(DD$7,'[27]Curve Summary'!$A$9:$AG$161,7)</f>
        <v>39.31</v>
      </c>
      <c r="DE15" s="127">
        <f>VLOOKUP(DE$7,'[27]Curve Summary'!$A$9:$AG$161,7)</f>
        <v>40.270000000000003</v>
      </c>
      <c r="DF15" s="127">
        <f>VLOOKUP(DF$7,'[27]Curve Summary'!$A$9:$AG$161,7)</f>
        <v>47.73</v>
      </c>
      <c r="DG15" s="127">
        <f>VLOOKUP(DG$7,'[27]Curve Summary'!$A$9:$AG$161,7)</f>
        <v>59.9</v>
      </c>
      <c r="DH15" s="127">
        <f>VLOOKUP(DH$7,'[27]Curve Summary'!$A$9:$AG$161,7)</f>
        <v>70.44</v>
      </c>
      <c r="DI15" s="127">
        <f>VLOOKUP(DI$7,'[27]Curve Summary'!$A$9:$AG$161,7)</f>
        <v>56.56</v>
      </c>
      <c r="DJ15" s="127">
        <f>VLOOKUP(DJ$7,'[27]Curve Summary'!$A$9:$AG$161,7)</f>
        <v>42.28</v>
      </c>
      <c r="DK15" s="127">
        <f>VLOOKUP(DK$7,'[27]Curve Summary'!$A$9:$AG$161,7)</f>
        <v>41.08</v>
      </c>
      <c r="DL15" s="127">
        <f>VLOOKUP(DL$7,'[27]Curve Summary'!$A$9:$AG$161,7)</f>
        <v>40.47</v>
      </c>
      <c r="DM15" s="127">
        <f>VLOOKUP(DM$7,'[27]Curve Summary'!$A$9:$AG$161,7)</f>
        <v>41.01</v>
      </c>
      <c r="DN15" s="127">
        <f>VLOOKUP(DN$7,'[27]Curve Summary'!$A$9:$AG$161,7)</f>
        <v>41.01</v>
      </c>
      <c r="DO15" s="127">
        <f>VLOOKUP(DO$7,'[27]Curve Summary'!$A$9:$AG$161,7)</f>
        <v>41.01</v>
      </c>
      <c r="DP15" s="127">
        <f>VLOOKUP(DP$7,'[27]Curve Summary'!$A$9:$AG$161,7)</f>
        <v>39.57</v>
      </c>
      <c r="DQ15" s="127">
        <f>VLOOKUP(DQ$7,'[27]Curve Summary'!$A$9:$AG$161,7)</f>
        <v>40.53</v>
      </c>
      <c r="DR15" s="127">
        <f>VLOOKUP(DR$7,'[27]Curve Summary'!$A$9:$AG$161,7)</f>
        <v>47.95</v>
      </c>
      <c r="DS15" s="127">
        <f>VLOOKUP(DS$7,'[27]Curve Summary'!$A$9:$AG$161,7)</f>
        <v>60.12</v>
      </c>
      <c r="DT15" s="127">
        <f>VLOOKUP(DT$7,'[27]Curve Summary'!$A$9:$AG$161,7)</f>
        <v>70.64</v>
      </c>
      <c r="DU15" s="127">
        <f>VLOOKUP(DU$7,'[27]Curve Summary'!$A$9:$AG$161,7)</f>
        <v>56.77</v>
      </c>
      <c r="DV15" s="127">
        <f>VLOOKUP(DV$7,'[27]Curve Summary'!$A$9:$AG$161,7)</f>
        <v>42.55</v>
      </c>
      <c r="DW15" s="127">
        <f>VLOOKUP(DW$7,'[27]Curve Summary'!$A$9:$AG$161,7)</f>
        <v>41.36</v>
      </c>
      <c r="DX15" s="127">
        <f>VLOOKUP(DX$7,'[27]Curve Summary'!$A$9:$AG$161,7)</f>
        <v>40.76</v>
      </c>
      <c r="DY15" s="127">
        <f>VLOOKUP(DY$7,'[27]Curve Summary'!$A$9:$AG$161,7)</f>
        <v>41.22</v>
      </c>
      <c r="DZ15" s="127">
        <f>VLOOKUP(DZ$7,'[27]Curve Summary'!$A$9:$AG$161,7)</f>
        <v>41.23</v>
      </c>
      <c r="EA15" s="127">
        <f>VLOOKUP(EA$7,'[27]Curve Summary'!$A$9:$AG$161,7)</f>
        <v>41.24</v>
      </c>
      <c r="EB15" s="127">
        <f>VLOOKUP(EB$7,'[27]Curve Summary'!$A$9:$AG$161,7)</f>
        <v>39.79</v>
      </c>
      <c r="EC15" s="127">
        <f>VLOOKUP(EC$7,'[27]Curve Summary'!$A$9:$AG$161,7)</f>
        <v>40.75</v>
      </c>
      <c r="ED15" s="127">
        <f>VLOOKUP(ED$7,'[27]Curve Summary'!$A$9:$AG$161,7)</f>
        <v>48.1</v>
      </c>
      <c r="EE15" s="127">
        <f>VLOOKUP(EE$7,'[27]Curve Summary'!$A$9:$AG$161,7)</f>
        <v>60.29</v>
      </c>
      <c r="EF15" s="127">
        <f>VLOOKUP(EF$7,'[27]Curve Summary'!$A$9:$AG$161,7)</f>
        <v>70.8</v>
      </c>
      <c r="EG15" s="127">
        <f>VLOOKUP(EG$7,'[27]Curve Summary'!$A$9:$AG$161,7)</f>
        <v>56.92</v>
      </c>
      <c r="EH15" s="127">
        <f>VLOOKUP(EH$7,'[27]Curve Summary'!$A$9:$AG$161,7)</f>
        <v>42.78</v>
      </c>
      <c r="EI15" s="127">
        <f>VLOOKUP(EI$7,'[27]Curve Summary'!$A$9:$AG$161,7)</f>
        <v>41.6</v>
      </c>
      <c r="EJ15" s="127">
        <f>VLOOKUP(EJ$7,'[27]Curve Summary'!$A$9:$AG$161,7)</f>
        <v>41.01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f>'[27]Power Desk Daily Price'!$AC18</f>
        <v>33.723072110689607</v>
      </c>
      <c r="D18" s="160">
        <f ca="1">IF(ISERROR((AVERAGE(OFFSET('[27]Curve Summary ALBERTA'!$R$6,12,0,10,1))*10+ 10* '[27]Curve Summary Backup'!$R$38)/20), '[27]Curve Summary Backup'!$R$38,(AVERAGE(OFFSET('[27]Curve Summary ALBERTA'!$R$6,12,0,10,1))*10+ 10* '[27]Curve Summary Backup'!$R$38)/20)</f>
        <v>48.75</v>
      </c>
      <c r="E18" s="161">
        <f ca="1">(C18*C$5+D18*D$5)/(SUM(C$5:D$5))</f>
        <v>43.417864297341474</v>
      </c>
      <c r="F18" s="160">
        <f>AVERAGE(G18:H18)</f>
        <v>63.024994201660157</v>
      </c>
      <c r="G18" s="160">
        <f>AG18</f>
        <v>61.669998168945313</v>
      </c>
      <c r="H18" s="160">
        <f>AH18</f>
        <v>64.379990234375001</v>
      </c>
      <c r="I18" s="160">
        <f>AVERAGE(J18:K18)</f>
        <v>59.191662063598635</v>
      </c>
      <c r="J18" s="160">
        <f>AI18</f>
        <v>64.049054870605474</v>
      </c>
      <c r="K18" s="160">
        <f>AJ18</f>
        <v>54.334269256591796</v>
      </c>
      <c r="L18" s="160">
        <f>AK18</f>
        <v>55.279290924072264</v>
      </c>
      <c r="M18" s="160">
        <f>AL18</f>
        <v>56.414391632080076</v>
      </c>
      <c r="N18" s="160">
        <f>AVERAGE(K18:M18)</f>
        <v>55.342650604248043</v>
      </c>
      <c r="O18" s="160">
        <f>AVERAGE(P18:R18)</f>
        <v>50.439626505160362</v>
      </c>
      <c r="P18" s="160">
        <f>AM18</f>
        <v>49.764673117777924</v>
      </c>
      <c r="Q18" s="160">
        <f>AN18</f>
        <v>50.636962383114664</v>
      </c>
      <c r="R18" s="160">
        <f>AO18</f>
        <v>50.917244014588512</v>
      </c>
      <c r="S18" s="160">
        <f>AVERAGE(T18:V18)</f>
        <v>65.042384712057924</v>
      </c>
      <c r="T18" s="160">
        <f>AP18</f>
        <v>59.638079263799064</v>
      </c>
      <c r="U18" s="160">
        <f>AQ18</f>
        <v>65.49692740695788</v>
      </c>
      <c r="V18" s="160">
        <f>AR18</f>
        <v>69.992147465416821</v>
      </c>
      <c r="W18" s="160">
        <f>SUM(AG37:AR37)/SUM($AG$5:$AR$5)</f>
        <v>58.461907461156549</v>
      </c>
      <c r="X18" s="160">
        <f>SUM(AS37:BD37)/SUM($AS$5:$BD$5)</f>
        <v>50.595938255829111</v>
      </c>
      <c r="Y18" s="160">
        <f>SUM(BE37:BR37)/SUM($BE$5:$BR$5)</f>
        <v>51.747689463927955</v>
      </c>
      <c r="Z18" s="160">
        <f>SUM(BQ37:CB37)/SUM($BQ$5:$CB$5)</f>
        <v>50.459713484666068</v>
      </c>
      <c r="AA18" s="160">
        <f>SUM(CC37:DX37)/SUM($CC$5:$DX$5)</f>
        <v>48.632870802271718</v>
      </c>
      <c r="AB18" s="221">
        <f>SUM(DY37:EJ37)/SUM($DY$5:$EJ$5)</f>
        <v>51.233510340242177</v>
      </c>
      <c r="AC18" s="222">
        <f ca="1">(C18*C$5+D18*D$5+SUM(AG37:EJ37))/(SUM(C$5:D$5)+SUM($AG$5:$EJ$5))</f>
        <v>50.660410254103532</v>
      </c>
      <c r="AD18" s="145"/>
      <c r="AE18" s="145"/>
      <c r="AF18" s="146"/>
      <c r="AG18" s="127">
        <f>VLOOKUP(AG$7,'[27]Curve Summary ALBERTA'!$A$13:$AG$161,18)</f>
        <v>61.669998168945313</v>
      </c>
      <c r="AH18" s="127">
        <f>VLOOKUP(AH$7,'[27]Curve Summary ALBERTA'!$A$13:$AG$161,18)</f>
        <v>64.379990234375001</v>
      </c>
      <c r="AI18" s="127">
        <f>VLOOKUP(AI$7,'[27]Curve Summary ALBERTA'!$A$13:$AG$161,18)</f>
        <v>64.049054870605474</v>
      </c>
      <c r="AJ18" s="127">
        <f>VLOOKUP(AJ$7,'[27]Curve Summary ALBERTA'!$A$13:$AG$161,18)</f>
        <v>54.334269256591796</v>
      </c>
      <c r="AK18" s="127">
        <f>VLOOKUP(AK$7,'[27]Curve Summary ALBERTA'!$A$13:$AG$161,18)</f>
        <v>55.279290924072264</v>
      </c>
      <c r="AL18" s="127">
        <f>VLOOKUP(AL$7,'[27]Curve Summary ALBERTA'!$A$13:$AG$161,18)</f>
        <v>56.414391632080076</v>
      </c>
      <c r="AM18" s="127">
        <f>VLOOKUP(AM$7,'[27]Curve Summary ALBERTA'!$A$13:$AG$161,18)</f>
        <v>49.764673117777924</v>
      </c>
      <c r="AN18" s="127">
        <f>VLOOKUP(AN$7,'[27]Curve Summary ALBERTA'!$A$13:$AG$161,18)</f>
        <v>50.636962383114664</v>
      </c>
      <c r="AO18" s="127">
        <f>VLOOKUP(AO$7,'[27]Curve Summary ALBERTA'!$A$13:$AG$161,18)</f>
        <v>50.917244014588512</v>
      </c>
      <c r="AP18" s="127">
        <f>VLOOKUP(AP$7,'[27]Curve Summary ALBERTA'!$A$13:$AG$161,18)</f>
        <v>59.638079263799064</v>
      </c>
      <c r="AQ18" s="127">
        <f>VLOOKUP(AQ$7,'[27]Curve Summary ALBERTA'!$A$13:$AG$161,18)</f>
        <v>65.49692740695788</v>
      </c>
      <c r="AR18" s="127">
        <f>VLOOKUP(AR$7,'[27]Curve Summary ALBERTA'!$A$13:$AG$161,18)</f>
        <v>69.992147465416821</v>
      </c>
      <c r="AS18" s="127">
        <f>VLOOKUP(AS$7,'[27]Curve Summary ALBERTA'!$A$13:$AG$161,18)</f>
        <v>52.253816999637017</v>
      </c>
      <c r="AT18" s="127">
        <f>VLOOKUP(AT$7,'[27]Curve Summary ALBERTA'!$A$13:$AG$161,18)</f>
        <v>51.115502303690363</v>
      </c>
      <c r="AU18" s="127">
        <f>VLOOKUP(AU$7,'[27]Curve Summary ALBERTA'!$A$13:$AG$161,18)</f>
        <v>49.654028330417617</v>
      </c>
      <c r="AV18" s="127">
        <f>VLOOKUP(AV$7,'[27]Curve Summary ALBERTA'!$A$13:$AG$161,18)</f>
        <v>47.949560520643232</v>
      </c>
      <c r="AW18" s="127">
        <f>VLOOKUP(AW$7,'[27]Curve Summary ALBERTA'!$A$13:$AG$161,18)</f>
        <v>48.108371327042263</v>
      </c>
      <c r="AX18" s="127">
        <f>VLOOKUP(AX$7,'[27]Curve Summary ALBERTA'!$A$13:$AG$161,18)</f>
        <v>48.672047452406538</v>
      </c>
      <c r="AY18" s="127">
        <f>VLOOKUP(AY$7,'[27]Curve Summary ALBERTA'!$A$13:$AG$161,18)</f>
        <v>49.236272116754101</v>
      </c>
      <c r="AZ18" s="127">
        <f>VLOOKUP(AZ$7,'[27]Curve Summary ALBERTA'!$A$13:$AG$161,18)</f>
        <v>49.67156450074458</v>
      </c>
      <c r="BA18" s="127">
        <f>VLOOKUP(BA$7,'[27]Curve Summary ALBERTA'!$A$13:$AG$161,18)</f>
        <v>49.799513887095102</v>
      </c>
      <c r="BB18" s="127">
        <f>VLOOKUP(BB$7,'[27]Curve Summary ALBERTA'!$A$13:$AG$161,18)</f>
        <v>50.479746049926128</v>
      </c>
      <c r="BC18" s="127">
        <f>VLOOKUP(BC$7,'[27]Curve Summary ALBERTA'!$A$13:$AG$161,18)</f>
        <v>53.68819287130821</v>
      </c>
      <c r="BD18" s="127">
        <f>VLOOKUP(BD$7,'[27]Curve Summary ALBERTA'!$A$13:$AG$161,18)</f>
        <v>56.675275363312565</v>
      </c>
      <c r="BE18" s="127">
        <f>VLOOKUP(BE$7,'[27]Curve Summary ALBERTA'!$A$13:$AG$161,18)</f>
        <v>54.933241332476953</v>
      </c>
      <c r="BF18" s="127">
        <f>VLOOKUP(BF$7,'[27]Curve Summary ALBERTA'!$A$13:$AG$161,18)</f>
        <v>53.62120090207123</v>
      </c>
      <c r="BG18" s="127">
        <f>VLOOKUP(BG$7,'[27]Curve Summary ALBERTA'!$A$13:$AG$161,18)</f>
        <v>51.523693594312185</v>
      </c>
      <c r="BH18" s="127">
        <f>VLOOKUP(BH$7,'[27]Curve Summary ALBERTA'!$A$13:$AG$161,18)</f>
        <v>48.658810141482462</v>
      </c>
      <c r="BI18" s="127">
        <f>VLOOKUP(BI$7,'[27]Curve Summary ALBERTA'!$A$13:$AG$161,18)</f>
        <v>48.712767369585116</v>
      </c>
      <c r="BJ18" s="127">
        <f>VLOOKUP(BJ$7,'[27]Curve Summary ALBERTA'!$A$13:$AG$161,18)</f>
        <v>49.3211431891526</v>
      </c>
      <c r="BK18" s="127">
        <f>VLOOKUP(BK$7,'[27]Curve Summary ALBERTA'!$A$13:$AG$161,18)</f>
        <v>50.009119155795446</v>
      </c>
      <c r="BL18" s="127">
        <f>VLOOKUP(BL$7,'[27]Curve Summary ALBERTA'!$A$13:$AG$161,18)</f>
        <v>50.607332200327726</v>
      </c>
      <c r="BM18" s="127">
        <f>VLOOKUP(BM$7,'[27]Curve Summary ALBERTA'!$A$13:$AG$161,18)</f>
        <v>50.435195565711524</v>
      </c>
      <c r="BN18" s="127">
        <f>VLOOKUP(BN$7,'[27]Curve Summary ALBERTA'!$A$13:$AG$161,18)</f>
        <v>50.667042369576002</v>
      </c>
      <c r="BO18" s="127">
        <f>VLOOKUP(BO$7,'[27]Curve Summary ALBERTA'!$A$13:$AG$161,18)</f>
        <v>53.630082452056207</v>
      </c>
      <c r="BP18" s="127">
        <f>VLOOKUP(BP$7,'[27]Curve Summary ALBERTA'!$A$13:$AG$161,18)</f>
        <v>56.088883851205182</v>
      </c>
      <c r="BQ18" s="127">
        <f>VLOOKUP(BQ$7,'[27]Curve Summary ALBERTA'!$A$13:$AG$161,18)</f>
        <v>53.703716421877964</v>
      </c>
      <c r="BR18" s="127">
        <f>VLOOKUP(BR$7,'[27]Curve Summary ALBERTA'!$A$13:$AG$161,18)</f>
        <v>52.45880943209734</v>
      </c>
      <c r="BS18" s="127">
        <f>VLOOKUP(BS$7,'[27]Curve Summary ALBERTA'!$A$13:$AG$161,18)</f>
        <v>50.468601707365934</v>
      </c>
      <c r="BT18" s="127">
        <f>VLOOKUP(BT$7,'[27]Curve Summary ALBERTA'!$A$13:$AG$161,18)</f>
        <v>47.750461342065883</v>
      </c>
      <c r="BU18" s="127">
        <f>VLOOKUP(BU$7,'[27]Curve Summary ALBERTA'!$A$13:$AG$161,18)</f>
        <v>47.80474409317091</v>
      </c>
      <c r="BV18" s="127">
        <f>VLOOKUP(BV$7,'[27]Curve Summary ALBERTA'!$A$13:$AG$161,18)</f>
        <v>48.385980799174753</v>
      </c>
      <c r="BW18" s="127">
        <f>VLOOKUP(BW$7,'[27]Curve Summary ALBERTA'!$A$13:$AG$161,18)</f>
        <v>49.043376506037809</v>
      </c>
      <c r="BX18" s="127">
        <f>VLOOKUP(BX$7,'[27]Curve Summary ALBERTA'!$A$13:$AG$161,18)</f>
        <v>49.615904822845515</v>
      </c>
      <c r="BY18" s="127">
        <f>VLOOKUP(BY$7,'[27]Curve Summary ALBERTA'!$A$13:$AG$161,18)</f>
        <v>49.456761660306071</v>
      </c>
      <c r="BZ18" s="127">
        <f>VLOOKUP(BZ$7,'[27]Curve Summary ALBERTA'!$A$13:$AG$161,18)</f>
        <v>49.680372096820989</v>
      </c>
      <c r="CA18" s="127">
        <f>VLOOKUP(CA$7,'[27]Curve Summary ALBERTA'!$A$13:$AG$161,18)</f>
        <v>52.500553588849186</v>
      </c>
      <c r="CB18" s="127">
        <f>VLOOKUP(CB$7,'[27]Curve Summary ALBERTA'!$A$13:$AG$161,18)</f>
        <v>54.853295180263203</v>
      </c>
      <c r="CC18" s="127">
        <f>VLOOKUP(CC$7,'[27]Curve Summary ALBERTA'!$A$13:$AG$161,18)</f>
        <v>49.472916520058916</v>
      </c>
      <c r="CD18" s="127">
        <f>VLOOKUP(CD$7,'[27]Curve Summary ALBERTA'!$A$13:$AG$161,18)</f>
        <v>48.395383836539374</v>
      </c>
      <c r="CE18" s="127">
        <f>VLOOKUP(CE$7,'[27]Curve Summary ALBERTA'!$A$13:$AG$161,18)</f>
        <v>46.643800236675844</v>
      </c>
      <c r="CF18" s="127">
        <f>VLOOKUP(CF$7,'[27]Curve Summary ALBERTA'!$A$13:$AG$161,18)</f>
        <v>44.235425651772509</v>
      </c>
      <c r="CG18" s="127">
        <f>VLOOKUP(CG$7,'[27]Curve Summary ALBERTA'!$A$13:$AG$161,18)</f>
        <v>44.315190424090702</v>
      </c>
      <c r="CH18" s="127">
        <f>VLOOKUP(CH$7,'[27]Curve Summary ALBERTA'!$A$13:$AG$161,18)</f>
        <v>44.871823941425994</v>
      </c>
      <c r="CI18" s="127">
        <f>VLOOKUP(CI$7,'[27]Curve Summary ALBERTA'!$A$13:$AG$161,18)</f>
        <v>45.495297678463231</v>
      </c>
      <c r="CJ18" s="127">
        <f>VLOOKUP(CJ$7,'[27]Curve Summary ALBERTA'!$A$13:$AG$161,18)</f>
        <v>46.042515418213398</v>
      </c>
      <c r="CK18" s="127">
        <f>VLOOKUP(CK$7,'[27]Curve Summary ALBERTA'!$A$13:$AG$161,18)</f>
        <v>45.930895293705284</v>
      </c>
      <c r="CL18" s="127">
        <f>VLOOKUP(CL$7,'[27]Curve Summary ALBERTA'!$A$13:$AG$161,18)</f>
        <v>46.162977399400852</v>
      </c>
      <c r="CM18" s="127">
        <f>VLOOKUP(CM$7,'[27]Curve Summary ALBERTA'!$A$13:$AG$161,18)</f>
        <v>48.674213283688083</v>
      </c>
      <c r="CN18" s="127">
        <f>VLOOKUP(CN$7,'[27]Curve Summary ALBERTA'!$A$13:$AG$161,18)</f>
        <v>50.808598825804197</v>
      </c>
      <c r="CO18" s="127">
        <f>VLOOKUP(CO$7,'[27]Curve Summary ALBERTA'!$A$13:$AG$161,18)</f>
        <v>51.074213522667037</v>
      </c>
      <c r="CP18" s="127">
        <f>VLOOKUP(CP$7,'[27]Curve Summary ALBERTA'!$A$13:$AG$161,18)</f>
        <v>49.962779049785105</v>
      </c>
      <c r="CQ18" s="127">
        <f>VLOOKUP(CQ$7,'[27]Curve Summary ALBERTA'!$A$13:$AG$161,18)</f>
        <v>48.175927321149196</v>
      </c>
      <c r="CR18" s="127">
        <f>VLOOKUP(CR$7,'[27]Curve Summary ALBERTA'!$A$13:$AG$161,18)</f>
        <v>45.727009451387048</v>
      </c>
      <c r="CS18" s="127">
        <f>VLOOKUP(CS$7,'[27]Curve Summary ALBERTA'!$A$13:$AG$161,18)</f>
        <v>45.780502920569752</v>
      </c>
      <c r="CT18" s="127">
        <f>VLOOKUP(CT$7,'[27]Curve Summary ALBERTA'!$A$13:$AG$161,18)</f>
        <v>46.310647875328307</v>
      </c>
      <c r="CU18" s="127">
        <f>VLOOKUP(CU$7,'[27]Curve Summary ALBERTA'!$A$13:$AG$161,18)</f>
        <v>46.906948371017812</v>
      </c>
      <c r="CV18" s="127">
        <f>VLOOKUP(CV$7,'[27]Curve Summary ALBERTA'!$A$13:$AG$161,18)</f>
        <v>47.423780045144284</v>
      </c>
      <c r="CW18" s="127">
        <f>VLOOKUP(CW$7,'[27]Curve Summary ALBERTA'!$A$13:$AG$161,18)</f>
        <v>47.278500933766942</v>
      </c>
      <c r="CX18" s="127">
        <f>VLOOKUP(CX$7,'[27]Curve Summary ALBERTA'!$A$13:$AG$161,18)</f>
        <v>47.477440994892554</v>
      </c>
      <c r="CY18" s="127">
        <f>VLOOKUP(CY$7,'[27]Curve Summary ALBERTA'!$A$13:$AG$161,18)</f>
        <v>50.086316050439095</v>
      </c>
      <c r="CZ18" s="127">
        <f>VLOOKUP(CZ$7,'[27]Curve Summary ALBERTA'!$A$13:$AG$161,18)</f>
        <v>52.205219664435532</v>
      </c>
      <c r="DA18" s="127">
        <f>VLOOKUP(DA$7,'[27]Curve Summary ALBERTA'!$A$13:$AG$161,18)</f>
        <v>52.503363155233352</v>
      </c>
      <c r="DB18" s="127">
        <f>VLOOKUP(DB$7,'[27]Curve Summary ALBERTA'!$A$13:$AG$161,18)</f>
        <v>51.391209445778635</v>
      </c>
      <c r="DC18" s="127">
        <f>VLOOKUP(DC$7,'[27]Curve Summary ALBERTA'!$A$13:$AG$161,18)</f>
        <v>49.603663299228245</v>
      </c>
      <c r="DD18" s="127">
        <f>VLOOKUP(DD$7,'[27]Curve Summary ALBERTA'!$A$13:$AG$161,18)</f>
        <v>47.021562713814909</v>
      </c>
      <c r="DE18" s="127">
        <f>VLOOKUP(DE$7,'[27]Curve Summary ALBERTA'!$A$13:$AG$161,18)</f>
        <v>47.0745270361937</v>
      </c>
      <c r="DF18" s="127">
        <f>VLOOKUP(DF$7,'[27]Curve Summary ALBERTA'!$A$13:$AG$161,18)</f>
        <v>47.604147645959344</v>
      </c>
      <c r="DG18" s="127">
        <f>VLOOKUP(DG$7,'[27]Curve Summary ALBERTA'!$A$13:$AG$161,18)</f>
        <v>48.199930857543329</v>
      </c>
      <c r="DH18" s="127">
        <f>VLOOKUP(DH$7,'[27]Curve Summary ALBERTA'!$A$13:$AG$161,18)</f>
        <v>48.716209427345696</v>
      </c>
      <c r="DI18" s="127">
        <f>VLOOKUP(DI$7,'[27]Curve Summary ALBERTA'!$A$13:$AG$161,18)</f>
        <v>48.57035254692714</v>
      </c>
      <c r="DJ18" s="127">
        <f>VLOOKUP(DJ$7,'[27]Curve Summary ALBERTA'!$A$13:$AG$161,18)</f>
        <v>48.768737434350321</v>
      </c>
      <c r="DK18" s="127">
        <f>VLOOKUP(DK$7,'[27]Curve Summary ALBERTA'!$A$13:$AG$161,18)</f>
        <v>50.913563745103616</v>
      </c>
      <c r="DL18" s="127">
        <f>VLOOKUP(DL$7,'[27]Curve Summary ALBERTA'!$A$13:$AG$161,18)</f>
        <v>53.045343710118601</v>
      </c>
      <c r="DM18" s="127">
        <f>VLOOKUP(DM$7,'[27]Curve Summary ALBERTA'!$A$13:$AG$161,18)</f>
        <v>53.406654552686099</v>
      </c>
      <c r="DN18" s="127">
        <f>VLOOKUP(DN$7,'[27]Curve Summary ALBERTA'!$A$13:$AG$161,18)</f>
        <v>52.323695656478002</v>
      </c>
      <c r="DO18" s="127">
        <f>VLOOKUP(DO$7,'[27]Curve Summary ALBERTA'!$A$13:$AG$161,18)</f>
        <v>50.560533634608539</v>
      </c>
      <c r="DP18" s="127">
        <f>VLOOKUP(DP$7,'[27]Curve Summary ALBERTA'!$A$13:$AG$161,18)</f>
        <v>47.404969042446268</v>
      </c>
      <c r="DQ18" s="127">
        <f>VLOOKUP(DQ$7,'[27]Curve Summary ALBERTA'!$A$13:$AG$161,18)</f>
        <v>47.486275664657938</v>
      </c>
      <c r="DR18" s="127">
        <f>VLOOKUP(DR$7,'[27]Curve Summary ALBERTA'!$A$13:$AG$161,18)</f>
        <v>48.047671112617572</v>
      </c>
      <c r="DS18" s="127">
        <f>VLOOKUP(DS$7,'[27]Curve Summary ALBERTA'!$A$13:$AG$161,18)</f>
        <v>48.675843536739912</v>
      </c>
      <c r="DT18" s="127">
        <f>VLOOKUP(DT$7,'[27]Curve Summary ALBERTA'!$A$13:$AG$161,18)</f>
        <v>49.226546164100192</v>
      </c>
      <c r="DU18" s="127">
        <f>VLOOKUP(DU$7,'[27]Curve Summary ALBERTA'!$A$13:$AG$161,18)</f>
        <v>49.112720788751439</v>
      </c>
      <c r="DV18" s="127">
        <f>VLOOKUP(DV$7,'[27]Curve Summary ALBERTA'!$A$13:$AG$161,18)</f>
        <v>49.344721593248558</v>
      </c>
      <c r="DW18" s="127">
        <f>VLOOKUP(DW$7,'[27]Curve Summary ALBERTA'!$A$13:$AG$161,18)</f>
        <v>52.272317507149417</v>
      </c>
      <c r="DX18" s="127">
        <f>VLOOKUP(DX$7,'[27]Curve Summary ALBERTA'!$A$13:$AG$161,18)</f>
        <v>54.442751306723586</v>
      </c>
      <c r="DY18" s="127">
        <f>VLOOKUP(DY$7,'[27]Curve Summary ALBERTA'!$A$13:$AG$161,18)</f>
        <v>54.848760324912</v>
      </c>
      <c r="DZ18" s="127">
        <f>VLOOKUP(DZ$7,'[27]Curve Summary ALBERTA'!$A$13:$AG$161,18)</f>
        <v>53.766033826527405</v>
      </c>
      <c r="EA18" s="127">
        <f>VLOOKUP(EA$7,'[27]Curve Summary ALBERTA'!$A$13:$AG$161,18)</f>
        <v>51.996610915350225</v>
      </c>
      <c r="EB18" s="127">
        <f>VLOOKUP(EB$7,'[27]Curve Summary ALBERTA'!$A$13:$AG$161,18)</f>
        <v>48.355517458034846</v>
      </c>
      <c r="EC18" s="127">
        <f>VLOOKUP(EC$7,'[27]Curve Summary ALBERTA'!$A$13:$AG$161,18)</f>
        <v>48.444694195391733</v>
      </c>
      <c r="ED18" s="127">
        <f>VLOOKUP(ED$7,'[27]Curve Summary ALBERTA'!$A$13:$AG$161,18)</f>
        <v>49.018237372552932</v>
      </c>
      <c r="EE18" s="127">
        <f>VLOOKUP(EE$7,'[27]Curve Summary ALBERTA'!$A$13:$AG$161,18)</f>
        <v>49.65905102090764</v>
      </c>
      <c r="EF18" s="127">
        <f>VLOOKUP(EF$7,'[27]Curve Summary ALBERTA'!$A$13:$AG$161,18)</f>
        <v>50.222162168204086</v>
      </c>
      <c r="EG18" s="127">
        <f>VLOOKUP(EG$7,'[27]Curve Summary ALBERTA'!$A$13:$AG$161,18)</f>
        <v>50.115077872220617</v>
      </c>
      <c r="EH18" s="127">
        <f>VLOOKUP(EH$7,'[27]Curve Summary ALBERTA'!$A$13:$AG$161,18)</f>
        <v>50.356631513580282</v>
      </c>
      <c r="EI18" s="127">
        <f>VLOOKUP(EI$7,'[27]Curve Summary ALBERTA'!$A$13:$AG$161,18)</f>
        <v>52.914894489671767</v>
      </c>
      <c r="EJ18" s="127">
        <f>VLOOKUP(EJ$7,'[27]Curve Summary ALBERTA'!$A$13:$AG$161,18)</f>
        <v>55.112952274561451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-2.5873626373626379</v>
      </c>
      <c r="D28" s="128">
        <f t="shared" ca="1" si="17"/>
        <v>-1.25</v>
      </c>
      <c r="E28" s="144">
        <f t="shared" ca="1" si="17"/>
        <v>-1.5312876639489552</v>
      </c>
      <c r="F28" s="128">
        <f t="shared" si="17"/>
        <v>-0.625</v>
      </c>
      <c r="G28" s="128">
        <f t="shared" si="17"/>
        <v>-0.5</v>
      </c>
      <c r="H28" s="128">
        <f t="shared" si="17"/>
        <v>-0.75</v>
      </c>
      <c r="I28" s="128">
        <f t="shared" si="17"/>
        <v>-0.25</v>
      </c>
      <c r="J28" s="128">
        <f t="shared" si="17"/>
        <v>-0.5</v>
      </c>
      <c r="K28" s="128">
        <f t="shared" si="17"/>
        <v>0</v>
      </c>
      <c r="L28" s="128">
        <f t="shared" si="17"/>
        <v>-0.5</v>
      </c>
      <c r="M28" s="128">
        <f t="shared" si="17"/>
        <v>-0.5</v>
      </c>
      <c r="N28" s="128">
        <f>N9-N47</f>
        <v>-0.33333333333333215</v>
      </c>
      <c r="O28" s="128">
        <f t="shared" si="17"/>
        <v>0</v>
      </c>
      <c r="P28" s="128">
        <f t="shared" si="17"/>
        <v>0</v>
      </c>
      <c r="Q28" s="128">
        <f t="shared" si="17"/>
        <v>0</v>
      </c>
      <c r="R28" s="128">
        <f t="shared" si="17"/>
        <v>0</v>
      </c>
      <c r="S28" s="128">
        <f t="shared" si="17"/>
        <v>-0.5833333333333286</v>
      </c>
      <c r="T28" s="128">
        <f t="shared" si="17"/>
        <v>-0.5</v>
      </c>
      <c r="U28" s="128">
        <f t="shared" si="17"/>
        <v>-0.25</v>
      </c>
      <c r="V28" s="128">
        <f t="shared" si="17"/>
        <v>-1</v>
      </c>
      <c r="W28" s="144">
        <f t="shared" si="17"/>
        <v>-0.37254901960783826</v>
      </c>
      <c r="X28" s="128">
        <f t="shared" si="17"/>
        <v>-0.40098039215686043</v>
      </c>
      <c r="Y28" s="128">
        <f t="shared" si="17"/>
        <v>-0.41449664429530486</v>
      </c>
      <c r="Z28" s="128">
        <f t="shared" si="17"/>
        <v>-0.39607843137255827</v>
      </c>
      <c r="AA28" s="128">
        <f t="shared" si="17"/>
        <v>-0.39918627450978761</v>
      </c>
      <c r="AB28" s="128">
        <f t="shared" si="17"/>
        <v>-0.39339843749999659</v>
      </c>
      <c r="AC28" s="217">
        <f t="shared" ca="1" si="17"/>
        <v>-0.40475007577188649</v>
      </c>
      <c r="AD28" s="145"/>
      <c r="AE28" s="145"/>
      <c r="AF28" s="146"/>
      <c r="AG28" s="127">
        <f t="shared" ref="AG28:CR31" si="18">AG9*AG$5</f>
        <v>731.5</v>
      </c>
      <c r="AH28" s="223">
        <f t="shared" si="18"/>
        <v>660</v>
      </c>
      <c r="AI28" s="223">
        <f t="shared" si="18"/>
        <v>672</v>
      </c>
      <c r="AJ28" s="223">
        <f t="shared" si="18"/>
        <v>616</v>
      </c>
      <c r="AK28" s="223">
        <f t="shared" si="18"/>
        <v>583</v>
      </c>
      <c r="AL28" s="223">
        <f t="shared" si="18"/>
        <v>570</v>
      </c>
      <c r="AM28" s="223">
        <f t="shared" si="18"/>
        <v>946</v>
      </c>
      <c r="AN28" s="223">
        <f t="shared" si="18"/>
        <v>1100</v>
      </c>
      <c r="AO28" s="223">
        <f t="shared" si="18"/>
        <v>840</v>
      </c>
      <c r="AP28" s="223">
        <f t="shared" si="18"/>
        <v>908.5</v>
      </c>
      <c r="AQ28" s="223">
        <f t="shared" si="18"/>
        <v>775</v>
      </c>
      <c r="AR28" s="223">
        <f t="shared" si="18"/>
        <v>819</v>
      </c>
      <c r="AS28" s="223">
        <f t="shared" si="18"/>
        <v>935</v>
      </c>
      <c r="AT28" s="223">
        <f t="shared" si="18"/>
        <v>805</v>
      </c>
      <c r="AU28" s="223">
        <f t="shared" si="18"/>
        <v>798</v>
      </c>
      <c r="AV28" s="223">
        <f t="shared" si="18"/>
        <v>731.5</v>
      </c>
      <c r="AW28" s="223">
        <f t="shared" si="18"/>
        <v>624.75</v>
      </c>
      <c r="AX28" s="223">
        <f t="shared" si="18"/>
        <v>651</v>
      </c>
      <c r="AY28" s="223">
        <f t="shared" si="18"/>
        <v>1078</v>
      </c>
      <c r="AZ28" s="223">
        <f t="shared" si="18"/>
        <v>1165.5</v>
      </c>
      <c r="BA28" s="223">
        <f t="shared" si="18"/>
        <v>945</v>
      </c>
      <c r="BB28" s="223">
        <f t="shared" si="18"/>
        <v>966</v>
      </c>
      <c r="BC28" s="223">
        <f t="shared" si="18"/>
        <v>741</v>
      </c>
      <c r="BD28" s="223">
        <f t="shared" si="18"/>
        <v>880</v>
      </c>
      <c r="BE28" s="223">
        <f t="shared" si="18"/>
        <v>894.81</v>
      </c>
      <c r="BF28" s="223">
        <f t="shared" si="18"/>
        <v>813.6</v>
      </c>
      <c r="BG28" s="223">
        <f t="shared" si="18"/>
        <v>891.25</v>
      </c>
      <c r="BH28" s="223">
        <f t="shared" si="18"/>
        <v>762.74</v>
      </c>
      <c r="BI28" s="223">
        <f t="shared" si="18"/>
        <v>633.40000000000009</v>
      </c>
      <c r="BJ28" s="223">
        <f t="shared" si="18"/>
        <v>720.28000000000009</v>
      </c>
      <c r="BK28" s="223">
        <f t="shared" si="18"/>
        <v>1011.99</v>
      </c>
      <c r="BL28" s="223">
        <f t="shared" si="18"/>
        <v>1182.94</v>
      </c>
      <c r="BM28" s="223">
        <f t="shared" si="18"/>
        <v>939.95999999999992</v>
      </c>
      <c r="BN28" s="223">
        <f t="shared" si="18"/>
        <v>885.78</v>
      </c>
      <c r="BO28" s="223">
        <f t="shared" si="18"/>
        <v>831.81</v>
      </c>
      <c r="BP28" s="223">
        <f t="shared" si="18"/>
        <v>930.81</v>
      </c>
      <c r="BQ28" s="223">
        <f t="shared" si="18"/>
        <v>896.7</v>
      </c>
      <c r="BR28" s="223">
        <f t="shared" si="18"/>
        <v>821</v>
      </c>
      <c r="BS28" s="223">
        <f t="shared" si="18"/>
        <v>905.97</v>
      </c>
      <c r="BT28" s="223">
        <f t="shared" si="18"/>
        <v>753.9</v>
      </c>
      <c r="BU28" s="223">
        <f t="shared" si="18"/>
        <v>699.72</v>
      </c>
      <c r="BV28" s="223">
        <f t="shared" si="18"/>
        <v>753.28000000000009</v>
      </c>
      <c r="BW28" s="223">
        <f t="shared" si="18"/>
        <v>949.80000000000007</v>
      </c>
      <c r="BX28" s="223">
        <f t="shared" si="18"/>
        <v>1202.44</v>
      </c>
      <c r="BY28" s="223">
        <f t="shared" si="18"/>
        <v>935.55</v>
      </c>
      <c r="BZ28" s="223">
        <f t="shared" si="18"/>
        <v>889.35</v>
      </c>
      <c r="CA28" s="223">
        <f t="shared" si="18"/>
        <v>842.94</v>
      </c>
      <c r="CB28" s="223">
        <f t="shared" si="18"/>
        <v>858.48</v>
      </c>
      <c r="CC28" s="223">
        <f t="shared" si="18"/>
        <v>902.16</v>
      </c>
      <c r="CD28" s="223">
        <f t="shared" si="18"/>
        <v>829.2</v>
      </c>
      <c r="CE28" s="223">
        <f t="shared" si="18"/>
        <v>918.85</v>
      </c>
      <c r="CF28" s="223">
        <f t="shared" si="18"/>
        <v>735.6</v>
      </c>
      <c r="CG28" s="223">
        <f t="shared" si="18"/>
        <v>757.68</v>
      </c>
      <c r="CH28" s="223">
        <f t="shared" si="18"/>
        <v>776.16000000000008</v>
      </c>
      <c r="CI28" s="223">
        <f t="shared" si="18"/>
        <v>946.4</v>
      </c>
      <c r="CJ28" s="223">
        <f t="shared" si="18"/>
        <v>1188.4100000000001</v>
      </c>
      <c r="CK28" s="223">
        <f t="shared" si="18"/>
        <v>893</v>
      </c>
      <c r="CL28" s="223">
        <f t="shared" si="18"/>
        <v>938.08</v>
      </c>
      <c r="CM28" s="223">
        <f t="shared" si="18"/>
        <v>853.44</v>
      </c>
      <c r="CN28" s="223">
        <f t="shared" si="18"/>
        <v>826.2</v>
      </c>
      <c r="CO28" s="223">
        <f t="shared" si="18"/>
        <v>951.06</v>
      </c>
      <c r="CP28" s="223">
        <f t="shared" si="18"/>
        <v>837.2</v>
      </c>
      <c r="CQ28" s="223">
        <f t="shared" si="18"/>
        <v>891</v>
      </c>
      <c r="CR28" s="223">
        <f t="shared" si="18"/>
        <v>789.81</v>
      </c>
      <c r="CS28" s="223">
        <f t="shared" ref="CS28:EJ32" si="19">CS9*CS$5</f>
        <v>780.78000000000009</v>
      </c>
      <c r="CT28" s="223">
        <f t="shared" si="19"/>
        <v>761.25</v>
      </c>
      <c r="CU28" s="223">
        <f t="shared" si="19"/>
        <v>991.2</v>
      </c>
      <c r="CV28" s="223">
        <f t="shared" si="19"/>
        <v>1176.45</v>
      </c>
      <c r="CW28" s="223">
        <f t="shared" si="19"/>
        <v>850.63000000000011</v>
      </c>
      <c r="CX28" s="223">
        <f t="shared" si="19"/>
        <v>987.85</v>
      </c>
      <c r="CY28" s="223">
        <f t="shared" si="19"/>
        <v>863.73</v>
      </c>
      <c r="CZ28" s="223">
        <f t="shared" si="19"/>
        <v>835</v>
      </c>
      <c r="DA28" s="223">
        <f t="shared" si="19"/>
        <v>960.08</v>
      </c>
      <c r="DB28" s="223">
        <f t="shared" si="19"/>
        <v>889.77</v>
      </c>
      <c r="DC28" s="223">
        <f t="shared" si="19"/>
        <v>863.1</v>
      </c>
      <c r="DD28" s="223">
        <f t="shared" si="19"/>
        <v>845.24</v>
      </c>
      <c r="DE28" s="223">
        <f t="shared" si="19"/>
        <v>765.24</v>
      </c>
      <c r="DF28" s="223">
        <f t="shared" si="19"/>
        <v>780.15</v>
      </c>
      <c r="DG28" s="223">
        <f t="shared" si="19"/>
        <v>1041.48</v>
      </c>
      <c r="DH28" s="223">
        <f t="shared" si="19"/>
        <v>1071.42</v>
      </c>
      <c r="DI28" s="223">
        <f t="shared" si="19"/>
        <v>946.68</v>
      </c>
      <c r="DJ28" s="223">
        <f t="shared" si="19"/>
        <v>997.97</v>
      </c>
      <c r="DK28" s="223">
        <f t="shared" si="19"/>
        <v>792.30000000000007</v>
      </c>
      <c r="DL28" s="223">
        <f t="shared" si="19"/>
        <v>929.71999999999991</v>
      </c>
      <c r="DM28" s="223">
        <f t="shared" si="19"/>
        <v>925.26</v>
      </c>
      <c r="DN28" s="223">
        <f t="shared" si="19"/>
        <v>857.4</v>
      </c>
      <c r="DO28" s="223">
        <f t="shared" si="19"/>
        <v>917.18</v>
      </c>
      <c r="DP28" s="223">
        <f t="shared" si="19"/>
        <v>862.40000000000009</v>
      </c>
      <c r="DQ28" s="223">
        <f t="shared" si="19"/>
        <v>747.2</v>
      </c>
      <c r="DR28" s="223">
        <f t="shared" si="19"/>
        <v>836.44</v>
      </c>
      <c r="DS28" s="223">
        <f t="shared" si="19"/>
        <v>1045</v>
      </c>
      <c r="DT28" s="223">
        <f t="shared" si="19"/>
        <v>1069.53</v>
      </c>
      <c r="DU28" s="223">
        <f t="shared" si="19"/>
        <v>953.4</v>
      </c>
      <c r="DV28" s="223">
        <f t="shared" si="19"/>
        <v>964.26</v>
      </c>
      <c r="DW28" s="223">
        <f t="shared" si="19"/>
        <v>845</v>
      </c>
      <c r="DX28" s="223">
        <f t="shared" si="19"/>
        <v>941.16000000000008</v>
      </c>
      <c r="DY28" s="223">
        <f t="shared" si="19"/>
        <v>889.59999999999991</v>
      </c>
      <c r="DZ28" s="223">
        <f t="shared" si="19"/>
        <v>867.6</v>
      </c>
      <c r="EA28" s="223">
        <f t="shared" si="19"/>
        <v>972.44</v>
      </c>
      <c r="EB28" s="223">
        <f t="shared" si="19"/>
        <v>879.12</v>
      </c>
      <c r="EC28" s="223">
        <f t="shared" si="19"/>
        <v>765</v>
      </c>
      <c r="ED28" s="223">
        <f t="shared" si="19"/>
        <v>854.92</v>
      </c>
      <c r="EE28" s="223">
        <f t="shared" si="19"/>
        <v>1001.49</v>
      </c>
      <c r="EF28" s="223">
        <f t="shared" si="19"/>
        <v>1119.3600000000001</v>
      </c>
      <c r="EG28" s="223">
        <f t="shared" si="19"/>
        <v>960.54000000000008</v>
      </c>
      <c r="EH28" s="223">
        <f t="shared" si="19"/>
        <v>929.67000000000007</v>
      </c>
      <c r="EI28" s="223">
        <f t="shared" si="19"/>
        <v>899.01</v>
      </c>
      <c r="EJ28" s="223">
        <f t="shared" si="19"/>
        <v>995.9</v>
      </c>
    </row>
    <row r="29" spans="1:140" ht="13.7" customHeight="1" x14ac:dyDescent="0.2">
      <c r="A29" s="190" t="s">
        <v>121</v>
      </c>
      <c r="B29" s="148"/>
      <c r="C29" s="127">
        <f t="shared" si="17"/>
        <v>-1.9711538461538467</v>
      </c>
      <c r="D29" s="127">
        <f t="shared" ca="1" si="17"/>
        <v>-1.25</v>
      </c>
      <c r="E29" s="149">
        <f t="shared" ca="1" si="17"/>
        <v>-1.3420828163771752</v>
      </c>
      <c r="F29" s="127">
        <f t="shared" si="17"/>
        <v>-0.625</v>
      </c>
      <c r="G29" s="127">
        <f t="shared" si="17"/>
        <v>-0.5</v>
      </c>
      <c r="H29" s="127">
        <f t="shared" si="17"/>
        <v>-0.75</v>
      </c>
      <c r="I29" s="127">
        <f t="shared" si="17"/>
        <v>-0.25</v>
      </c>
      <c r="J29" s="127">
        <f t="shared" si="17"/>
        <v>-0.5</v>
      </c>
      <c r="K29" s="127">
        <f t="shared" si="17"/>
        <v>0</v>
      </c>
      <c r="L29" s="127">
        <f t="shared" si="17"/>
        <v>-0.5</v>
      </c>
      <c r="M29" s="127">
        <f t="shared" si="17"/>
        <v>-0.5</v>
      </c>
      <c r="N29" s="127">
        <f t="shared" si="17"/>
        <v>-0.33333333333333215</v>
      </c>
      <c r="O29" s="127">
        <f t="shared" si="17"/>
        <v>0</v>
      </c>
      <c r="P29" s="127">
        <f t="shared" si="17"/>
        <v>0</v>
      </c>
      <c r="Q29" s="127">
        <f t="shared" si="17"/>
        <v>0</v>
      </c>
      <c r="R29" s="127">
        <f t="shared" si="17"/>
        <v>0</v>
      </c>
      <c r="S29" s="127">
        <f t="shared" si="17"/>
        <v>-0.5833333333333286</v>
      </c>
      <c r="T29" s="127">
        <f t="shared" si="17"/>
        <v>-0.5</v>
      </c>
      <c r="U29" s="127">
        <f t="shared" si="17"/>
        <v>-0.25</v>
      </c>
      <c r="V29" s="127">
        <f t="shared" si="17"/>
        <v>-1</v>
      </c>
      <c r="W29" s="149">
        <f t="shared" si="17"/>
        <v>-0.37254901960784537</v>
      </c>
      <c r="X29" s="127">
        <f t="shared" si="17"/>
        <v>-0.40098039215686043</v>
      </c>
      <c r="Y29" s="127">
        <f t="shared" si="17"/>
        <v>-0.41818791946310085</v>
      </c>
      <c r="Z29" s="127">
        <f t="shared" si="17"/>
        <v>-0.39674509803921154</v>
      </c>
      <c r="AA29" s="127">
        <f t="shared" si="17"/>
        <v>-0.40001960784312018</v>
      </c>
      <c r="AB29" s="127">
        <f t="shared" si="17"/>
        <v>-0.39582031250001393</v>
      </c>
      <c r="AC29" s="150">
        <f t="shared" ca="1" si="17"/>
        <v>-0.40258178611478712</v>
      </c>
      <c r="AD29" s="145"/>
      <c r="AE29" s="145"/>
      <c r="AF29" s="146"/>
      <c r="AG29" s="127">
        <f t="shared" si="18"/>
        <v>731.5</v>
      </c>
      <c r="AH29" s="223">
        <f t="shared" si="18"/>
        <v>658</v>
      </c>
      <c r="AI29" s="223">
        <f t="shared" si="18"/>
        <v>672</v>
      </c>
      <c r="AJ29" s="223">
        <f t="shared" si="18"/>
        <v>660</v>
      </c>
      <c r="AK29" s="223">
        <f t="shared" si="18"/>
        <v>638</v>
      </c>
      <c r="AL29" s="223">
        <f t="shared" si="18"/>
        <v>620</v>
      </c>
      <c r="AM29" s="223">
        <f t="shared" si="18"/>
        <v>1012</v>
      </c>
      <c r="AN29" s="223">
        <f t="shared" si="18"/>
        <v>1155</v>
      </c>
      <c r="AO29" s="223">
        <f t="shared" si="18"/>
        <v>910</v>
      </c>
      <c r="AP29" s="223">
        <f t="shared" si="18"/>
        <v>908.5</v>
      </c>
      <c r="AQ29" s="223">
        <f t="shared" si="18"/>
        <v>775</v>
      </c>
      <c r="AR29" s="223">
        <f t="shared" si="18"/>
        <v>819</v>
      </c>
      <c r="AS29" s="223">
        <f t="shared" si="18"/>
        <v>946</v>
      </c>
      <c r="AT29" s="223">
        <f t="shared" si="18"/>
        <v>820</v>
      </c>
      <c r="AU29" s="223">
        <f t="shared" si="18"/>
        <v>829.5</v>
      </c>
      <c r="AV29" s="223">
        <f t="shared" si="18"/>
        <v>808.5</v>
      </c>
      <c r="AW29" s="223">
        <f t="shared" si="18"/>
        <v>698.25</v>
      </c>
      <c r="AX29" s="223">
        <f t="shared" si="18"/>
        <v>729.75</v>
      </c>
      <c r="AY29" s="223">
        <f t="shared" si="18"/>
        <v>1177</v>
      </c>
      <c r="AZ29" s="223">
        <f t="shared" si="18"/>
        <v>1239</v>
      </c>
      <c r="BA29" s="223">
        <f t="shared" si="18"/>
        <v>1018.5</v>
      </c>
      <c r="BB29" s="223">
        <f t="shared" si="18"/>
        <v>1006.25</v>
      </c>
      <c r="BC29" s="223">
        <f t="shared" si="18"/>
        <v>755.25</v>
      </c>
      <c r="BD29" s="223">
        <f t="shared" si="18"/>
        <v>896.5</v>
      </c>
      <c r="BE29" s="223">
        <f t="shared" si="18"/>
        <v>910.77</v>
      </c>
      <c r="BF29" s="223">
        <f t="shared" si="18"/>
        <v>833.19999999999993</v>
      </c>
      <c r="BG29" s="223">
        <f t="shared" si="18"/>
        <v>928.51</v>
      </c>
      <c r="BH29" s="223">
        <f t="shared" si="18"/>
        <v>836.21999999999991</v>
      </c>
      <c r="BI29" s="223">
        <f t="shared" si="18"/>
        <v>700.19999999999993</v>
      </c>
      <c r="BJ29" s="223">
        <f t="shared" si="18"/>
        <v>798.38</v>
      </c>
      <c r="BK29" s="223">
        <f t="shared" si="18"/>
        <v>1099.98</v>
      </c>
      <c r="BL29" s="223">
        <f t="shared" si="18"/>
        <v>1256.2</v>
      </c>
      <c r="BM29" s="223">
        <f t="shared" si="18"/>
        <v>1009.8900000000001</v>
      </c>
      <c r="BN29" s="223">
        <f t="shared" si="18"/>
        <v>924.42000000000007</v>
      </c>
      <c r="BO29" s="223">
        <f t="shared" si="18"/>
        <v>852.3900000000001</v>
      </c>
      <c r="BP29" s="223">
        <f t="shared" si="18"/>
        <v>953.11999999999989</v>
      </c>
      <c r="BQ29" s="223">
        <f t="shared" si="18"/>
        <v>917.07</v>
      </c>
      <c r="BR29" s="223">
        <f t="shared" si="18"/>
        <v>844</v>
      </c>
      <c r="BS29" s="223">
        <f t="shared" si="18"/>
        <v>945.53</v>
      </c>
      <c r="BT29" s="223">
        <f t="shared" si="18"/>
        <v>820.8900000000001</v>
      </c>
      <c r="BU29" s="223">
        <f t="shared" si="18"/>
        <v>766.92000000000007</v>
      </c>
      <c r="BV29" s="223">
        <f t="shared" si="18"/>
        <v>827.86</v>
      </c>
      <c r="BW29" s="223">
        <f t="shared" si="18"/>
        <v>1028.4000000000001</v>
      </c>
      <c r="BX29" s="223">
        <f t="shared" si="18"/>
        <v>1276.04</v>
      </c>
      <c r="BY29" s="223">
        <f t="shared" si="18"/>
        <v>1002.9599999999999</v>
      </c>
      <c r="BZ29" s="223">
        <f t="shared" si="18"/>
        <v>929.67000000000007</v>
      </c>
      <c r="CA29" s="223">
        <f t="shared" si="18"/>
        <v>868.1400000000001</v>
      </c>
      <c r="CB29" s="223">
        <f t="shared" si="18"/>
        <v>883.68</v>
      </c>
      <c r="CC29" s="223">
        <f t="shared" si="18"/>
        <v>932.4</v>
      </c>
      <c r="CD29" s="223">
        <f t="shared" si="18"/>
        <v>861.2</v>
      </c>
      <c r="CE29" s="223">
        <f t="shared" si="18"/>
        <v>967.38000000000011</v>
      </c>
      <c r="CF29" s="223">
        <f t="shared" si="18"/>
        <v>804.2</v>
      </c>
      <c r="CG29" s="223">
        <f t="shared" si="18"/>
        <v>833.14</v>
      </c>
      <c r="CH29" s="223">
        <f t="shared" si="18"/>
        <v>855.36</v>
      </c>
      <c r="CI29" s="223">
        <f t="shared" si="18"/>
        <v>1030.2</v>
      </c>
      <c r="CJ29" s="223">
        <f t="shared" si="18"/>
        <v>1270.06</v>
      </c>
      <c r="CK29" s="223">
        <f t="shared" si="18"/>
        <v>963.19999999999993</v>
      </c>
      <c r="CL29" s="223">
        <f t="shared" si="18"/>
        <v>989.33999999999992</v>
      </c>
      <c r="CM29" s="223">
        <f t="shared" si="18"/>
        <v>887.88</v>
      </c>
      <c r="CN29" s="223">
        <f t="shared" si="18"/>
        <v>859.2</v>
      </c>
      <c r="CO29" s="223">
        <f t="shared" si="18"/>
        <v>993.08</v>
      </c>
      <c r="CP29" s="223">
        <f t="shared" si="18"/>
        <v>878.19999999999993</v>
      </c>
      <c r="CQ29" s="223">
        <f t="shared" si="18"/>
        <v>946</v>
      </c>
      <c r="CR29" s="223">
        <f t="shared" si="18"/>
        <v>867.51</v>
      </c>
      <c r="CS29" s="223">
        <f t="shared" si="19"/>
        <v>861.52</v>
      </c>
      <c r="CT29" s="223">
        <f t="shared" si="19"/>
        <v>841.8900000000001</v>
      </c>
      <c r="CU29" s="223">
        <f t="shared" si="19"/>
        <v>1084.6499999999999</v>
      </c>
      <c r="CV29" s="223">
        <f t="shared" si="19"/>
        <v>1265.92</v>
      </c>
      <c r="CW29" s="223">
        <f t="shared" si="19"/>
        <v>923.02</v>
      </c>
      <c r="CX29" s="223">
        <f t="shared" si="19"/>
        <v>1050.1799999999998</v>
      </c>
      <c r="CY29" s="223">
        <f t="shared" si="19"/>
        <v>907.2</v>
      </c>
      <c r="CZ29" s="223">
        <f t="shared" si="19"/>
        <v>876.59999999999991</v>
      </c>
      <c r="DA29" s="223">
        <f t="shared" si="19"/>
        <v>1009.14</v>
      </c>
      <c r="DB29" s="223">
        <f t="shared" si="19"/>
        <v>939.32999999999993</v>
      </c>
      <c r="DC29" s="223">
        <f t="shared" si="19"/>
        <v>921.27</v>
      </c>
      <c r="DD29" s="223">
        <f t="shared" si="19"/>
        <v>930.59999999999991</v>
      </c>
      <c r="DE29" s="223">
        <f t="shared" si="19"/>
        <v>846.09</v>
      </c>
      <c r="DF29" s="223">
        <f t="shared" si="19"/>
        <v>864.3599999999999</v>
      </c>
      <c r="DG29" s="223">
        <f t="shared" si="19"/>
        <v>1143.3399999999999</v>
      </c>
      <c r="DH29" s="223">
        <f t="shared" si="19"/>
        <v>1158.1499999999999</v>
      </c>
      <c r="DI29" s="223">
        <f t="shared" si="19"/>
        <v>1031.31</v>
      </c>
      <c r="DJ29" s="223">
        <f t="shared" si="19"/>
        <v>1066.74</v>
      </c>
      <c r="DK29" s="223">
        <f t="shared" si="19"/>
        <v>837.52</v>
      </c>
      <c r="DL29" s="223">
        <f t="shared" si="19"/>
        <v>982.74</v>
      </c>
      <c r="DM29" s="223">
        <f t="shared" si="19"/>
        <v>980.91</v>
      </c>
      <c r="DN29" s="223">
        <f t="shared" si="19"/>
        <v>912.8</v>
      </c>
      <c r="DO29" s="223">
        <f t="shared" si="19"/>
        <v>986.48</v>
      </c>
      <c r="DP29" s="223">
        <f t="shared" si="19"/>
        <v>953.92</v>
      </c>
      <c r="DQ29" s="223">
        <f t="shared" si="19"/>
        <v>829.59999999999991</v>
      </c>
      <c r="DR29" s="223">
        <f t="shared" si="19"/>
        <v>930.59999999999991</v>
      </c>
      <c r="DS29" s="223">
        <f t="shared" si="19"/>
        <v>1153.46</v>
      </c>
      <c r="DT29" s="223">
        <f t="shared" si="19"/>
        <v>1163.6099999999999</v>
      </c>
      <c r="DU29" s="223">
        <f t="shared" si="19"/>
        <v>1044.75</v>
      </c>
      <c r="DV29" s="223">
        <f t="shared" si="19"/>
        <v>1038.4000000000001</v>
      </c>
      <c r="DW29" s="223">
        <f t="shared" si="19"/>
        <v>900.8</v>
      </c>
      <c r="DX29" s="223">
        <f t="shared" si="19"/>
        <v>1002.98</v>
      </c>
      <c r="DY29" s="223">
        <f t="shared" si="19"/>
        <v>951</v>
      </c>
      <c r="DZ29" s="223">
        <f t="shared" si="19"/>
        <v>931</v>
      </c>
      <c r="EA29" s="223">
        <f t="shared" si="19"/>
        <v>1053.3999999999999</v>
      </c>
      <c r="EB29" s="223">
        <f t="shared" si="19"/>
        <v>977.24</v>
      </c>
      <c r="EC29" s="223">
        <f t="shared" si="19"/>
        <v>853.19999999999993</v>
      </c>
      <c r="ED29" s="223">
        <f t="shared" si="19"/>
        <v>955.46</v>
      </c>
      <c r="EE29" s="223">
        <f t="shared" si="19"/>
        <v>1111.32</v>
      </c>
      <c r="EF29" s="223">
        <f t="shared" si="19"/>
        <v>1225.6200000000001</v>
      </c>
      <c r="EG29" s="223">
        <f t="shared" si="19"/>
        <v>1058.6099999999999</v>
      </c>
      <c r="EH29" s="223">
        <f t="shared" si="19"/>
        <v>1008.2099999999999</v>
      </c>
      <c r="EI29" s="223">
        <f t="shared" si="19"/>
        <v>966</v>
      </c>
      <c r="EJ29" s="223">
        <f t="shared" si="19"/>
        <v>1069.73</v>
      </c>
    </row>
    <row r="30" spans="1:140" ht="13.7" customHeight="1" x14ac:dyDescent="0.2">
      <c r="A30" s="190" t="s">
        <v>122</v>
      </c>
      <c r="B30" s="133"/>
      <c r="C30" s="127">
        <f t="shared" si="17"/>
        <v>-1.4824175824175789</v>
      </c>
      <c r="D30" s="127">
        <f t="shared" ca="1" si="17"/>
        <v>-1.5</v>
      </c>
      <c r="E30" s="149">
        <f t="shared" ca="1" si="17"/>
        <v>-1.3562322757887273</v>
      </c>
      <c r="F30" s="127">
        <f t="shared" si="17"/>
        <v>-0.60000000000000142</v>
      </c>
      <c r="G30" s="127">
        <f t="shared" si="17"/>
        <v>-0.60000000000000142</v>
      </c>
      <c r="H30" s="127">
        <f t="shared" si="17"/>
        <v>-0.60000000000000142</v>
      </c>
      <c r="I30" s="127">
        <f t="shared" si="17"/>
        <v>-0.14999999999999858</v>
      </c>
      <c r="J30" s="127">
        <f t="shared" si="17"/>
        <v>-0.25</v>
      </c>
      <c r="K30" s="127">
        <f t="shared" si="17"/>
        <v>-5.0000000000000711E-2</v>
      </c>
      <c r="L30" s="127">
        <f t="shared" si="17"/>
        <v>-5.0000000000000711E-2</v>
      </c>
      <c r="M30" s="127">
        <f t="shared" si="17"/>
        <v>-4.9999999999997158E-2</v>
      </c>
      <c r="N30" s="127">
        <f t="shared" si="17"/>
        <v>-5.0000000000004263E-2</v>
      </c>
      <c r="O30" s="127">
        <f t="shared" si="17"/>
        <v>-0.5</v>
      </c>
      <c r="P30" s="127">
        <f t="shared" si="17"/>
        <v>-0.5</v>
      </c>
      <c r="Q30" s="127">
        <f t="shared" si="17"/>
        <v>-0.5</v>
      </c>
      <c r="R30" s="127">
        <f t="shared" si="17"/>
        <v>-0.5</v>
      </c>
      <c r="S30" s="127">
        <f t="shared" si="17"/>
        <v>-0.39999999999999858</v>
      </c>
      <c r="T30" s="127">
        <f t="shared" si="17"/>
        <v>-0.39999999999999858</v>
      </c>
      <c r="U30" s="127">
        <f t="shared" si="17"/>
        <v>-0.39999999999999858</v>
      </c>
      <c r="V30" s="127">
        <f t="shared" si="17"/>
        <v>-0.39999999999999858</v>
      </c>
      <c r="W30" s="149">
        <f t="shared" si="17"/>
        <v>-0.35784313725489625</v>
      </c>
      <c r="X30" s="127">
        <f t="shared" si="17"/>
        <v>-0.47607843137254946</v>
      </c>
      <c r="Y30" s="127">
        <f t="shared" si="17"/>
        <v>-0.43708053691275239</v>
      </c>
      <c r="Z30" s="127">
        <f t="shared" si="17"/>
        <v>-0.47678431372548147</v>
      </c>
      <c r="AA30" s="127">
        <f t="shared" si="17"/>
        <v>-0.47413725490198289</v>
      </c>
      <c r="AB30" s="127">
        <f t="shared" si="17"/>
        <v>-0.47593750000000057</v>
      </c>
      <c r="AC30" s="150">
        <f t="shared" ca="1" si="17"/>
        <v>-0.46790557962187052</v>
      </c>
      <c r="AD30" s="145"/>
      <c r="AE30" s="145"/>
      <c r="AF30" s="146"/>
      <c r="AG30" s="127">
        <f t="shared" si="18"/>
        <v>745.8</v>
      </c>
      <c r="AH30" s="223">
        <f t="shared" si="18"/>
        <v>673</v>
      </c>
      <c r="AI30" s="223">
        <f t="shared" si="18"/>
        <v>693</v>
      </c>
      <c r="AJ30" s="223">
        <f t="shared" si="18"/>
        <v>664.4</v>
      </c>
      <c r="AK30" s="223">
        <f t="shared" si="18"/>
        <v>658.9</v>
      </c>
      <c r="AL30" s="223">
        <f t="shared" si="18"/>
        <v>729</v>
      </c>
      <c r="AM30" s="223">
        <f t="shared" si="18"/>
        <v>1078</v>
      </c>
      <c r="AN30" s="223">
        <f t="shared" si="18"/>
        <v>1215.5</v>
      </c>
      <c r="AO30" s="223">
        <f t="shared" si="18"/>
        <v>960</v>
      </c>
      <c r="AP30" s="223">
        <f t="shared" si="18"/>
        <v>899.30000000000007</v>
      </c>
      <c r="AQ30" s="223">
        <f t="shared" si="18"/>
        <v>802</v>
      </c>
      <c r="AR30" s="223">
        <f t="shared" si="18"/>
        <v>863.1</v>
      </c>
      <c r="AS30" s="223">
        <f t="shared" si="18"/>
        <v>941.59999999999991</v>
      </c>
      <c r="AT30" s="223">
        <f t="shared" si="18"/>
        <v>816</v>
      </c>
      <c r="AU30" s="223">
        <f t="shared" si="18"/>
        <v>814.8</v>
      </c>
      <c r="AV30" s="223">
        <f t="shared" si="18"/>
        <v>808.5</v>
      </c>
      <c r="AW30" s="223">
        <f t="shared" si="18"/>
        <v>782.25</v>
      </c>
      <c r="AX30" s="223">
        <f t="shared" si="18"/>
        <v>887.25</v>
      </c>
      <c r="AY30" s="223">
        <f t="shared" si="18"/>
        <v>1160.5</v>
      </c>
      <c r="AZ30" s="223">
        <f t="shared" si="18"/>
        <v>1286.25</v>
      </c>
      <c r="BA30" s="223">
        <f t="shared" si="18"/>
        <v>1181.25</v>
      </c>
      <c r="BB30" s="223">
        <f t="shared" si="18"/>
        <v>915.4</v>
      </c>
      <c r="BC30" s="223">
        <f t="shared" si="18"/>
        <v>794.19999999999993</v>
      </c>
      <c r="BD30" s="223">
        <f t="shared" si="18"/>
        <v>963.59999999999991</v>
      </c>
      <c r="BE30" s="223">
        <f t="shared" si="18"/>
        <v>908.67000000000007</v>
      </c>
      <c r="BF30" s="223">
        <f t="shared" si="18"/>
        <v>824.80000000000007</v>
      </c>
      <c r="BG30" s="223">
        <f t="shared" si="18"/>
        <v>901.83</v>
      </c>
      <c r="BH30" s="223">
        <f t="shared" si="18"/>
        <v>817.08</v>
      </c>
      <c r="BI30" s="223">
        <f t="shared" si="18"/>
        <v>752.6</v>
      </c>
      <c r="BJ30" s="223">
        <f t="shared" si="18"/>
        <v>938.96</v>
      </c>
      <c r="BK30" s="223">
        <f t="shared" si="18"/>
        <v>1118.67</v>
      </c>
      <c r="BL30" s="223">
        <f t="shared" si="18"/>
        <v>1360.7</v>
      </c>
      <c r="BM30" s="223">
        <f t="shared" si="18"/>
        <v>1192.5899999999999</v>
      </c>
      <c r="BN30" s="223">
        <f t="shared" si="18"/>
        <v>843.57</v>
      </c>
      <c r="BO30" s="223">
        <f t="shared" si="18"/>
        <v>885.78</v>
      </c>
      <c r="BP30" s="223">
        <f t="shared" si="18"/>
        <v>1016.3699999999999</v>
      </c>
      <c r="BQ30" s="223">
        <f t="shared" si="18"/>
        <v>916.23</v>
      </c>
      <c r="BR30" s="223">
        <f t="shared" si="18"/>
        <v>831.59999999999991</v>
      </c>
      <c r="BS30" s="223">
        <f t="shared" si="18"/>
        <v>909.19</v>
      </c>
      <c r="BT30" s="223">
        <f t="shared" si="18"/>
        <v>786.03</v>
      </c>
      <c r="BU30" s="223">
        <f t="shared" si="18"/>
        <v>796.53</v>
      </c>
      <c r="BV30" s="223">
        <f t="shared" si="18"/>
        <v>946.21999999999991</v>
      </c>
      <c r="BW30" s="223">
        <f t="shared" si="18"/>
        <v>1073.5999999999999</v>
      </c>
      <c r="BX30" s="223">
        <f t="shared" si="18"/>
        <v>1433.13</v>
      </c>
      <c r="BY30" s="223">
        <f t="shared" si="18"/>
        <v>1201.4100000000001</v>
      </c>
      <c r="BZ30" s="223">
        <f t="shared" si="18"/>
        <v>849.87</v>
      </c>
      <c r="CA30" s="223">
        <f t="shared" si="18"/>
        <v>892.29000000000008</v>
      </c>
      <c r="CB30" s="223">
        <f t="shared" si="18"/>
        <v>934.70999999999992</v>
      </c>
      <c r="CC30" s="223">
        <f t="shared" si="18"/>
        <v>922.32</v>
      </c>
      <c r="CD30" s="223">
        <f t="shared" si="18"/>
        <v>837.2</v>
      </c>
      <c r="CE30" s="223">
        <f t="shared" si="18"/>
        <v>915.17</v>
      </c>
      <c r="CF30" s="223">
        <f t="shared" si="18"/>
        <v>753.6</v>
      </c>
      <c r="CG30" s="223">
        <f t="shared" si="18"/>
        <v>839.96</v>
      </c>
      <c r="CH30" s="223">
        <f t="shared" si="18"/>
        <v>952.38</v>
      </c>
      <c r="CI30" s="223">
        <f t="shared" si="18"/>
        <v>1080.8</v>
      </c>
      <c r="CJ30" s="223">
        <f t="shared" si="18"/>
        <v>1442.79</v>
      </c>
      <c r="CK30" s="223">
        <f t="shared" si="18"/>
        <v>1151.8000000000002</v>
      </c>
      <c r="CL30" s="223">
        <f t="shared" si="18"/>
        <v>896.28000000000009</v>
      </c>
      <c r="CM30" s="223">
        <f t="shared" si="18"/>
        <v>898.17000000000007</v>
      </c>
      <c r="CN30" s="223">
        <f t="shared" si="18"/>
        <v>896</v>
      </c>
      <c r="CO30" s="223">
        <f t="shared" si="18"/>
        <v>973.06</v>
      </c>
      <c r="CP30" s="223">
        <f t="shared" si="18"/>
        <v>843</v>
      </c>
      <c r="CQ30" s="223">
        <f t="shared" si="18"/>
        <v>881.54</v>
      </c>
      <c r="CR30" s="223">
        <f t="shared" si="18"/>
        <v>796.74</v>
      </c>
      <c r="CS30" s="223">
        <f t="shared" si="19"/>
        <v>845.68</v>
      </c>
      <c r="CT30" s="223">
        <f t="shared" si="19"/>
        <v>915.18</v>
      </c>
      <c r="CU30" s="223">
        <f t="shared" si="19"/>
        <v>1142.19</v>
      </c>
      <c r="CV30" s="223">
        <f t="shared" si="19"/>
        <v>1451.99</v>
      </c>
      <c r="CW30" s="223">
        <f t="shared" si="19"/>
        <v>1101.05</v>
      </c>
      <c r="CX30" s="223">
        <f t="shared" si="19"/>
        <v>942.7700000000001</v>
      </c>
      <c r="CY30" s="223">
        <f t="shared" si="19"/>
        <v>903.63</v>
      </c>
      <c r="CZ30" s="223">
        <f t="shared" si="19"/>
        <v>901.4</v>
      </c>
      <c r="DA30" s="223">
        <f t="shared" si="19"/>
        <v>978.78000000000009</v>
      </c>
      <c r="DB30" s="223">
        <f t="shared" si="19"/>
        <v>890.19</v>
      </c>
      <c r="DC30" s="223">
        <f t="shared" si="19"/>
        <v>846.3</v>
      </c>
      <c r="DD30" s="223">
        <f t="shared" si="19"/>
        <v>839.3</v>
      </c>
      <c r="DE30" s="223">
        <f t="shared" si="19"/>
        <v>811.65</v>
      </c>
      <c r="DF30" s="223">
        <f t="shared" si="19"/>
        <v>920.22</v>
      </c>
      <c r="DG30" s="223">
        <f t="shared" si="19"/>
        <v>1202.96</v>
      </c>
      <c r="DH30" s="223">
        <f t="shared" si="19"/>
        <v>1332.66</v>
      </c>
      <c r="DI30" s="223">
        <f t="shared" si="19"/>
        <v>1223.25</v>
      </c>
      <c r="DJ30" s="223">
        <f t="shared" si="19"/>
        <v>947.6</v>
      </c>
      <c r="DK30" s="223">
        <f t="shared" si="19"/>
        <v>821.75</v>
      </c>
      <c r="DL30" s="223">
        <f t="shared" si="19"/>
        <v>996.38</v>
      </c>
      <c r="DM30" s="223">
        <f t="shared" si="19"/>
        <v>938.49</v>
      </c>
      <c r="DN30" s="223">
        <f t="shared" si="19"/>
        <v>851.59999999999991</v>
      </c>
      <c r="DO30" s="223">
        <f t="shared" si="19"/>
        <v>890.33999999999992</v>
      </c>
      <c r="DP30" s="223">
        <f t="shared" si="19"/>
        <v>842.82</v>
      </c>
      <c r="DQ30" s="223">
        <f t="shared" si="19"/>
        <v>776.4</v>
      </c>
      <c r="DR30" s="223">
        <f t="shared" si="19"/>
        <v>968.21999999999991</v>
      </c>
      <c r="DS30" s="223">
        <f t="shared" si="19"/>
        <v>1208.24</v>
      </c>
      <c r="DT30" s="223">
        <f t="shared" si="19"/>
        <v>1338.33</v>
      </c>
      <c r="DU30" s="223">
        <f t="shared" si="19"/>
        <v>1228.5</v>
      </c>
      <c r="DV30" s="223">
        <f t="shared" si="19"/>
        <v>910.14</v>
      </c>
      <c r="DW30" s="223">
        <f t="shared" si="19"/>
        <v>868.6</v>
      </c>
      <c r="DX30" s="223">
        <f t="shared" si="19"/>
        <v>1000.7800000000001</v>
      </c>
      <c r="DY30" s="223">
        <f t="shared" si="19"/>
        <v>897.6</v>
      </c>
      <c r="DZ30" s="223">
        <f t="shared" si="19"/>
        <v>855.19999999999993</v>
      </c>
      <c r="EA30" s="223">
        <f t="shared" si="19"/>
        <v>934.94999999999993</v>
      </c>
      <c r="EB30" s="223">
        <f t="shared" si="19"/>
        <v>846.56</v>
      </c>
      <c r="EC30" s="223">
        <f t="shared" si="19"/>
        <v>779.59999999999991</v>
      </c>
      <c r="ED30" s="223">
        <f t="shared" si="19"/>
        <v>972.40000000000009</v>
      </c>
      <c r="EE30" s="223">
        <f t="shared" si="19"/>
        <v>1158.1499999999999</v>
      </c>
      <c r="EF30" s="223">
        <f t="shared" si="19"/>
        <v>1408.22</v>
      </c>
      <c r="EG30" s="223">
        <f t="shared" si="19"/>
        <v>1233.75</v>
      </c>
      <c r="EH30" s="223">
        <f t="shared" si="19"/>
        <v>872.55</v>
      </c>
      <c r="EI30" s="223">
        <f t="shared" si="19"/>
        <v>916.02</v>
      </c>
      <c r="EJ30" s="223">
        <f t="shared" si="19"/>
        <v>1050.6400000000001</v>
      </c>
    </row>
    <row r="31" spans="1:140" ht="13.7" customHeight="1" x14ac:dyDescent="0.2">
      <c r="A31" s="190" t="s">
        <v>123</v>
      </c>
      <c r="B31" s="133"/>
      <c r="C31" s="127">
        <f t="shared" si="17"/>
        <v>-3.1071415995501894E-2</v>
      </c>
      <c r="D31" s="127">
        <f t="shared" ca="1" si="17"/>
        <v>-0.21599999999999753</v>
      </c>
      <c r="E31" s="149">
        <f t="shared" ca="1" si="17"/>
        <v>4.8307908253232057E-2</v>
      </c>
      <c r="F31" s="127">
        <f t="shared" si="17"/>
        <v>-0.625</v>
      </c>
      <c r="G31" s="127">
        <f t="shared" si="17"/>
        <v>-0.5</v>
      </c>
      <c r="H31" s="127">
        <f t="shared" si="17"/>
        <v>-0.75</v>
      </c>
      <c r="I31" s="127">
        <f t="shared" si="17"/>
        <v>-0.60000000000000142</v>
      </c>
      <c r="J31" s="127">
        <f t="shared" si="17"/>
        <v>-1.1499999999999986</v>
      </c>
      <c r="K31" s="127">
        <f t="shared" si="17"/>
        <v>-5.0000000000000711E-2</v>
      </c>
      <c r="L31" s="127">
        <f t="shared" si="17"/>
        <v>-5.0000000000000711E-2</v>
      </c>
      <c r="M31" s="127">
        <f t="shared" si="17"/>
        <v>-4.9999999999997158E-2</v>
      </c>
      <c r="N31" s="127">
        <f t="shared" si="17"/>
        <v>-5.0000000000004263E-2</v>
      </c>
      <c r="O31" s="127">
        <f t="shared" si="17"/>
        <v>-0.5</v>
      </c>
      <c r="P31" s="127">
        <f t="shared" si="17"/>
        <v>-0.5</v>
      </c>
      <c r="Q31" s="127">
        <f t="shared" si="17"/>
        <v>-0.5</v>
      </c>
      <c r="R31" s="127">
        <f t="shared" si="17"/>
        <v>-0.5</v>
      </c>
      <c r="S31" s="127">
        <f t="shared" si="17"/>
        <v>-0.5</v>
      </c>
      <c r="T31" s="127">
        <f t="shared" si="17"/>
        <v>-0.5</v>
      </c>
      <c r="U31" s="127">
        <f t="shared" si="17"/>
        <v>-0.5</v>
      </c>
      <c r="V31" s="127">
        <f t="shared" si="17"/>
        <v>-0.5</v>
      </c>
      <c r="W31" s="149">
        <f t="shared" si="17"/>
        <v>-0.46019607843137322</v>
      </c>
      <c r="X31" s="127">
        <f t="shared" si="17"/>
        <v>-0.35235294117647697</v>
      </c>
      <c r="Y31" s="127">
        <f t="shared" si="17"/>
        <v>-0.30077181208053361</v>
      </c>
      <c r="Z31" s="127">
        <f t="shared" si="17"/>
        <v>-0.3507843137254838</v>
      </c>
      <c r="AA31" s="127">
        <f t="shared" si="17"/>
        <v>-0.34875490196079539</v>
      </c>
      <c r="AB31" s="127">
        <f t="shared" si="17"/>
        <v>-0.35035156250000199</v>
      </c>
      <c r="AC31" s="150">
        <f t="shared" ca="1" si="17"/>
        <v>-0.34940509614247617</v>
      </c>
      <c r="AD31" s="145"/>
      <c r="AE31" s="145"/>
      <c r="AF31" s="146"/>
      <c r="AG31" s="127">
        <f t="shared" si="18"/>
        <v>715</v>
      </c>
      <c r="AH31" s="223">
        <f t="shared" si="18"/>
        <v>645</v>
      </c>
      <c r="AI31" s="223">
        <f t="shared" si="18"/>
        <v>674.1</v>
      </c>
      <c r="AJ31" s="223">
        <f t="shared" si="18"/>
        <v>664.4</v>
      </c>
      <c r="AK31" s="223">
        <f t="shared" si="18"/>
        <v>658.9</v>
      </c>
      <c r="AL31" s="223">
        <f t="shared" si="18"/>
        <v>729</v>
      </c>
      <c r="AM31" s="223">
        <f t="shared" si="18"/>
        <v>1061.5</v>
      </c>
      <c r="AN31" s="223">
        <f t="shared" si="18"/>
        <v>1215.5</v>
      </c>
      <c r="AO31" s="223">
        <f t="shared" si="18"/>
        <v>955</v>
      </c>
      <c r="AP31" s="223">
        <f t="shared" si="18"/>
        <v>891.25</v>
      </c>
      <c r="AQ31" s="223">
        <f t="shared" si="18"/>
        <v>755</v>
      </c>
      <c r="AR31" s="223">
        <f t="shared" si="18"/>
        <v>834.75</v>
      </c>
      <c r="AS31" s="223">
        <f t="shared" si="18"/>
        <v>896.5</v>
      </c>
      <c r="AT31" s="223">
        <f t="shared" si="18"/>
        <v>785</v>
      </c>
      <c r="AU31" s="223">
        <f t="shared" si="18"/>
        <v>808.5</v>
      </c>
      <c r="AV31" s="223">
        <f t="shared" si="18"/>
        <v>808.5</v>
      </c>
      <c r="AW31" s="223">
        <f t="shared" si="18"/>
        <v>782.25</v>
      </c>
      <c r="AX31" s="223">
        <f t="shared" si="18"/>
        <v>887.25</v>
      </c>
      <c r="AY31" s="223">
        <f t="shared" si="18"/>
        <v>1160.5</v>
      </c>
      <c r="AZ31" s="223">
        <f t="shared" si="18"/>
        <v>1286.25</v>
      </c>
      <c r="BA31" s="223">
        <f t="shared" si="18"/>
        <v>1060.5</v>
      </c>
      <c r="BB31" s="223">
        <f t="shared" si="18"/>
        <v>915.4</v>
      </c>
      <c r="BC31" s="223">
        <f t="shared" si="18"/>
        <v>755.25</v>
      </c>
      <c r="BD31" s="223">
        <f t="shared" si="18"/>
        <v>902</v>
      </c>
      <c r="BE31" s="223">
        <f t="shared" si="18"/>
        <v>865.41</v>
      </c>
      <c r="BF31" s="223">
        <f t="shared" si="18"/>
        <v>793.8</v>
      </c>
      <c r="BG31" s="223">
        <f t="shared" si="18"/>
        <v>895.16000000000008</v>
      </c>
      <c r="BH31" s="223">
        <f t="shared" si="18"/>
        <v>817.3</v>
      </c>
      <c r="BI31" s="223">
        <f t="shared" si="18"/>
        <v>752.8</v>
      </c>
      <c r="BJ31" s="223">
        <f t="shared" si="18"/>
        <v>939.18</v>
      </c>
      <c r="BK31" s="223">
        <f t="shared" si="18"/>
        <v>1119.0899999999999</v>
      </c>
      <c r="BL31" s="223">
        <f t="shared" si="18"/>
        <v>1360.92</v>
      </c>
      <c r="BM31" s="223">
        <f t="shared" si="18"/>
        <v>1070.79</v>
      </c>
      <c r="BN31" s="223">
        <f t="shared" si="18"/>
        <v>843.78</v>
      </c>
      <c r="BO31" s="223">
        <f t="shared" si="18"/>
        <v>842.52</v>
      </c>
      <c r="BP31" s="223">
        <f t="shared" si="18"/>
        <v>951.74</v>
      </c>
      <c r="BQ31" s="223">
        <f t="shared" si="18"/>
        <v>872.76</v>
      </c>
      <c r="BR31" s="223">
        <f t="shared" si="18"/>
        <v>800.40000000000009</v>
      </c>
      <c r="BS31" s="223">
        <f t="shared" si="18"/>
        <v>902.75</v>
      </c>
      <c r="BT31" s="223">
        <f t="shared" si="18"/>
        <v>786.45</v>
      </c>
      <c r="BU31" s="223">
        <f t="shared" si="18"/>
        <v>796.95</v>
      </c>
      <c r="BV31" s="223">
        <f t="shared" si="18"/>
        <v>946.66000000000008</v>
      </c>
      <c r="BW31" s="223">
        <f t="shared" si="18"/>
        <v>1074.2</v>
      </c>
      <c r="BX31" s="223">
        <f t="shared" si="18"/>
        <v>1433.8200000000002</v>
      </c>
      <c r="BY31" s="223">
        <f t="shared" si="18"/>
        <v>1079.19</v>
      </c>
      <c r="BZ31" s="223">
        <f t="shared" si="18"/>
        <v>850.29000000000008</v>
      </c>
      <c r="CA31" s="223">
        <f t="shared" si="18"/>
        <v>848.82</v>
      </c>
      <c r="CB31" s="223">
        <f t="shared" si="18"/>
        <v>875.28</v>
      </c>
      <c r="CC31" s="223">
        <f t="shared" si="18"/>
        <v>878.85</v>
      </c>
      <c r="CD31" s="223">
        <f t="shared" si="18"/>
        <v>806</v>
      </c>
      <c r="CE31" s="223">
        <f t="shared" si="18"/>
        <v>908.7299999999999</v>
      </c>
      <c r="CF31" s="223">
        <f t="shared" si="18"/>
        <v>754.2</v>
      </c>
      <c r="CG31" s="223">
        <f t="shared" si="18"/>
        <v>840.62</v>
      </c>
      <c r="CH31" s="223">
        <f t="shared" si="18"/>
        <v>953.04</v>
      </c>
      <c r="CI31" s="223">
        <f t="shared" si="18"/>
        <v>1081.4000000000001</v>
      </c>
      <c r="CJ31" s="223">
        <f t="shared" si="18"/>
        <v>1443.71</v>
      </c>
      <c r="CK31" s="223">
        <f t="shared" si="18"/>
        <v>1034.8</v>
      </c>
      <c r="CL31" s="223">
        <f t="shared" si="18"/>
        <v>896.71999999999991</v>
      </c>
      <c r="CM31" s="223">
        <f t="shared" si="18"/>
        <v>854.7</v>
      </c>
      <c r="CN31" s="223">
        <f t="shared" si="18"/>
        <v>839.4</v>
      </c>
      <c r="CO31" s="223">
        <f t="shared" si="18"/>
        <v>927.3</v>
      </c>
      <c r="CP31" s="223">
        <f t="shared" si="18"/>
        <v>811.59999999999991</v>
      </c>
      <c r="CQ31" s="223">
        <f t="shared" si="18"/>
        <v>875.38</v>
      </c>
      <c r="CR31" s="223">
        <f>CR12*CR$5</f>
        <v>797.37</v>
      </c>
      <c r="CS31" s="223">
        <f>CS12*CS$5</f>
        <v>846.33999999999992</v>
      </c>
      <c r="CT31" s="223">
        <f t="shared" si="19"/>
        <v>916.02</v>
      </c>
      <c r="CU31" s="223">
        <f t="shared" si="19"/>
        <v>1143.03</v>
      </c>
      <c r="CV31" s="223">
        <f t="shared" si="19"/>
        <v>1453.14</v>
      </c>
      <c r="CW31" s="223">
        <f t="shared" si="19"/>
        <v>989.33</v>
      </c>
      <c r="CX31" s="223">
        <f t="shared" si="19"/>
        <v>943.46</v>
      </c>
      <c r="CY31" s="223">
        <f t="shared" si="19"/>
        <v>859.95</v>
      </c>
      <c r="CZ31" s="223">
        <f t="shared" si="19"/>
        <v>844.4</v>
      </c>
      <c r="DA31" s="223">
        <f t="shared" si="19"/>
        <v>933.02</v>
      </c>
      <c r="DB31" s="223">
        <f t="shared" si="19"/>
        <v>857.43</v>
      </c>
      <c r="DC31" s="223">
        <f t="shared" si="19"/>
        <v>840.63</v>
      </c>
      <c r="DD31" s="223">
        <f t="shared" si="19"/>
        <v>840.18</v>
      </c>
      <c r="DE31" s="223">
        <f t="shared" si="19"/>
        <v>812.49</v>
      </c>
      <c r="DF31" s="223">
        <f t="shared" si="19"/>
        <v>921.06</v>
      </c>
      <c r="DG31" s="223">
        <f t="shared" si="19"/>
        <v>1204.06</v>
      </c>
      <c r="DH31" s="223">
        <f t="shared" si="19"/>
        <v>1333.92</v>
      </c>
      <c r="DI31" s="223">
        <f t="shared" si="19"/>
        <v>1099.3500000000001</v>
      </c>
      <c r="DJ31" s="223">
        <f t="shared" si="19"/>
        <v>948.29</v>
      </c>
      <c r="DK31" s="223">
        <f t="shared" si="19"/>
        <v>782.04</v>
      </c>
      <c r="DL31" s="223">
        <f t="shared" si="19"/>
        <v>933.68</v>
      </c>
      <c r="DM31" s="223">
        <f t="shared" si="19"/>
        <v>894.6</v>
      </c>
      <c r="DN31" s="223">
        <f t="shared" si="19"/>
        <v>820.19999999999993</v>
      </c>
      <c r="DO31" s="223">
        <f t="shared" si="19"/>
        <v>884.40000000000009</v>
      </c>
      <c r="DP31" s="223">
        <f t="shared" si="19"/>
        <v>843.92</v>
      </c>
      <c r="DQ31" s="223">
        <f t="shared" si="19"/>
        <v>777.2</v>
      </c>
      <c r="DR31" s="223">
        <f t="shared" si="19"/>
        <v>969.09999999999991</v>
      </c>
      <c r="DS31" s="223">
        <f t="shared" si="19"/>
        <v>1209.56</v>
      </c>
      <c r="DT31" s="223">
        <f t="shared" si="19"/>
        <v>1339.8</v>
      </c>
      <c r="DU31" s="223">
        <f t="shared" si="19"/>
        <v>1104.18</v>
      </c>
      <c r="DV31" s="223">
        <f t="shared" si="19"/>
        <v>911.24</v>
      </c>
      <c r="DW31" s="223">
        <f t="shared" si="19"/>
        <v>827</v>
      </c>
      <c r="DX31" s="223">
        <f t="shared" si="19"/>
        <v>937.64</v>
      </c>
      <c r="DY31" s="223">
        <f t="shared" si="19"/>
        <v>855.8</v>
      </c>
      <c r="DZ31" s="223">
        <f t="shared" si="19"/>
        <v>823.8</v>
      </c>
      <c r="EA31" s="223">
        <f t="shared" si="19"/>
        <v>928.74</v>
      </c>
      <c r="EB31" s="223">
        <f t="shared" si="19"/>
        <v>847.66000000000008</v>
      </c>
      <c r="EC31" s="223">
        <f t="shared" si="19"/>
        <v>780.6</v>
      </c>
      <c r="ED31" s="223">
        <f t="shared" si="19"/>
        <v>973.5</v>
      </c>
      <c r="EE31" s="223">
        <f t="shared" si="19"/>
        <v>1159.6199999999999</v>
      </c>
      <c r="EF31" s="223">
        <f t="shared" si="19"/>
        <v>1409.76</v>
      </c>
      <c r="EG31" s="223">
        <f t="shared" si="19"/>
        <v>1109.01</v>
      </c>
      <c r="EH31" s="223">
        <f t="shared" si="19"/>
        <v>873.6</v>
      </c>
      <c r="EI31" s="223">
        <f t="shared" si="19"/>
        <v>872.13</v>
      </c>
      <c r="EJ31" s="223">
        <f t="shared" si="19"/>
        <v>984.63000000000011</v>
      </c>
    </row>
    <row r="32" spans="1:140" ht="13.7" customHeight="1" x14ac:dyDescent="0.2">
      <c r="A32" s="190" t="s">
        <v>124</v>
      </c>
      <c r="B32" s="148"/>
      <c r="C32" s="127">
        <f t="shared" si="17"/>
        <v>-1.6523626373626357</v>
      </c>
      <c r="D32" s="127">
        <f t="shared" ca="1" si="17"/>
        <v>-0.75</v>
      </c>
      <c r="E32" s="149">
        <f t="shared" ca="1" si="17"/>
        <v>-0.97562234136831094</v>
      </c>
      <c r="F32" s="127">
        <f t="shared" si="17"/>
        <v>-0.625</v>
      </c>
      <c r="G32" s="127">
        <f t="shared" si="17"/>
        <v>-0.5</v>
      </c>
      <c r="H32" s="127">
        <f t="shared" si="17"/>
        <v>-0.75</v>
      </c>
      <c r="I32" s="127">
        <f t="shared" si="17"/>
        <v>-0.69999999999999929</v>
      </c>
      <c r="J32" s="127">
        <f t="shared" si="17"/>
        <v>-1.1499999999999986</v>
      </c>
      <c r="K32" s="127">
        <f t="shared" si="17"/>
        <v>-0.25</v>
      </c>
      <c r="L32" s="127">
        <f t="shared" si="17"/>
        <v>-0.25</v>
      </c>
      <c r="M32" s="127">
        <f t="shared" si="17"/>
        <v>-0.25</v>
      </c>
      <c r="N32" s="127">
        <f t="shared" si="17"/>
        <v>-0.25</v>
      </c>
      <c r="O32" s="127">
        <f t="shared" si="17"/>
        <v>-0.5</v>
      </c>
      <c r="P32" s="127">
        <f t="shared" si="17"/>
        <v>-0.5</v>
      </c>
      <c r="Q32" s="127">
        <f t="shared" si="17"/>
        <v>-0.5</v>
      </c>
      <c r="R32" s="127">
        <f t="shared" si="17"/>
        <v>-0.5</v>
      </c>
      <c r="S32" s="127">
        <f t="shared" si="17"/>
        <v>-0.5</v>
      </c>
      <c r="T32" s="127">
        <f t="shared" si="17"/>
        <v>-0.5</v>
      </c>
      <c r="U32" s="127">
        <f t="shared" si="17"/>
        <v>-0.5</v>
      </c>
      <c r="V32" s="127">
        <f t="shared" si="17"/>
        <v>-0.5</v>
      </c>
      <c r="W32" s="149">
        <f t="shared" si="17"/>
        <v>-0.51039215686274275</v>
      </c>
      <c r="X32" s="127">
        <f t="shared" si="17"/>
        <v>-0.50196078431372371</v>
      </c>
      <c r="Y32" s="127">
        <f t="shared" si="17"/>
        <v>-0.42953020134227415</v>
      </c>
      <c r="Z32" s="127">
        <f t="shared" si="17"/>
        <v>-0.50364705882352467</v>
      </c>
      <c r="AA32" s="127">
        <f t="shared" si="17"/>
        <v>-0.50128431372549187</v>
      </c>
      <c r="AB32" s="127">
        <f t="shared" si="17"/>
        <v>-0.50175781250000995</v>
      </c>
      <c r="AC32" s="150">
        <f t="shared" ca="1" si="17"/>
        <v>-0.50193788501415781</v>
      </c>
      <c r="AD32" s="145"/>
      <c r="AE32" s="145"/>
      <c r="AF32" s="146"/>
      <c r="AG32" s="127">
        <f t="shared" ref="AG32:CR34" si="20">AG13*AG$5</f>
        <v>715</v>
      </c>
      <c r="AH32" s="223">
        <f t="shared" si="20"/>
        <v>645</v>
      </c>
      <c r="AI32" s="223">
        <f t="shared" si="20"/>
        <v>674.1</v>
      </c>
      <c r="AJ32" s="223">
        <f t="shared" si="20"/>
        <v>682</v>
      </c>
      <c r="AK32" s="223">
        <f t="shared" si="20"/>
        <v>715</v>
      </c>
      <c r="AL32" s="223">
        <f t="shared" si="20"/>
        <v>770</v>
      </c>
      <c r="AM32" s="223">
        <f t="shared" si="20"/>
        <v>1061.5</v>
      </c>
      <c r="AN32" s="223">
        <f t="shared" si="20"/>
        <v>1237.5</v>
      </c>
      <c r="AO32" s="223">
        <f t="shared" si="20"/>
        <v>955</v>
      </c>
      <c r="AP32" s="223">
        <f t="shared" si="20"/>
        <v>891.25</v>
      </c>
      <c r="AQ32" s="223">
        <f t="shared" si="20"/>
        <v>755</v>
      </c>
      <c r="AR32" s="223">
        <f t="shared" si="20"/>
        <v>834.75</v>
      </c>
      <c r="AS32" s="223">
        <f t="shared" si="20"/>
        <v>896.5</v>
      </c>
      <c r="AT32" s="223">
        <f t="shared" si="20"/>
        <v>785</v>
      </c>
      <c r="AU32" s="223">
        <f t="shared" si="20"/>
        <v>808.5</v>
      </c>
      <c r="AV32" s="223">
        <f t="shared" si="20"/>
        <v>847</v>
      </c>
      <c r="AW32" s="223">
        <f t="shared" si="20"/>
        <v>824.25</v>
      </c>
      <c r="AX32" s="223">
        <f t="shared" si="20"/>
        <v>950.25</v>
      </c>
      <c r="AY32" s="223">
        <f t="shared" si="20"/>
        <v>1270.5</v>
      </c>
      <c r="AZ32" s="223">
        <f t="shared" si="20"/>
        <v>1333.5</v>
      </c>
      <c r="BA32" s="223">
        <f t="shared" si="20"/>
        <v>1060.5</v>
      </c>
      <c r="BB32" s="223">
        <f t="shared" si="20"/>
        <v>920</v>
      </c>
      <c r="BC32" s="223">
        <f t="shared" si="20"/>
        <v>755.25</v>
      </c>
      <c r="BD32" s="223">
        <f t="shared" si="20"/>
        <v>902</v>
      </c>
      <c r="BE32" s="223">
        <f t="shared" si="20"/>
        <v>865.2</v>
      </c>
      <c r="BF32" s="223">
        <f t="shared" si="20"/>
        <v>793.6</v>
      </c>
      <c r="BG32" s="223">
        <f t="shared" si="20"/>
        <v>894.93</v>
      </c>
      <c r="BH32" s="223">
        <f t="shared" si="20"/>
        <v>855.8</v>
      </c>
      <c r="BI32" s="223">
        <f t="shared" si="20"/>
        <v>793</v>
      </c>
      <c r="BJ32" s="223">
        <f t="shared" si="20"/>
        <v>1005.62</v>
      </c>
      <c r="BK32" s="223">
        <f t="shared" si="20"/>
        <v>1224.72</v>
      </c>
      <c r="BL32" s="223">
        <f t="shared" si="20"/>
        <v>1410.64</v>
      </c>
      <c r="BM32" s="223">
        <f t="shared" si="20"/>
        <v>1070.58</v>
      </c>
      <c r="BN32" s="223">
        <f t="shared" si="20"/>
        <v>847.77</v>
      </c>
      <c r="BO32" s="223">
        <f t="shared" si="20"/>
        <v>842.31</v>
      </c>
      <c r="BP32" s="223">
        <f t="shared" si="20"/>
        <v>951.51</v>
      </c>
      <c r="BQ32" s="223">
        <f t="shared" si="20"/>
        <v>872.34</v>
      </c>
      <c r="BR32" s="223">
        <f t="shared" si="20"/>
        <v>800</v>
      </c>
      <c r="BS32" s="223">
        <f t="shared" si="20"/>
        <v>902.29</v>
      </c>
      <c r="BT32" s="223">
        <f t="shared" si="20"/>
        <v>823.41</v>
      </c>
      <c r="BU32" s="223">
        <f t="shared" si="20"/>
        <v>839.37</v>
      </c>
      <c r="BV32" s="223">
        <f t="shared" si="20"/>
        <v>1013.32</v>
      </c>
      <c r="BW32" s="223">
        <f t="shared" si="20"/>
        <v>1175.4000000000001</v>
      </c>
      <c r="BX32" s="223">
        <f t="shared" si="20"/>
        <v>1485.8</v>
      </c>
      <c r="BY32" s="223">
        <f t="shared" si="20"/>
        <v>1078.56</v>
      </c>
      <c r="BZ32" s="223">
        <f t="shared" si="20"/>
        <v>854.07</v>
      </c>
      <c r="CA32" s="223">
        <f t="shared" si="20"/>
        <v>848.6099999999999</v>
      </c>
      <c r="CB32" s="223">
        <f t="shared" si="20"/>
        <v>874.8599999999999</v>
      </c>
      <c r="CC32" s="223">
        <f t="shared" si="20"/>
        <v>878.22</v>
      </c>
      <c r="CD32" s="223">
        <f t="shared" si="20"/>
        <v>805.40000000000009</v>
      </c>
      <c r="CE32" s="223">
        <f t="shared" si="20"/>
        <v>908.2700000000001</v>
      </c>
      <c r="CF32" s="223">
        <f t="shared" si="20"/>
        <v>789.4</v>
      </c>
      <c r="CG32" s="223">
        <f t="shared" si="20"/>
        <v>885.06</v>
      </c>
      <c r="CH32" s="223">
        <f t="shared" si="20"/>
        <v>1020.14</v>
      </c>
      <c r="CI32" s="223">
        <f t="shared" si="20"/>
        <v>1183.1999999999998</v>
      </c>
      <c r="CJ32" s="223">
        <f t="shared" si="20"/>
        <v>1495.69</v>
      </c>
      <c r="CK32" s="223">
        <f t="shared" si="20"/>
        <v>1034</v>
      </c>
      <c r="CL32" s="223">
        <f t="shared" si="20"/>
        <v>900.68</v>
      </c>
      <c r="CM32" s="223">
        <f t="shared" si="20"/>
        <v>854.07</v>
      </c>
      <c r="CN32" s="223">
        <f t="shared" si="20"/>
        <v>838.8</v>
      </c>
      <c r="CO32" s="223">
        <f t="shared" si="20"/>
        <v>926.42</v>
      </c>
      <c r="CP32" s="223">
        <f t="shared" si="20"/>
        <v>811</v>
      </c>
      <c r="CQ32" s="223">
        <f t="shared" si="20"/>
        <v>874.71999999999991</v>
      </c>
      <c r="CR32" s="223">
        <f t="shared" si="20"/>
        <v>834.54000000000008</v>
      </c>
      <c r="CS32" s="223">
        <f>CS13*CS$5</f>
        <v>891</v>
      </c>
      <c r="CT32" s="223">
        <f t="shared" si="19"/>
        <v>980.07</v>
      </c>
      <c r="CU32" s="223">
        <f t="shared" si="19"/>
        <v>1250.3399999999999</v>
      </c>
      <c r="CV32" s="223">
        <f t="shared" si="19"/>
        <v>1505.3500000000001</v>
      </c>
      <c r="CW32" s="223">
        <f t="shared" si="19"/>
        <v>988.57</v>
      </c>
      <c r="CX32" s="223">
        <f t="shared" si="19"/>
        <v>947.36999999999989</v>
      </c>
      <c r="CY32" s="223">
        <f t="shared" si="19"/>
        <v>859.32</v>
      </c>
      <c r="CZ32" s="223">
        <f t="shared" si="19"/>
        <v>843.8</v>
      </c>
      <c r="DA32" s="223">
        <f t="shared" si="19"/>
        <v>931.92</v>
      </c>
      <c r="DB32" s="223">
        <f t="shared" si="19"/>
        <v>856.38</v>
      </c>
      <c r="DC32" s="223">
        <f t="shared" si="19"/>
        <v>839.79000000000008</v>
      </c>
      <c r="DD32" s="223">
        <f t="shared" si="19"/>
        <v>879.33999999999992</v>
      </c>
      <c r="DE32" s="223">
        <f t="shared" si="19"/>
        <v>855.12</v>
      </c>
      <c r="DF32" s="223">
        <f t="shared" si="19"/>
        <v>985.53</v>
      </c>
      <c r="DG32" s="223">
        <f t="shared" si="19"/>
        <v>1316.92</v>
      </c>
      <c r="DH32" s="223">
        <f t="shared" si="19"/>
        <v>1381.5900000000001</v>
      </c>
      <c r="DI32" s="223">
        <f t="shared" si="19"/>
        <v>1098.3</v>
      </c>
      <c r="DJ32" s="223">
        <f t="shared" si="19"/>
        <v>952.19999999999993</v>
      </c>
      <c r="DK32" s="223">
        <f t="shared" si="19"/>
        <v>781.47</v>
      </c>
      <c r="DL32" s="223">
        <f t="shared" si="19"/>
        <v>932.8</v>
      </c>
      <c r="DM32" s="223">
        <f t="shared" si="19"/>
        <v>893.55</v>
      </c>
      <c r="DN32" s="223">
        <f t="shared" si="19"/>
        <v>819.2</v>
      </c>
      <c r="DO32" s="223">
        <f t="shared" si="19"/>
        <v>883.52</v>
      </c>
      <c r="DP32" s="223">
        <f t="shared" si="19"/>
        <v>883.08</v>
      </c>
      <c r="DQ32" s="223">
        <f t="shared" si="19"/>
        <v>818</v>
      </c>
      <c r="DR32" s="223">
        <f t="shared" si="19"/>
        <v>1036.8600000000001</v>
      </c>
      <c r="DS32" s="223">
        <f t="shared" si="19"/>
        <v>1322.6399999999999</v>
      </c>
      <c r="DT32" s="223">
        <f t="shared" si="19"/>
        <v>1387.68</v>
      </c>
      <c r="DU32" s="223">
        <f t="shared" si="19"/>
        <v>1102.92</v>
      </c>
      <c r="DV32" s="223">
        <f t="shared" si="19"/>
        <v>914.76</v>
      </c>
      <c r="DW32" s="223">
        <f t="shared" si="19"/>
        <v>826</v>
      </c>
      <c r="DX32" s="223">
        <f t="shared" si="19"/>
        <v>936.76</v>
      </c>
      <c r="DY32" s="223">
        <f t="shared" si="19"/>
        <v>854.59999999999991</v>
      </c>
      <c r="DZ32" s="223">
        <f t="shared" si="19"/>
        <v>822.8</v>
      </c>
      <c r="EA32" s="223">
        <f t="shared" si="19"/>
        <v>927.58999999999992</v>
      </c>
      <c r="EB32" s="223">
        <f t="shared" si="19"/>
        <v>886.82</v>
      </c>
      <c r="EC32" s="223">
        <f t="shared" si="19"/>
        <v>821.59999999999991</v>
      </c>
      <c r="ED32" s="223">
        <f t="shared" si="19"/>
        <v>1041.26</v>
      </c>
      <c r="EE32" s="223">
        <f t="shared" si="19"/>
        <v>1267.98</v>
      </c>
      <c r="EF32" s="223">
        <f t="shared" si="19"/>
        <v>1459.92</v>
      </c>
      <c r="EG32" s="223">
        <f t="shared" si="19"/>
        <v>1107.75</v>
      </c>
      <c r="EH32" s="223">
        <f t="shared" si="19"/>
        <v>876.95999999999992</v>
      </c>
      <c r="EI32" s="223">
        <f t="shared" si="19"/>
        <v>871.07999999999993</v>
      </c>
      <c r="EJ32" s="223">
        <f t="shared" si="19"/>
        <v>983.4799999999999</v>
      </c>
    </row>
    <row r="33" spans="1:140" ht="13.7" customHeight="1" x14ac:dyDescent="0.2">
      <c r="A33" s="190" t="s">
        <v>125</v>
      </c>
      <c r="B33" s="133"/>
      <c r="C33" s="127">
        <f t="shared" si="17"/>
        <v>-0.43296703296703143</v>
      </c>
      <c r="D33" s="127">
        <f t="shared" ca="1" si="17"/>
        <v>-1</v>
      </c>
      <c r="E33" s="149">
        <f t="shared" ca="1" si="17"/>
        <v>-0.69237194257355483</v>
      </c>
      <c r="F33" s="127">
        <f t="shared" si="17"/>
        <v>-0.875</v>
      </c>
      <c r="G33" s="127">
        <f t="shared" si="17"/>
        <v>-0.75</v>
      </c>
      <c r="H33" s="127">
        <f t="shared" si="17"/>
        <v>-1</v>
      </c>
      <c r="I33" s="127">
        <f t="shared" si="17"/>
        <v>-0.5</v>
      </c>
      <c r="J33" s="127">
        <f t="shared" si="17"/>
        <v>-0.5</v>
      </c>
      <c r="K33" s="127">
        <f t="shared" si="17"/>
        <v>-0.5</v>
      </c>
      <c r="L33" s="127">
        <f t="shared" si="17"/>
        <v>-0.5</v>
      </c>
      <c r="M33" s="127">
        <f t="shared" si="17"/>
        <v>-0.5</v>
      </c>
      <c r="N33" s="127">
        <f t="shared" si="17"/>
        <v>-0.5</v>
      </c>
      <c r="O33" s="127">
        <f t="shared" si="17"/>
        <v>-1</v>
      </c>
      <c r="P33" s="127">
        <f t="shared" si="17"/>
        <v>-0.5</v>
      </c>
      <c r="Q33" s="127">
        <f t="shared" si="17"/>
        <v>-0.5</v>
      </c>
      <c r="R33" s="127">
        <f t="shared" si="17"/>
        <v>-2</v>
      </c>
      <c r="S33" s="127">
        <f t="shared" si="17"/>
        <v>-0.5833333333333286</v>
      </c>
      <c r="T33" s="127">
        <f t="shared" si="17"/>
        <v>-1</v>
      </c>
      <c r="U33" s="127">
        <f t="shared" si="17"/>
        <v>-0.5</v>
      </c>
      <c r="V33" s="127">
        <f t="shared" si="17"/>
        <v>-0.25</v>
      </c>
      <c r="W33" s="149">
        <f t="shared" si="17"/>
        <v>-0.7029411764705884</v>
      </c>
      <c r="X33" s="127">
        <f t="shared" si="17"/>
        <v>-0.75</v>
      </c>
      <c r="Y33" s="127">
        <f t="shared" si="17"/>
        <v>-0.74926174496644649</v>
      </c>
      <c r="Z33" s="127">
        <f t="shared" si="17"/>
        <v>-0.74745098039215918</v>
      </c>
      <c r="AA33" s="127">
        <f t="shared" si="17"/>
        <v>-0.74081372549022007</v>
      </c>
      <c r="AB33" s="127">
        <f t="shared" si="17"/>
        <v>-0.73253906250000256</v>
      </c>
      <c r="AC33" s="150">
        <f t="shared" ca="1" si="17"/>
        <v>-0.73041997550634363</v>
      </c>
      <c r="AD33" s="145"/>
      <c r="AE33" s="145"/>
      <c r="AF33" s="146"/>
      <c r="AG33" s="127">
        <f t="shared" si="20"/>
        <v>643.5</v>
      </c>
      <c r="AH33" s="223">
        <f t="shared" si="20"/>
        <v>580</v>
      </c>
      <c r="AI33" s="223">
        <f t="shared" si="20"/>
        <v>609</v>
      </c>
      <c r="AJ33" s="223">
        <f t="shared" si="20"/>
        <v>649</v>
      </c>
      <c r="AK33" s="223">
        <f t="shared" si="20"/>
        <v>715</v>
      </c>
      <c r="AL33" s="223">
        <f t="shared" si="20"/>
        <v>830</v>
      </c>
      <c r="AM33" s="223">
        <f t="shared" si="20"/>
        <v>1199</v>
      </c>
      <c r="AN33" s="223">
        <f t="shared" si="20"/>
        <v>1342</v>
      </c>
      <c r="AO33" s="223">
        <f t="shared" si="20"/>
        <v>940</v>
      </c>
      <c r="AP33" s="223">
        <f t="shared" si="20"/>
        <v>851</v>
      </c>
      <c r="AQ33" s="223">
        <f t="shared" si="20"/>
        <v>700</v>
      </c>
      <c r="AR33" s="223">
        <f t="shared" si="20"/>
        <v>761.25</v>
      </c>
      <c r="AS33" s="223">
        <f t="shared" si="20"/>
        <v>803</v>
      </c>
      <c r="AT33" s="223">
        <f t="shared" si="20"/>
        <v>730</v>
      </c>
      <c r="AU33" s="223">
        <f t="shared" si="20"/>
        <v>766.5</v>
      </c>
      <c r="AV33" s="223">
        <f t="shared" si="20"/>
        <v>770</v>
      </c>
      <c r="AW33" s="223">
        <f t="shared" si="20"/>
        <v>756</v>
      </c>
      <c r="AX33" s="223">
        <f t="shared" si="20"/>
        <v>892.5</v>
      </c>
      <c r="AY33" s="223">
        <f t="shared" si="20"/>
        <v>1199</v>
      </c>
      <c r="AZ33" s="223">
        <f t="shared" si="20"/>
        <v>1354.5</v>
      </c>
      <c r="BA33" s="223">
        <f t="shared" si="20"/>
        <v>1071</v>
      </c>
      <c r="BB33" s="223">
        <f t="shared" si="20"/>
        <v>874</v>
      </c>
      <c r="BC33" s="223">
        <f t="shared" si="20"/>
        <v>703</v>
      </c>
      <c r="BD33" s="223">
        <f t="shared" si="20"/>
        <v>803</v>
      </c>
      <c r="BE33" s="223">
        <f t="shared" si="20"/>
        <v>781.41</v>
      </c>
      <c r="BF33" s="223">
        <f t="shared" si="20"/>
        <v>744.2</v>
      </c>
      <c r="BG33" s="223">
        <f t="shared" si="20"/>
        <v>855.83</v>
      </c>
      <c r="BH33" s="223">
        <f t="shared" si="20"/>
        <v>788.04</v>
      </c>
      <c r="BI33" s="223">
        <f t="shared" si="20"/>
        <v>735</v>
      </c>
      <c r="BJ33" s="223">
        <f t="shared" si="20"/>
        <v>940.94</v>
      </c>
      <c r="BK33" s="223">
        <f t="shared" si="20"/>
        <v>1131.69</v>
      </c>
      <c r="BL33" s="223">
        <f t="shared" si="20"/>
        <v>1389.52</v>
      </c>
      <c r="BM33" s="223">
        <f t="shared" si="20"/>
        <v>1063.6499999999999</v>
      </c>
      <c r="BN33" s="223">
        <f t="shared" si="20"/>
        <v>810.6</v>
      </c>
      <c r="BO33" s="223">
        <f t="shared" si="20"/>
        <v>791.07</v>
      </c>
      <c r="BP33" s="223">
        <f t="shared" si="20"/>
        <v>855.83</v>
      </c>
      <c r="BQ33" s="223">
        <f t="shared" si="20"/>
        <v>786.87</v>
      </c>
      <c r="BR33" s="223">
        <f t="shared" si="20"/>
        <v>749.4</v>
      </c>
      <c r="BS33" s="223">
        <f t="shared" si="20"/>
        <v>861.81</v>
      </c>
      <c r="BT33" s="223">
        <f t="shared" si="20"/>
        <v>757.47</v>
      </c>
      <c r="BU33" s="223">
        <f t="shared" si="20"/>
        <v>777.20999999999992</v>
      </c>
      <c r="BV33" s="223">
        <f t="shared" si="20"/>
        <v>947.54</v>
      </c>
      <c r="BW33" s="223">
        <f t="shared" si="20"/>
        <v>1085.4000000000001</v>
      </c>
      <c r="BX33" s="223">
        <f t="shared" si="20"/>
        <v>1463.03</v>
      </c>
      <c r="BY33" s="223">
        <f t="shared" si="20"/>
        <v>1071.21</v>
      </c>
      <c r="BZ33" s="223">
        <f t="shared" si="20"/>
        <v>816.48</v>
      </c>
      <c r="CA33" s="223">
        <f t="shared" si="20"/>
        <v>796.74</v>
      </c>
      <c r="CB33" s="223">
        <f t="shared" si="20"/>
        <v>787.07999999999993</v>
      </c>
      <c r="CC33" s="223">
        <f t="shared" si="20"/>
        <v>792.54000000000008</v>
      </c>
      <c r="CD33" s="223">
        <f t="shared" si="20"/>
        <v>754.80000000000007</v>
      </c>
      <c r="CE33" s="223">
        <f t="shared" si="20"/>
        <v>868.0200000000001</v>
      </c>
      <c r="CF33" s="223">
        <f t="shared" si="20"/>
        <v>726.59999999999991</v>
      </c>
      <c r="CG33" s="223">
        <f t="shared" si="20"/>
        <v>819.94</v>
      </c>
      <c r="CH33" s="223">
        <f t="shared" si="20"/>
        <v>954.36</v>
      </c>
      <c r="CI33" s="223">
        <f t="shared" si="20"/>
        <v>1093.1999999999998</v>
      </c>
      <c r="CJ33" s="223">
        <f t="shared" si="20"/>
        <v>1473.38</v>
      </c>
      <c r="CK33" s="223">
        <f t="shared" si="20"/>
        <v>1027.3999999999999</v>
      </c>
      <c r="CL33" s="223">
        <f t="shared" si="20"/>
        <v>861.3</v>
      </c>
      <c r="CM33" s="223">
        <f t="shared" si="20"/>
        <v>802.41</v>
      </c>
      <c r="CN33" s="223">
        <f t="shared" si="20"/>
        <v>754.80000000000007</v>
      </c>
      <c r="CO33" s="223">
        <f t="shared" si="20"/>
        <v>836.21999999999991</v>
      </c>
      <c r="CP33" s="223">
        <f t="shared" si="20"/>
        <v>760.19999999999993</v>
      </c>
      <c r="CQ33" s="223">
        <f t="shared" si="20"/>
        <v>836.21999999999991</v>
      </c>
      <c r="CR33" s="223">
        <f t="shared" si="20"/>
        <v>768.3900000000001</v>
      </c>
      <c r="CS33" s="223">
        <f>CS14*CS$5</f>
        <v>825.66000000000008</v>
      </c>
      <c r="CT33" s="223">
        <f t="shared" ref="CT33:EJ33" si="21">CT14*CT$5</f>
        <v>917.49</v>
      </c>
      <c r="CU33" s="223">
        <f t="shared" si="21"/>
        <v>1155.8399999999999</v>
      </c>
      <c r="CV33" s="223">
        <f t="shared" si="21"/>
        <v>1483.73</v>
      </c>
      <c r="CW33" s="223">
        <f t="shared" si="21"/>
        <v>982.86999999999989</v>
      </c>
      <c r="CX33" s="223">
        <f t="shared" si="21"/>
        <v>906.89</v>
      </c>
      <c r="CY33" s="223">
        <f t="shared" si="21"/>
        <v>808.07999999999993</v>
      </c>
      <c r="CZ33" s="223">
        <f t="shared" si="21"/>
        <v>760.19999999999993</v>
      </c>
      <c r="DA33" s="223">
        <f t="shared" si="21"/>
        <v>841.94</v>
      </c>
      <c r="DB33" s="223">
        <f t="shared" si="21"/>
        <v>803.67000000000007</v>
      </c>
      <c r="DC33" s="223">
        <f t="shared" si="21"/>
        <v>803.67000000000007</v>
      </c>
      <c r="DD33" s="223">
        <f t="shared" si="21"/>
        <v>810.48</v>
      </c>
      <c r="DE33" s="223">
        <f t="shared" si="21"/>
        <v>793.8</v>
      </c>
      <c r="DF33" s="223">
        <f t="shared" si="21"/>
        <v>923.79000000000008</v>
      </c>
      <c r="DG33" s="223">
        <f t="shared" si="21"/>
        <v>1219.46</v>
      </c>
      <c r="DH33" s="223">
        <f t="shared" si="21"/>
        <v>1364.1599999999999</v>
      </c>
      <c r="DI33" s="223">
        <f t="shared" si="21"/>
        <v>1093.8900000000001</v>
      </c>
      <c r="DJ33" s="223">
        <f t="shared" si="21"/>
        <v>913.1</v>
      </c>
      <c r="DK33" s="223">
        <f t="shared" si="21"/>
        <v>736.25</v>
      </c>
      <c r="DL33" s="223">
        <f t="shared" si="21"/>
        <v>841.94</v>
      </c>
      <c r="DM33" s="223">
        <f t="shared" si="21"/>
        <v>809.34</v>
      </c>
      <c r="DN33" s="223">
        <f t="shared" si="21"/>
        <v>770.8</v>
      </c>
      <c r="DO33" s="223">
        <f t="shared" si="21"/>
        <v>847.88</v>
      </c>
      <c r="DP33" s="223">
        <f t="shared" si="21"/>
        <v>816.2</v>
      </c>
      <c r="DQ33" s="223">
        <f t="shared" si="21"/>
        <v>761.2</v>
      </c>
      <c r="DR33" s="223">
        <f t="shared" si="21"/>
        <v>974.59999999999991</v>
      </c>
      <c r="DS33" s="223">
        <f t="shared" si="21"/>
        <v>1228.04</v>
      </c>
      <c r="DT33" s="223">
        <f t="shared" si="21"/>
        <v>1373.61</v>
      </c>
      <c r="DU33" s="223">
        <f t="shared" si="21"/>
        <v>1101.6600000000001</v>
      </c>
      <c r="DV33" s="223">
        <f t="shared" si="21"/>
        <v>879.56</v>
      </c>
      <c r="DW33" s="223">
        <f t="shared" si="21"/>
        <v>780.40000000000009</v>
      </c>
      <c r="DX33" s="223">
        <f t="shared" si="21"/>
        <v>847.88</v>
      </c>
      <c r="DY33" s="223">
        <f t="shared" si="21"/>
        <v>776</v>
      </c>
      <c r="DZ33" s="223">
        <f t="shared" si="21"/>
        <v>776.2</v>
      </c>
      <c r="EA33" s="223">
        <f t="shared" si="21"/>
        <v>892.63000000000011</v>
      </c>
      <c r="EB33" s="223">
        <f t="shared" si="21"/>
        <v>821.92</v>
      </c>
      <c r="EC33" s="223">
        <f t="shared" si="21"/>
        <v>766.4</v>
      </c>
      <c r="ED33" s="223">
        <f t="shared" si="21"/>
        <v>981.2</v>
      </c>
      <c r="EE33" s="223">
        <f t="shared" si="21"/>
        <v>1180.2</v>
      </c>
      <c r="EF33" s="223">
        <f t="shared" si="21"/>
        <v>1448.92</v>
      </c>
      <c r="EG33" s="223">
        <f t="shared" si="21"/>
        <v>1109.22</v>
      </c>
      <c r="EH33" s="223">
        <f t="shared" si="21"/>
        <v>845.45999999999992</v>
      </c>
      <c r="EI33" s="223">
        <f t="shared" si="21"/>
        <v>825.09</v>
      </c>
      <c r="EJ33" s="223">
        <f t="shared" si="21"/>
        <v>892.63000000000011</v>
      </c>
    </row>
    <row r="34" spans="1:140" ht="13.7" customHeight="1" thickBot="1" x14ac:dyDescent="0.25">
      <c r="A34" s="191" t="s">
        <v>126</v>
      </c>
      <c r="B34" s="153"/>
      <c r="C34" s="129">
        <f t="shared" si="17"/>
        <v>-0.43296703296703143</v>
      </c>
      <c r="D34" s="129">
        <f t="shared" ca="1" si="17"/>
        <v>-1</v>
      </c>
      <c r="E34" s="154">
        <f t="shared" ca="1" si="17"/>
        <v>-0.69237194257355483</v>
      </c>
      <c r="F34" s="129">
        <f t="shared" si="17"/>
        <v>-0.875</v>
      </c>
      <c r="G34" s="129">
        <f t="shared" si="17"/>
        <v>-0.75</v>
      </c>
      <c r="H34" s="129">
        <f t="shared" si="17"/>
        <v>-1</v>
      </c>
      <c r="I34" s="129">
        <f t="shared" si="17"/>
        <v>-0.5</v>
      </c>
      <c r="J34" s="129">
        <f t="shared" si="17"/>
        <v>-0.5</v>
      </c>
      <c r="K34" s="129">
        <f t="shared" si="17"/>
        <v>-0.5</v>
      </c>
      <c r="L34" s="129">
        <f t="shared" si="17"/>
        <v>-0.5</v>
      </c>
      <c r="M34" s="129">
        <f t="shared" si="17"/>
        <v>-0.5</v>
      </c>
      <c r="N34" s="129">
        <f t="shared" si="17"/>
        <v>-0.5</v>
      </c>
      <c r="O34" s="129">
        <f t="shared" si="17"/>
        <v>-1</v>
      </c>
      <c r="P34" s="129">
        <f t="shared" si="17"/>
        <v>-0.5</v>
      </c>
      <c r="Q34" s="129">
        <f t="shared" si="17"/>
        <v>-0.5</v>
      </c>
      <c r="R34" s="129">
        <f t="shared" si="17"/>
        <v>-2</v>
      </c>
      <c r="S34" s="129">
        <f t="shared" si="17"/>
        <v>-0.5833333333333357</v>
      </c>
      <c r="T34" s="129">
        <f t="shared" si="17"/>
        <v>-1</v>
      </c>
      <c r="U34" s="129">
        <f t="shared" si="17"/>
        <v>-0.5</v>
      </c>
      <c r="V34" s="129">
        <f t="shared" si="17"/>
        <v>-0.25</v>
      </c>
      <c r="W34" s="154">
        <f t="shared" si="17"/>
        <v>-0.7029411764705884</v>
      </c>
      <c r="X34" s="129">
        <f t="shared" si="17"/>
        <v>-0.75</v>
      </c>
      <c r="Y34" s="129">
        <f t="shared" si="17"/>
        <v>-0.74926174496643938</v>
      </c>
      <c r="Z34" s="129">
        <f t="shared" si="17"/>
        <v>-0.74745098039216629</v>
      </c>
      <c r="AA34" s="129">
        <f t="shared" si="17"/>
        <v>-0.74081372549020585</v>
      </c>
      <c r="AB34" s="129">
        <f t="shared" si="17"/>
        <v>-0.73253906250000966</v>
      </c>
      <c r="AC34" s="155">
        <f t="shared" ca="1" si="17"/>
        <v>-0.72946405491560995</v>
      </c>
      <c r="AD34" s="145"/>
      <c r="AE34" s="145"/>
      <c r="AF34" s="146"/>
      <c r="AG34" s="127">
        <f t="shared" si="20"/>
        <v>676.5</v>
      </c>
      <c r="AH34" s="223">
        <f t="shared" si="20"/>
        <v>605</v>
      </c>
      <c r="AI34" s="223">
        <f t="shared" si="20"/>
        <v>635.25</v>
      </c>
      <c r="AJ34" s="223">
        <f t="shared" si="20"/>
        <v>693</v>
      </c>
      <c r="AK34" s="223">
        <f t="shared" si="20"/>
        <v>781</v>
      </c>
      <c r="AL34" s="223">
        <f t="shared" si="20"/>
        <v>930</v>
      </c>
      <c r="AM34" s="223">
        <f t="shared" si="20"/>
        <v>1353</v>
      </c>
      <c r="AN34" s="223">
        <f t="shared" si="20"/>
        <v>1562</v>
      </c>
      <c r="AO34" s="223">
        <f t="shared" si="20"/>
        <v>1080</v>
      </c>
      <c r="AP34" s="223">
        <f t="shared" si="20"/>
        <v>908.5</v>
      </c>
      <c r="AQ34" s="223">
        <f t="shared" si="20"/>
        <v>740</v>
      </c>
      <c r="AR34" s="223">
        <f t="shared" si="20"/>
        <v>803.25</v>
      </c>
      <c r="AS34" s="223">
        <f t="shared" si="20"/>
        <v>847</v>
      </c>
      <c r="AT34" s="223">
        <f t="shared" si="20"/>
        <v>770</v>
      </c>
      <c r="AU34" s="223">
        <f t="shared" si="20"/>
        <v>808.5</v>
      </c>
      <c r="AV34" s="223">
        <f t="shared" si="20"/>
        <v>814</v>
      </c>
      <c r="AW34" s="223">
        <f t="shared" si="20"/>
        <v>798</v>
      </c>
      <c r="AX34" s="223">
        <f t="shared" si="20"/>
        <v>987</v>
      </c>
      <c r="AY34" s="223">
        <f t="shared" si="20"/>
        <v>1331</v>
      </c>
      <c r="AZ34" s="223">
        <f t="shared" si="20"/>
        <v>1522.5</v>
      </c>
      <c r="BA34" s="223">
        <f t="shared" si="20"/>
        <v>1197</v>
      </c>
      <c r="BB34" s="223">
        <f t="shared" si="20"/>
        <v>925.75</v>
      </c>
      <c r="BC34" s="223">
        <f t="shared" si="20"/>
        <v>736.25</v>
      </c>
      <c r="BD34" s="223">
        <f t="shared" si="20"/>
        <v>836</v>
      </c>
      <c r="BE34" s="223">
        <f t="shared" si="20"/>
        <v>827.6099999999999</v>
      </c>
      <c r="BF34" s="223">
        <f t="shared" si="20"/>
        <v>788.19999999999993</v>
      </c>
      <c r="BG34" s="223">
        <f t="shared" si="20"/>
        <v>906.43</v>
      </c>
      <c r="BH34" s="223">
        <f t="shared" si="20"/>
        <v>836.44</v>
      </c>
      <c r="BI34" s="223">
        <f t="shared" si="20"/>
        <v>779</v>
      </c>
      <c r="BJ34" s="223">
        <f t="shared" si="20"/>
        <v>1036.2</v>
      </c>
      <c r="BK34" s="223">
        <f t="shared" si="20"/>
        <v>1249.29</v>
      </c>
      <c r="BL34" s="223">
        <f t="shared" si="20"/>
        <v>1550.12</v>
      </c>
      <c r="BM34" s="223">
        <f t="shared" si="20"/>
        <v>1181.25</v>
      </c>
      <c r="BN34" s="223">
        <f t="shared" si="20"/>
        <v>861.20999999999992</v>
      </c>
      <c r="BO34" s="223">
        <f t="shared" si="20"/>
        <v>832.65</v>
      </c>
      <c r="BP34" s="223">
        <f t="shared" si="20"/>
        <v>896.54</v>
      </c>
      <c r="BQ34" s="223">
        <f t="shared" si="20"/>
        <v>835.59</v>
      </c>
      <c r="BR34" s="223">
        <f t="shared" si="20"/>
        <v>795.8</v>
      </c>
      <c r="BS34" s="223">
        <f t="shared" si="20"/>
        <v>915.17</v>
      </c>
      <c r="BT34" s="223">
        <f t="shared" si="20"/>
        <v>806.19</v>
      </c>
      <c r="BU34" s="223">
        <f t="shared" si="20"/>
        <v>825.93</v>
      </c>
      <c r="BV34" s="223">
        <f t="shared" si="20"/>
        <v>1038.4000000000001</v>
      </c>
      <c r="BW34" s="223">
        <f t="shared" si="20"/>
        <v>1189.4000000000001</v>
      </c>
      <c r="BX34" s="223">
        <f t="shared" si="20"/>
        <v>1615.75</v>
      </c>
      <c r="BY34" s="223">
        <f t="shared" si="20"/>
        <v>1180.4100000000001</v>
      </c>
      <c r="BZ34" s="223">
        <f t="shared" si="20"/>
        <v>868.98</v>
      </c>
      <c r="CA34" s="223">
        <f t="shared" si="20"/>
        <v>841.68</v>
      </c>
      <c r="CB34" s="223">
        <f t="shared" si="20"/>
        <v>828.24</v>
      </c>
      <c r="CC34" s="223">
        <f t="shared" si="20"/>
        <v>843.3599999999999</v>
      </c>
      <c r="CD34" s="223">
        <f t="shared" si="20"/>
        <v>803.19999999999993</v>
      </c>
      <c r="CE34" s="223">
        <f t="shared" si="20"/>
        <v>923.68</v>
      </c>
      <c r="CF34" s="223">
        <f t="shared" si="20"/>
        <v>775</v>
      </c>
      <c r="CG34" s="223">
        <f t="shared" si="20"/>
        <v>873.18</v>
      </c>
      <c r="CH34" s="223">
        <f t="shared" si="20"/>
        <v>1041.48</v>
      </c>
      <c r="CI34" s="223">
        <f t="shared" si="20"/>
        <v>1190.4000000000001</v>
      </c>
      <c r="CJ34" s="223">
        <f t="shared" si="20"/>
        <v>1613.22</v>
      </c>
      <c r="CK34" s="223">
        <f t="shared" si="20"/>
        <v>1124.5999999999999</v>
      </c>
      <c r="CL34" s="223">
        <f t="shared" si="20"/>
        <v>917.83999999999992</v>
      </c>
      <c r="CM34" s="223">
        <f t="shared" si="20"/>
        <v>849.87</v>
      </c>
      <c r="CN34" s="223">
        <f t="shared" si="20"/>
        <v>797</v>
      </c>
      <c r="CO34" s="223">
        <f t="shared" si="20"/>
        <v>890.12</v>
      </c>
      <c r="CP34" s="223">
        <f t="shared" si="20"/>
        <v>809.2</v>
      </c>
      <c r="CQ34" s="223">
        <f t="shared" si="20"/>
        <v>890.12</v>
      </c>
      <c r="CR34" s="223">
        <f t="shared" si="20"/>
        <v>820.05</v>
      </c>
      <c r="CS34" s="223">
        <f>CS15*CS$5</f>
        <v>879.56</v>
      </c>
      <c r="CT34" s="223">
        <f t="shared" ref="CT34:EJ34" si="22">CT15*CT$5</f>
        <v>998.13</v>
      </c>
      <c r="CU34" s="223">
        <f t="shared" si="22"/>
        <v>1253.28</v>
      </c>
      <c r="CV34" s="223">
        <f t="shared" si="22"/>
        <v>1615.75</v>
      </c>
      <c r="CW34" s="223">
        <f t="shared" si="22"/>
        <v>1071.03</v>
      </c>
      <c r="CX34" s="223">
        <f t="shared" si="22"/>
        <v>966.2299999999999</v>
      </c>
      <c r="CY34" s="223">
        <f t="shared" si="22"/>
        <v>856.59</v>
      </c>
      <c r="CZ34" s="223">
        <f t="shared" si="22"/>
        <v>803.6</v>
      </c>
      <c r="DA34" s="223">
        <f t="shared" si="22"/>
        <v>896.06</v>
      </c>
      <c r="DB34" s="223">
        <f t="shared" si="22"/>
        <v>855.32999999999993</v>
      </c>
      <c r="DC34" s="223">
        <f t="shared" si="22"/>
        <v>855.32999999999993</v>
      </c>
      <c r="DD34" s="223">
        <f t="shared" si="22"/>
        <v>864.82</v>
      </c>
      <c r="DE34" s="223">
        <f t="shared" si="22"/>
        <v>845.67000000000007</v>
      </c>
      <c r="DF34" s="223">
        <f t="shared" si="22"/>
        <v>1002.3299999999999</v>
      </c>
      <c r="DG34" s="223">
        <f t="shared" si="22"/>
        <v>1317.8</v>
      </c>
      <c r="DH34" s="223">
        <f t="shared" si="22"/>
        <v>1479.24</v>
      </c>
      <c r="DI34" s="223">
        <f t="shared" si="22"/>
        <v>1187.76</v>
      </c>
      <c r="DJ34" s="223">
        <f t="shared" si="22"/>
        <v>972.44</v>
      </c>
      <c r="DK34" s="223">
        <f t="shared" si="22"/>
        <v>780.52</v>
      </c>
      <c r="DL34" s="223">
        <f t="shared" si="22"/>
        <v>890.33999999999992</v>
      </c>
      <c r="DM34" s="223">
        <f t="shared" si="22"/>
        <v>861.20999999999992</v>
      </c>
      <c r="DN34" s="223">
        <f t="shared" si="22"/>
        <v>820.19999999999993</v>
      </c>
      <c r="DO34" s="223">
        <f t="shared" si="22"/>
        <v>902.21999999999991</v>
      </c>
      <c r="DP34" s="223">
        <f t="shared" si="22"/>
        <v>870.54</v>
      </c>
      <c r="DQ34" s="223">
        <f t="shared" si="22"/>
        <v>810.6</v>
      </c>
      <c r="DR34" s="223">
        <f t="shared" si="22"/>
        <v>1054.9000000000001</v>
      </c>
      <c r="DS34" s="223">
        <f t="shared" si="22"/>
        <v>1322.6399999999999</v>
      </c>
      <c r="DT34" s="223">
        <f t="shared" si="22"/>
        <v>1483.44</v>
      </c>
      <c r="DU34" s="223">
        <f t="shared" si="22"/>
        <v>1192.17</v>
      </c>
      <c r="DV34" s="223">
        <f t="shared" si="22"/>
        <v>936.09999999999991</v>
      </c>
      <c r="DW34" s="223">
        <f t="shared" si="22"/>
        <v>827.2</v>
      </c>
      <c r="DX34" s="223">
        <f t="shared" si="22"/>
        <v>896.71999999999991</v>
      </c>
      <c r="DY34" s="223">
        <f t="shared" si="22"/>
        <v>824.4</v>
      </c>
      <c r="DZ34" s="223">
        <f t="shared" si="22"/>
        <v>824.59999999999991</v>
      </c>
      <c r="EA34" s="223">
        <f t="shared" si="22"/>
        <v>948.5200000000001</v>
      </c>
      <c r="EB34" s="223">
        <f t="shared" si="22"/>
        <v>875.38</v>
      </c>
      <c r="EC34" s="223">
        <f t="shared" si="22"/>
        <v>815</v>
      </c>
      <c r="ED34" s="223">
        <f t="shared" si="22"/>
        <v>1058.2</v>
      </c>
      <c r="EE34" s="223">
        <f t="shared" si="22"/>
        <v>1266.0899999999999</v>
      </c>
      <c r="EF34" s="223">
        <f t="shared" si="22"/>
        <v>1557.6</v>
      </c>
      <c r="EG34" s="223">
        <f t="shared" si="22"/>
        <v>1195.32</v>
      </c>
      <c r="EH34" s="223">
        <f t="shared" si="22"/>
        <v>898.38</v>
      </c>
      <c r="EI34" s="223">
        <f t="shared" si="22"/>
        <v>873.6</v>
      </c>
      <c r="EJ34" s="223">
        <f t="shared" si="22"/>
        <v>943.2299999999999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f t="shared" ref="C37:AC37" si="23">C18-C56</f>
        <v>-4.6412100613772296</v>
      </c>
      <c r="D37" s="160">
        <f t="shared" ca="1" si="23"/>
        <v>-6.25</v>
      </c>
      <c r="E37" s="161">
        <f t="shared" ca="1" si="23"/>
        <v>-5.343741517183588</v>
      </c>
      <c r="F37" s="160">
        <f t="shared" si="23"/>
        <v>-4.3049996948242253</v>
      </c>
      <c r="G37" s="160">
        <f t="shared" si="23"/>
        <v>-6</v>
      </c>
      <c r="H37" s="160">
        <f t="shared" si="23"/>
        <v>-2.6099993896484364</v>
      </c>
      <c r="I37" s="160">
        <f t="shared" si="23"/>
        <v>-2.2599990844726605</v>
      </c>
      <c r="J37" s="160">
        <f t="shared" si="23"/>
        <v>-2.4899996948242205</v>
      </c>
      <c r="K37" s="160">
        <f t="shared" si="23"/>
        <v>-2.0299984741210935</v>
      </c>
      <c r="L37" s="160">
        <f t="shared" si="23"/>
        <v>-1.9900006103515651</v>
      </c>
      <c r="M37" s="160">
        <f t="shared" si="23"/>
        <v>-1.8800006103515656</v>
      </c>
      <c r="N37" s="160">
        <f t="shared" si="23"/>
        <v>-1.9666665649414128</v>
      </c>
      <c r="O37" s="160">
        <f t="shared" si="23"/>
        <v>-1.4762716299665826</v>
      </c>
      <c r="P37" s="160">
        <f t="shared" si="23"/>
        <v>-1.5391365840524358</v>
      </c>
      <c r="Q37" s="160">
        <f t="shared" si="23"/>
        <v>-1.4892499909056056</v>
      </c>
      <c r="R37" s="160">
        <f t="shared" si="23"/>
        <v>-1.4004283149416921</v>
      </c>
      <c r="S37" s="160">
        <f t="shared" si="23"/>
        <v>-1.7717924061609551</v>
      </c>
      <c r="T37" s="160">
        <f t="shared" si="23"/>
        <v>-1.6295810786249731</v>
      </c>
      <c r="U37" s="160">
        <f t="shared" si="23"/>
        <v>-1.8283377466259481</v>
      </c>
      <c r="V37" s="160">
        <f t="shared" si="23"/>
        <v>-1.8574583932319513</v>
      </c>
      <c r="W37" s="161">
        <f t="shared" si="23"/>
        <v>-2.2361442760642518</v>
      </c>
      <c r="X37" s="160">
        <f t="shared" si="23"/>
        <v>-1.1621239007346702</v>
      </c>
      <c r="Y37" s="160">
        <f t="shared" si="23"/>
        <v>-1.0216259616933243</v>
      </c>
      <c r="Z37" s="160">
        <f t="shared" si="23"/>
        <v>-0.97526797108059782</v>
      </c>
      <c r="AA37" s="160">
        <f t="shared" si="23"/>
        <v>-0.83104296420901846</v>
      </c>
      <c r="AB37" s="160">
        <f t="shared" si="23"/>
        <v>-0.85003483172615546</v>
      </c>
      <c r="AC37" s="222">
        <f t="shared" ca="1" si="23"/>
        <v>-1.1185251300240822</v>
      </c>
      <c r="AD37" s="145"/>
      <c r="AE37" s="145"/>
      <c r="AF37" s="146"/>
      <c r="AG37" s="127">
        <f>AG18*AG$5</f>
        <v>1356.7399597167969</v>
      </c>
      <c r="AH37" s="223">
        <f t="shared" ref="AH37:CS37" si="24">AH18*AH$5</f>
        <v>1287.5998046875</v>
      </c>
      <c r="AI37" s="223">
        <f t="shared" si="24"/>
        <v>1345.0301522827149</v>
      </c>
      <c r="AJ37" s="223">
        <f t="shared" si="24"/>
        <v>1195.3539236450194</v>
      </c>
      <c r="AK37" s="223">
        <f t="shared" si="24"/>
        <v>1216.1444003295899</v>
      </c>
      <c r="AL37" s="223">
        <f t="shared" si="24"/>
        <v>1128.2878326416014</v>
      </c>
      <c r="AM37" s="223">
        <f t="shared" si="24"/>
        <v>1094.8228085911144</v>
      </c>
      <c r="AN37" s="223">
        <f t="shared" si="24"/>
        <v>1114.0131724285227</v>
      </c>
      <c r="AO37" s="223">
        <f t="shared" si="24"/>
        <v>1018.3448802917702</v>
      </c>
      <c r="AP37" s="223">
        <f t="shared" si="24"/>
        <v>1371.6758230673784</v>
      </c>
      <c r="AQ37" s="223">
        <f t="shared" si="24"/>
        <v>1309.9385481391575</v>
      </c>
      <c r="AR37" s="223">
        <f t="shared" si="24"/>
        <v>1469.8350967737533</v>
      </c>
      <c r="AS37" s="223">
        <f t="shared" si="24"/>
        <v>1149.5839739920143</v>
      </c>
      <c r="AT37" s="223">
        <f t="shared" si="24"/>
        <v>1022.3100460738073</v>
      </c>
      <c r="AU37" s="223">
        <f t="shared" si="24"/>
        <v>1042.73459493877</v>
      </c>
      <c r="AV37" s="223">
        <f t="shared" si="24"/>
        <v>1054.890331454151</v>
      </c>
      <c r="AW37" s="223">
        <f t="shared" si="24"/>
        <v>1010.2757978678875</v>
      </c>
      <c r="AX37" s="223">
        <f t="shared" si="24"/>
        <v>1022.1129965005373</v>
      </c>
      <c r="AY37" s="223">
        <f t="shared" si="24"/>
        <v>1083.1979865685903</v>
      </c>
      <c r="AZ37" s="223">
        <f t="shared" si="24"/>
        <v>1043.1028545156362</v>
      </c>
      <c r="BA37" s="223">
        <f t="shared" si="24"/>
        <v>1045.7897916289971</v>
      </c>
      <c r="BB37" s="223">
        <f t="shared" si="24"/>
        <v>1161.0341591483009</v>
      </c>
      <c r="BC37" s="223">
        <f t="shared" si="24"/>
        <v>1020.075664554856</v>
      </c>
      <c r="BD37" s="223">
        <f t="shared" si="24"/>
        <v>1246.8560579928765</v>
      </c>
      <c r="BE37" s="223">
        <f t="shared" si="24"/>
        <v>1153.5980679820161</v>
      </c>
      <c r="BF37" s="223">
        <f t="shared" si="24"/>
        <v>1072.4240180414247</v>
      </c>
      <c r="BG37" s="223">
        <f t="shared" si="24"/>
        <v>1185.0449526691802</v>
      </c>
      <c r="BH37" s="223">
        <f t="shared" si="24"/>
        <v>1070.4938231126141</v>
      </c>
      <c r="BI37" s="223">
        <f t="shared" si="24"/>
        <v>974.25534739170234</v>
      </c>
      <c r="BJ37" s="223">
        <f t="shared" si="24"/>
        <v>1085.0651501613572</v>
      </c>
      <c r="BK37" s="223">
        <f t="shared" si="24"/>
        <v>1050.1915022717044</v>
      </c>
      <c r="BL37" s="223">
        <f t="shared" si="24"/>
        <v>1113.3613084072099</v>
      </c>
      <c r="BM37" s="223">
        <f t="shared" si="24"/>
        <v>1059.1391068799421</v>
      </c>
      <c r="BN37" s="223">
        <f t="shared" si="24"/>
        <v>1064.0078897610961</v>
      </c>
      <c r="BO37" s="223">
        <f t="shared" si="24"/>
        <v>1126.2317314931804</v>
      </c>
      <c r="BP37" s="223">
        <f t="shared" si="24"/>
        <v>1290.0443285777192</v>
      </c>
      <c r="BQ37" s="223">
        <f t="shared" si="24"/>
        <v>1127.7780448594372</v>
      </c>
      <c r="BR37" s="223">
        <f t="shared" si="24"/>
        <v>1049.1761886419467</v>
      </c>
      <c r="BS37" s="223">
        <f t="shared" si="24"/>
        <v>1160.7778392694165</v>
      </c>
      <c r="BT37" s="223">
        <f t="shared" si="24"/>
        <v>1002.7596881833836</v>
      </c>
      <c r="BU37" s="223">
        <f t="shared" si="24"/>
        <v>1003.8996259565891</v>
      </c>
      <c r="BV37" s="223">
        <f t="shared" si="24"/>
        <v>1064.4915775818445</v>
      </c>
      <c r="BW37" s="223">
        <f t="shared" si="24"/>
        <v>980.86753012075621</v>
      </c>
      <c r="BX37" s="223">
        <f t="shared" si="24"/>
        <v>1141.1658109254467</v>
      </c>
      <c r="BY37" s="223">
        <f t="shared" si="24"/>
        <v>1038.5919948664275</v>
      </c>
      <c r="BZ37" s="223">
        <f t="shared" si="24"/>
        <v>1043.2878140332407</v>
      </c>
      <c r="CA37" s="223">
        <f t="shared" si="24"/>
        <v>1102.511625365833</v>
      </c>
      <c r="CB37" s="223">
        <f t="shared" si="24"/>
        <v>1151.9191987855272</v>
      </c>
      <c r="CC37" s="223">
        <f t="shared" si="24"/>
        <v>1038.9312469212373</v>
      </c>
      <c r="CD37" s="223">
        <f t="shared" si="24"/>
        <v>967.90767673078744</v>
      </c>
      <c r="CE37" s="223">
        <f t="shared" si="24"/>
        <v>1072.8074054435444</v>
      </c>
      <c r="CF37" s="223">
        <f t="shared" si="24"/>
        <v>884.70851303545021</v>
      </c>
      <c r="CG37" s="223">
        <f t="shared" si="24"/>
        <v>974.93418932999543</v>
      </c>
      <c r="CH37" s="223">
        <f t="shared" si="24"/>
        <v>987.18012671137183</v>
      </c>
      <c r="CI37" s="223">
        <f t="shared" si="24"/>
        <v>909.90595356926463</v>
      </c>
      <c r="CJ37" s="223">
        <f t="shared" si="24"/>
        <v>1058.9778546189082</v>
      </c>
      <c r="CK37" s="223">
        <f t="shared" si="24"/>
        <v>918.61790587410565</v>
      </c>
      <c r="CL37" s="223">
        <f t="shared" si="24"/>
        <v>1015.5855027868188</v>
      </c>
      <c r="CM37" s="223">
        <f t="shared" si="24"/>
        <v>1022.1584789574497</v>
      </c>
      <c r="CN37" s="223">
        <f t="shared" si="24"/>
        <v>1016.171976516084</v>
      </c>
      <c r="CO37" s="223">
        <f t="shared" si="24"/>
        <v>1123.6326974986748</v>
      </c>
      <c r="CP37" s="223">
        <f t="shared" si="24"/>
        <v>999.25558099570208</v>
      </c>
      <c r="CQ37" s="223">
        <f t="shared" si="24"/>
        <v>1059.8704010652823</v>
      </c>
      <c r="CR37" s="223">
        <f t="shared" si="24"/>
        <v>960.26719847912796</v>
      </c>
      <c r="CS37" s="223">
        <f t="shared" si="24"/>
        <v>1007.1710642525345</v>
      </c>
      <c r="CT37" s="223">
        <f t="shared" ref="CT37:EJ37" si="25">CT18*CT$5</f>
        <v>972.52360538189441</v>
      </c>
      <c r="CU37" s="223">
        <f t="shared" si="25"/>
        <v>985.045915791374</v>
      </c>
      <c r="CV37" s="223">
        <f t="shared" si="25"/>
        <v>1090.7469410383185</v>
      </c>
      <c r="CW37" s="223">
        <f t="shared" si="25"/>
        <v>898.29151774157185</v>
      </c>
      <c r="CX37" s="223">
        <f t="shared" si="25"/>
        <v>1091.9811428825287</v>
      </c>
      <c r="CY37" s="223">
        <f t="shared" si="25"/>
        <v>1051.8126370592211</v>
      </c>
      <c r="CZ37" s="223">
        <f t="shared" si="25"/>
        <v>1044.1043932887105</v>
      </c>
      <c r="DA37" s="223">
        <f t="shared" si="25"/>
        <v>1155.0739894151338</v>
      </c>
      <c r="DB37" s="223">
        <f t="shared" si="25"/>
        <v>1079.2153983613514</v>
      </c>
      <c r="DC37" s="223">
        <f t="shared" si="25"/>
        <v>1041.6769292837932</v>
      </c>
      <c r="DD37" s="223">
        <f t="shared" si="25"/>
        <v>1034.474379703928</v>
      </c>
      <c r="DE37" s="223">
        <f t="shared" si="25"/>
        <v>988.56506776006768</v>
      </c>
      <c r="DF37" s="223">
        <f t="shared" si="25"/>
        <v>999.68710056514624</v>
      </c>
      <c r="DG37" s="223">
        <f t="shared" si="25"/>
        <v>1060.3984788659532</v>
      </c>
      <c r="DH37" s="223">
        <f t="shared" si="25"/>
        <v>1023.0403979742596</v>
      </c>
      <c r="DI37" s="223">
        <f t="shared" si="25"/>
        <v>1019.9774034854699</v>
      </c>
      <c r="DJ37" s="223">
        <f t="shared" si="25"/>
        <v>1121.6809609900574</v>
      </c>
      <c r="DK37" s="223">
        <f t="shared" si="25"/>
        <v>967.35771115696866</v>
      </c>
      <c r="DL37" s="223">
        <f t="shared" si="25"/>
        <v>1166.9975616226093</v>
      </c>
      <c r="DM37" s="223">
        <f t="shared" si="25"/>
        <v>1121.5397456064081</v>
      </c>
      <c r="DN37" s="223">
        <f t="shared" si="25"/>
        <v>1046.4739131295601</v>
      </c>
      <c r="DO37" s="223">
        <f t="shared" si="25"/>
        <v>1112.3317399613879</v>
      </c>
      <c r="DP37" s="223">
        <f t="shared" si="25"/>
        <v>1042.909318933818</v>
      </c>
      <c r="DQ37" s="223">
        <f t="shared" si="25"/>
        <v>949.72551329315877</v>
      </c>
      <c r="DR37" s="223">
        <f t="shared" si="25"/>
        <v>1057.0487644775865</v>
      </c>
      <c r="DS37" s="223">
        <f t="shared" si="25"/>
        <v>1070.868557808278</v>
      </c>
      <c r="DT37" s="223">
        <f t="shared" si="25"/>
        <v>1033.7574694461041</v>
      </c>
      <c r="DU37" s="223">
        <f t="shared" si="25"/>
        <v>1031.3671365637802</v>
      </c>
      <c r="DV37" s="223">
        <f t="shared" si="25"/>
        <v>1085.5838750514683</v>
      </c>
      <c r="DW37" s="223">
        <f t="shared" si="25"/>
        <v>1045.4463501429884</v>
      </c>
      <c r="DX37" s="223">
        <f t="shared" si="25"/>
        <v>1197.7405287479189</v>
      </c>
      <c r="DY37" s="223">
        <f t="shared" si="25"/>
        <v>1096.9752064982399</v>
      </c>
      <c r="DZ37" s="223">
        <f t="shared" si="25"/>
        <v>1075.3206765305481</v>
      </c>
      <c r="EA37" s="223">
        <f t="shared" si="25"/>
        <v>1195.9220510530552</v>
      </c>
      <c r="EB37" s="223">
        <f t="shared" si="25"/>
        <v>1063.8213840767667</v>
      </c>
      <c r="EC37" s="223">
        <f t="shared" si="25"/>
        <v>968.89388390783461</v>
      </c>
      <c r="ED37" s="223">
        <f t="shared" si="25"/>
        <v>1078.4012221961646</v>
      </c>
      <c r="EE37" s="223">
        <f t="shared" si="25"/>
        <v>1042.8400714390605</v>
      </c>
      <c r="EF37" s="223">
        <f t="shared" si="25"/>
        <v>1104.8875677004899</v>
      </c>
      <c r="EG37" s="223">
        <f t="shared" si="25"/>
        <v>1052.4166353166329</v>
      </c>
      <c r="EH37" s="223">
        <f t="shared" si="25"/>
        <v>1057.489261785186</v>
      </c>
      <c r="EI37" s="223">
        <f t="shared" si="25"/>
        <v>1111.2127842831071</v>
      </c>
      <c r="EJ37" s="223">
        <f t="shared" si="25"/>
        <v>1267.5979023149134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f>WORKDAY([27]Top!C3, -1, Holidays)</f>
        <v>37208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23.914285714285715</v>
      </c>
      <c r="D47" s="226">
        <v>33.5</v>
      </c>
      <c r="E47" s="128">
        <v>29.905357142857142</v>
      </c>
      <c r="F47" s="128">
        <v>33.75</v>
      </c>
      <c r="G47" s="128">
        <v>33.75</v>
      </c>
      <c r="H47" s="128">
        <v>33.75</v>
      </c>
      <c r="I47" s="128">
        <v>30.25</v>
      </c>
      <c r="J47" s="128">
        <v>32.5</v>
      </c>
      <c r="K47" s="128">
        <v>28</v>
      </c>
      <c r="L47" s="128">
        <v>27</v>
      </c>
      <c r="M47" s="128">
        <v>29</v>
      </c>
      <c r="N47" s="128">
        <v>28</v>
      </c>
      <c r="O47" s="128">
        <v>45</v>
      </c>
      <c r="P47" s="128">
        <v>43</v>
      </c>
      <c r="Q47" s="128">
        <v>50</v>
      </c>
      <c r="R47" s="128">
        <v>42</v>
      </c>
      <c r="S47" s="128">
        <v>39.666666666666664</v>
      </c>
      <c r="T47" s="128">
        <v>40</v>
      </c>
      <c r="U47" s="128">
        <v>39</v>
      </c>
      <c r="V47" s="128">
        <v>40</v>
      </c>
      <c r="W47" s="226">
        <v>36.533333333333331</v>
      </c>
      <c r="X47" s="226">
        <v>40.874509803921569</v>
      </c>
      <c r="Y47" s="226">
        <v>41.411375838926176</v>
      </c>
      <c r="Z47" s="226">
        <v>41.608352941176477</v>
      </c>
      <c r="AA47" s="226">
        <v>42.682049019607838</v>
      </c>
      <c r="AB47" s="227">
        <v>43.888125000000002</v>
      </c>
      <c r="AC47" s="216">
        <v>41.492348252605765</v>
      </c>
      <c r="AG47" s="133">
        <v>33.75</v>
      </c>
      <c r="AH47" s="133">
        <v>33.75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25.875</v>
      </c>
      <c r="D48" s="227">
        <v>34</v>
      </c>
      <c r="E48" s="127">
        <v>30.953125</v>
      </c>
      <c r="F48" s="127">
        <v>33.700000000000003</v>
      </c>
      <c r="G48" s="127">
        <v>33.75</v>
      </c>
      <c r="H48" s="127">
        <v>33.65</v>
      </c>
      <c r="I48" s="127">
        <v>31.25</v>
      </c>
      <c r="J48" s="127">
        <v>32.5</v>
      </c>
      <c r="K48" s="127">
        <v>30</v>
      </c>
      <c r="L48" s="127">
        <v>29.5</v>
      </c>
      <c r="M48" s="127">
        <v>31.5</v>
      </c>
      <c r="N48" s="127">
        <v>30.333333333333332</v>
      </c>
      <c r="O48" s="127">
        <v>48</v>
      </c>
      <c r="P48" s="127">
        <v>46</v>
      </c>
      <c r="Q48" s="127">
        <v>52.5</v>
      </c>
      <c r="R48" s="127">
        <v>45.5</v>
      </c>
      <c r="S48" s="127">
        <v>39.666666666666664</v>
      </c>
      <c r="T48" s="127">
        <v>40</v>
      </c>
      <c r="U48" s="127">
        <v>39</v>
      </c>
      <c r="V48" s="127">
        <v>40</v>
      </c>
      <c r="W48" s="227">
        <v>37.858823529411765</v>
      </c>
      <c r="X48" s="227">
        <v>43.242156862745098</v>
      </c>
      <c r="Y48" s="227">
        <v>43.587147651006717</v>
      </c>
      <c r="Z48" s="227">
        <v>43.969921568627448</v>
      </c>
      <c r="AA48" s="227">
        <v>45.868872549019606</v>
      </c>
      <c r="AB48" s="227">
        <v>47.898906250000003</v>
      </c>
      <c r="AC48" s="218">
        <v>44.264712446351936</v>
      </c>
      <c r="AG48" s="133">
        <v>33.75</v>
      </c>
      <c r="AH48" s="133">
        <v>33.65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26.928571428571427</v>
      </c>
      <c r="D49" s="227">
        <v>33.75</v>
      </c>
      <c r="E49" s="127">
        <v>31.191964285714285</v>
      </c>
      <c r="F49" s="127">
        <v>34.375</v>
      </c>
      <c r="G49" s="127">
        <v>34.5</v>
      </c>
      <c r="H49" s="127">
        <v>34.25</v>
      </c>
      <c r="I49" s="127">
        <v>31.75</v>
      </c>
      <c r="J49" s="127">
        <v>33.25</v>
      </c>
      <c r="K49" s="127">
        <v>30.25</v>
      </c>
      <c r="L49" s="127">
        <v>30</v>
      </c>
      <c r="M49" s="127">
        <v>36.5</v>
      </c>
      <c r="N49" s="127">
        <v>32.25</v>
      </c>
      <c r="O49" s="127">
        <v>51.25</v>
      </c>
      <c r="P49" s="127">
        <v>49.5</v>
      </c>
      <c r="Q49" s="127">
        <v>55.75</v>
      </c>
      <c r="R49" s="127">
        <v>48.5</v>
      </c>
      <c r="S49" s="127">
        <v>40.5</v>
      </c>
      <c r="T49" s="127">
        <v>39.5</v>
      </c>
      <c r="U49" s="127">
        <v>40.5</v>
      </c>
      <c r="V49" s="127">
        <v>41.5</v>
      </c>
      <c r="W49" s="227">
        <v>39.502941176470586</v>
      </c>
      <c r="X49" s="227">
        <v>44.992156862745098</v>
      </c>
      <c r="Y49" s="227">
        <v>45.0996644295302</v>
      </c>
      <c r="Z49" s="227">
        <v>45.852509803921564</v>
      </c>
      <c r="AA49" s="227">
        <v>46.472372549019617</v>
      </c>
      <c r="AB49" s="227">
        <v>47.060468749999998</v>
      </c>
      <c r="AC49" s="218">
        <v>45.223069895769463</v>
      </c>
      <c r="AG49" s="133">
        <v>34.5</v>
      </c>
      <c r="AH49" s="133">
        <v>34.25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21.361070829118962</v>
      </c>
      <c r="D50" s="227">
        <v>31.215999999999998</v>
      </c>
      <c r="E50" s="127">
        <v>27.520401560919609</v>
      </c>
      <c r="F50" s="127">
        <v>33</v>
      </c>
      <c r="G50" s="127">
        <v>33</v>
      </c>
      <c r="H50" s="127">
        <v>33</v>
      </c>
      <c r="I50" s="127">
        <v>31.75</v>
      </c>
      <c r="J50" s="127">
        <v>33.25</v>
      </c>
      <c r="K50" s="127">
        <v>30.25</v>
      </c>
      <c r="L50" s="127">
        <v>30</v>
      </c>
      <c r="M50" s="127">
        <v>36.5</v>
      </c>
      <c r="N50" s="127">
        <v>32.25</v>
      </c>
      <c r="O50" s="127">
        <v>50.916666666666664</v>
      </c>
      <c r="P50" s="127">
        <v>48.75</v>
      </c>
      <c r="Q50" s="127">
        <v>55.75</v>
      </c>
      <c r="R50" s="127">
        <v>48.25</v>
      </c>
      <c r="S50" s="127">
        <v>39.25</v>
      </c>
      <c r="T50" s="127">
        <v>39.25</v>
      </c>
      <c r="U50" s="127">
        <v>38.25</v>
      </c>
      <c r="V50" s="127">
        <v>40.25</v>
      </c>
      <c r="W50" s="227">
        <v>38.889215686274511</v>
      </c>
      <c r="X50" s="227">
        <v>43.677450980392159</v>
      </c>
      <c r="Y50" s="227">
        <v>43.67543624161074</v>
      </c>
      <c r="Z50" s="227">
        <v>44.537333333333336</v>
      </c>
      <c r="AA50" s="227">
        <v>45.176676470588241</v>
      </c>
      <c r="AB50" s="227">
        <v>45.736484374999996</v>
      </c>
      <c r="AC50" s="218">
        <v>43.958387489248679</v>
      </c>
      <c r="AG50" s="133">
        <v>33</v>
      </c>
      <c r="AH50" s="133">
        <v>33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26.309285714285711</v>
      </c>
      <c r="D51" s="227">
        <v>31</v>
      </c>
      <c r="E51" s="127">
        <v>29.240982142857142</v>
      </c>
      <c r="F51" s="127">
        <v>33</v>
      </c>
      <c r="G51" s="127">
        <v>33</v>
      </c>
      <c r="H51" s="127">
        <v>33</v>
      </c>
      <c r="I51" s="127">
        <v>32.25</v>
      </c>
      <c r="J51" s="127">
        <v>33.25</v>
      </c>
      <c r="K51" s="127">
        <v>31.25</v>
      </c>
      <c r="L51" s="127">
        <v>32.75</v>
      </c>
      <c r="M51" s="127">
        <v>38.75</v>
      </c>
      <c r="N51" s="127">
        <v>34.25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39.25</v>
      </c>
      <c r="T51" s="127">
        <v>39.25</v>
      </c>
      <c r="U51" s="127">
        <v>38.25</v>
      </c>
      <c r="V51" s="127">
        <v>40.25</v>
      </c>
      <c r="W51" s="227">
        <v>39.475490196078432</v>
      </c>
      <c r="X51" s="227">
        <v>45.024509803921568</v>
      </c>
      <c r="Y51" s="227">
        <v>44.81885906040268</v>
      </c>
      <c r="Z51" s="227">
        <v>45.86847058823529</v>
      </c>
      <c r="AA51" s="227">
        <v>46.522617647058823</v>
      </c>
      <c r="AB51" s="227">
        <v>47.071445312500003</v>
      </c>
      <c r="AC51" s="218">
        <v>45.221940527283863</v>
      </c>
      <c r="AG51" s="133">
        <v>33</v>
      </c>
      <c r="AH51" s="133">
        <v>33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22.721428571428572</v>
      </c>
      <c r="D52" s="227">
        <v>28</v>
      </c>
      <c r="E52" s="151">
        <v>26.020535714285714</v>
      </c>
      <c r="F52" s="151">
        <v>30</v>
      </c>
      <c r="G52" s="127">
        <v>30</v>
      </c>
      <c r="H52" s="127">
        <v>30</v>
      </c>
      <c r="I52" s="151">
        <v>29.75</v>
      </c>
      <c r="J52" s="127">
        <v>29.5</v>
      </c>
      <c r="K52" s="127">
        <v>30</v>
      </c>
      <c r="L52" s="127">
        <v>33</v>
      </c>
      <c r="M52" s="127">
        <v>42</v>
      </c>
      <c r="N52" s="127">
        <v>35</v>
      </c>
      <c r="O52" s="151">
        <v>55.166666666666664</v>
      </c>
      <c r="P52" s="127">
        <v>55</v>
      </c>
      <c r="Q52" s="127">
        <v>61.5</v>
      </c>
      <c r="R52" s="127">
        <v>49</v>
      </c>
      <c r="S52" s="151">
        <v>36.666666666666664</v>
      </c>
      <c r="T52" s="127">
        <v>38</v>
      </c>
      <c r="U52" s="127">
        <v>35.5</v>
      </c>
      <c r="V52" s="127">
        <v>36.5</v>
      </c>
      <c r="W52" s="227">
        <v>39.211764705882352</v>
      </c>
      <c r="X52" s="227">
        <v>42.799019607843135</v>
      </c>
      <c r="Y52" s="227">
        <v>42.440704697986583</v>
      </c>
      <c r="Z52" s="227">
        <v>43.493490196078433</v>
      </c>
      <c r="AA52" s="227">
        <v>44.179892156862749</v>
      </c>
      <c r="AB52" s="227">
        <v>44.935156249999999</v>
      </c>
      <c r="AC52" s="218">
        <v>43.125942979767011</v>
      </c>
      <c r="AG52" s="133">
        <v>30</v>
      </c>
      <c r="AH52" s="133">
        <v>30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23.721428571428572</v>
      </c>
      <c r="D53" s="227">
        <v>29</v>
      </c>
      <c r="E53" s="227">
        <v>27.020535714285714</v>
      </c>
      <c r="F53" s="127">
        <v>31.375</v>
      </c>
      <c r="G53" s="227">
        <v>31.5</v>
      </c>
      <c r="H53" s="227">
        <v>31.25</v>
      </c>
      <c r="I53" s="127">
        <v>31.375</v>
      </c>
      <c r="J53" s="227">
        <v>30.75</v>
      </c>
      <c r="K53" s="227">
        <v>32</v>
      </c>
      <c r="L53" s="227">
        <v>36</v>
      </c>
      <c r="M53" s="227">
        <v>47</v>
      </c>
      <c r="N53" s="227">
        <v>38.333333333333336</v>
      </c>
      <c r="O53" s="127">
        <v>63.166666666666664</v>
      </c>
      <c r="P53" s="227">
        <v>62</v>
      </c>
      <c r="Q53" s="227">
        <v>71.5</v>
      </c>
      <c r="R53" s="227">
        <v>56</v>
      </c>
      <c r="S53" s="127">
        <v>38.833333333333336</v>
      </c>
      <c r="T53" s="227">
        <v>40.5</v>
      </c>
      <c r="U53" s="227">
        <v>37.5</v>
      </c>
      <c r="V53" s="227">
        <v>38.5</v>
      </c>
      <c r="W53" s="227">
        <v>42.928431372549021</v>
      </c>
      <c r="X53" s="227">
        <v>46.134313725490195</v>
      </c>
      <c r="Y53" s="227">
        <v>45.636275167785222</v>
      </c>
      <c r="Z53" s="227">
        <v>46.792705882352948</v>
      </c>
      <c r="AA53" s="227">
        <v>47.340882352941179</v>
      </c>
      <c r="AB53" s="227">
        <v>47.921289062500001</v>
      </c>
      <c r="AC53" s="218">
        <v>46.352282035561011</v>
      </c>
      <c r="AG53" s="133">
        <v>31.5</v>
      </c>
      <c r="AH53" s="133">
        <v>31.25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38.364282172066837</v>
      </c>
      <c r="D56" s="227">
        <v>55</v>
      </c>
      <c r="E56" s="227">
        <v>48.761605814525062</v>
      </c>
      <c r="F56" s="127">
        <v>67.329993896484382</v>
      </c>
      <c r="G56" s="227">
        <v>67.669998168945313</v>
      </c>
      <c r="H56" s="227">
        <v>66.989989624023437</v>
      </c>
      <c r="I56" s="127">
        <v>61.451661148071295</v>
      </c>
      <c r="J56" s="227">
        <v>66.539054565429694</v>
      </c>
      <c r="K56" s="227">
        <v>56.364267730712889</v>
      </c>
      <c r="L56" s="227">
        <v>57.269291534423829</v>
      </c>
      <c r="M56" s="227">
        <v>58.294392242431641</v>
      </c>
      <c r="N56" s="227">
        <v>57.309317169189455</v>
      </c>
      <c r="O56" s="127">
        <v>51.915898135126945</v>
      </c>
      <c r="P56" s="227">
        <v>51.30380970183036</v>
      </c>
      <c r="Q56" s="227">
        <v>52.12621237402027</v>
      </c>
      <c r="R56" s="227">
        <v>52.317672329530204</v>
      </c>
      <c r="S56" s="127">
        <v>66.814177118218879</v>
      </c>
      <c r="T56" s="227">
        <v>61.267660342424037</v>
      </c>
      <c r="U56" s="227">
        <v>67.325265153583828</v>
      </c>
      <c r="V56" s="227">
        <v>71.849605858648772</v>
      </c>
      <c r="W56" s="227">
        <v>60.698051737220801</v>
      </c>
      <c r="X56" s="227">
        <v>51.758062156563781</v>
      </c>
      <c r="Y56" s="227">
        <v>52.769315425621279</v>
      </c>
      <c r="Z56" s="227">
        <v>51.434981455746666</v>
      </c>
      <c r="AA56" s="227">
        <v>49.463913766480736</v>
      </c>
      <c r="AB56" s="227">
        <v>52.083545171968332</v>
      </c>
      <c r="AC56" s="218">
        <v>51.778935384127614</v>
      </c>
      <c r="AG56" s="133">
        <v>67.669998168945313</v>
      </c>
      <c r="AH56" s="133">
        <v>66.989989624023437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(C9/(VLOOKUP(C$7,'[27]Gas Curve Summary'!$A$7:$L179,4)))*1000</f>
        <v>7671.5550636413946</v>
      </c>
      <c r="D67" s="173">
        <f ca="1">(D9/(VLOOKUP(D$7,'[27]Gas Curve Summary'!$A$7:$L179,4)))*1000</f>
        <v>12792.542641808805</v>
      </c>
      <c r="E67" s="173">
        <f t="shared" ref="E67:E73" ca="1" si="28">AVERAGE(C67:D67)</f>
        <v>10232.0488527251</v>
      </c>
      <c r="F67" s="173">
        <f t="shared" ref="F67:F73" si="29">AVERAGE(G67,H67)</f>
        <v>11905.798239532305</v>
      </c>
      <c r="G67" s="203">
        <f>(G9/(VLOOKUP(G$7,'[27]Gas Curve Summary'!$A$7:$L179,4)))*1000</f>
        <v>11732.533521524345</v>
      </c>
      <c r="H67" s="173">
        <f>(H9/(VLOOKUP(H$7,'[27]Gas Curve Summary'!$A$7:$L179,4)))*1000</f>
        <v>12079.062957540264</v>
      </c>
      <c r="I67" s="173" t="e">
        <f>(I9/(VLOOKUP(I$7,'[27]Gas Curve Summary'!$A$7:$L179,4)))*1000</f>
        <v>#N/A</v>
      </c>
      <c r="J67" s="173">
        <f>(J9/(VLOOKUP(J$7,'[27]Gas Curve Summary'!$A$7:$L179,4)))*1000</f>
        <v>12553.94272263633</v>
      </c>
      <c r="K67" s="173">
        <f>(K9/(VLOOKUP(K$7,'[27]Gas Curve Summary'!$A$7:$L179,4)))*1000</f>
        <v>11049.723756906076</v>
      </c>
      <c r="L67" s="173">
        <f>(L9/(VLOOKUP(L$7,'[27]Gas Curve Summary'!$A$7:$L179,4)))*1000</f>
        <v>10287.267080745341</v>
      </c>
      <c r="M67" s="173">
        <f>(M9/(VLOOKUP(M$7,'[27]Gas Curve Summary'!$A$7:$L179,4)))*1000</f>
        <v>10853.008377760852</v>
      </c>
      <c r="N67" s="173">
        <f>AVERAGE(K67:M67)</f>
        <v>10729.999738470757</v>
      </c>
      <c r="O67" s="173">
        <f>AVERAGE(P67:R67)</f>
        <v>17006.178294324131</v>
      </c>
      <c r="P67" s="173">
        <f>(P9/(VLOOKUP(P$7,'[27]Gas Curve Summary'!$A$7:$L179,4)))*1000</f>
        <v>16468.785905783225</v>
      </c>
      <c r="Q67" s="173">
        <f>(Q9/(VLOOKUP(Q$7,'[27]Gas Curve Summary'!$A$7:$L179,4)))*1000</f>
        <v>18825.301204819276</v>
      </c>
      <c r="R67" s="173">
        <f>(R9/(VLOOKUP(R$7,'[27]Gas Curve Summary'!$A$7:$L179,4)))*1000</f>
        <v>15724.447772369898</v>
      </c>
      <c r="S67" s="173">
        <f t="shared" ref="S67:S73" si="30">AVERAGE(T67:V67)</f>
        <v>11898.794499464339</v>
      </c>
      <c r="T67" s="173">
        <f>(T9/(VLOOKUP(T$7,'[27]Gas Curve Summary'!$A$7:$L179,4)))*1000</f>
        <v>13710.517181534187</v>
      </c>
      <c r="U67" s="173">
        <f>(U9/(VLOOKUP(U$7,'[27]Gas Curve Summary'!$A$7:$L179,4)))*1000</f>
        <v>11792.452830188678</v>
      </c>
      <c r="V67" s="173">
        <f>(V9/(VLOOKUP(V$7,'[27]Gas Curve Summary'!$A$7:$L179,4)))*1000</f>
        <v>10193.413486670152</v>
      </c>
      <c r="W67" s="205">
        <f>AVERAGE(G67,H67,J67,N67,O67,S67)</f>
        <v>12666.751955660025</v>
      </c>
      <c r="X67" s="173">
        <f>X9/AVERAGE('[27]Gas Curve Summary'!$D$31:$D$42)*1000</f>
        <v>11779.543376129042</v>
      </c>
      <c r="Y67" s="173">
        <f>Y9/AVERAGE('[27]Gas Curve Summary'!$D$43:$D$54)*1000</f>
        <v>11202.863559128535</v>
      </c>
      <c r="Z67" s="173">
        <f>Z9/AVERAGE('[27]Gas Curve Summary'!$D$55:$D$66)*1000</f>
        <v>10772.573279551429</v>
      </c>
      <c r="AA67" s="173">
        <f>AA9/AVERAGE('[27]Gas Curve Summary'!$D$67:$D$114)*1000</f>
        <v>10374.465382783525</v>
      </c>
      <c r="AB67" s="173">
        <f>AB9/AVERAGE('[27]Gas Curve Summary'!$D$115:$D$124)*1000</f>
        <v>10271.029013271309</v>
      </c>
      <c r="AC67" s="174">
        <f ca="1">AVERAGE(E67,W67,X67,Y67,Z67,AA67,AB67)</f>
        <v>11042.75363132128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(C10/(VLOOKUP(C$7,'[27]Gas Curve Summary'!$A$7:$L180,6)))*1000</f>
        <v>8214.3801215966159</v>
      </c>
      <c r="D68" s="173">
        <f ca="1">(D10/(VLOOKUP(D$7,'[27]Gas Curve Summary'!$A$7:$L180,6)))*1000</f>
        <v>13280.616382806162</v>
      </c>
      <c r="E68" s="175">
        <f t="shared" ca="1" si="28"/>
        <v>10747.498252201389</v>
      </c>
      <c r="F68" s="173">
        <f t="shared" si="29"/>
        <v>12191.649294158053</v>
      </c>
      <c r="G68" s="173">
        <f>(G10/(VLOOKUP(G$7,'[27]Gas Curve Summary'!$A$7:$L180,6)))*1000</f>
        <v>12296.597633136093</v>
      </c>
      <c r="H68" s="173">
        <f>(H10/(VLOOKUP(H$7,'[27]Gas Curve Summary'!$A$7:$L180,6)))*1000</f>
        <v>12086.700955180013</v>
      </c>
      <c r="I68" s="173" t="e">
        <f>(I10/(VLOOKUP(I$7,'[27]Gas Curve Summary'!$A$7:$L180,6)))*1000</f>
        <v>#N/A</v>
      </c>
      <c r="J68" s="173">
        <f>(J10/(VLOOKUP(J$7,'[27]Gas Curve Summary'!$A$7:$L180,6)))*1000</f>
        <v>11922.503725782415</v>
      </c>
      <c r="K68" s="173">
        <f>(K10/(VLOOKUP(K$7,'[27]Gas Curve Summary'!$A$7:$L180,6)))*1000</f>
        <v>11325.028312570779</v>
      </c>
      <c r="L68" s="173">
        <f>(L10/(VLOOKUP(L$7,'[27]Gas Curve Summary'!$A$7:$L180,6)))*1000</f>
        <v>10776.662950575994</v>
      </c>
      <c r="M68" s="173">
        <f>(M10/(VLOOKUP(M$7,'[27]Gas Curve Summary'!$A$7:$L180,6)))*1000</f>
        <v>11309.740970448742</v>
      </c>
      <c r="N68" s="173">
        <f t="shared" ref="N68:N73" si="31">AVERAGE(K68:M68)</f>
        <v>11137.144077865172</v>
      </c>
      <c r="O68" s="173">
        <f t="shared" ref="O68:O73" si="32">AVERAGE(P68:R68)</f>
        <v>15967.23716797781</v>
      </c>
      <c r="P68" s="173">
        <f>(P10/(VLOOKUP(P$7,'[27]Gas Curve Summary'!$A$7:$L180,6)))*1000</f>
        <v>15483.002356109055</v>
      </c>
      <c r="Q68" s="173">
        <f>(Q10/(VLOOKUP(Q$7,'[27]Gas Curve Summary'!$A$7:$L180,6)))*1000</f>
        <v>17407.161803713523</v>
      </c>
      <c r="R68" s="173">
        <f>(R10/(VLOOKUP(R$7,'[27]Gas Curve Summary'!$A$7:$L180,6)))*1000</f>
        <v>15011.547344110853</v>
      </c>
      <c r="S68" s="173">
        <f t="shared" si="30"/>
        <v>11803.089227530994</v>
      </c>
      <c r="T68" s="173">
        <f>(T10/(VLOOKUP(T$7,'[27]Gas Curve Summary'!$A$7:$L180,6)))*1000</f>
        <v>12989.148306478131</v>
      </c>
      <c r="U68" s="173">
        <f>(U10/(VLOOKUP(U$7,'[27]Gas Curve Summary'!$A$7:$L180,6)))*1000</f>
        <v>11529.306753942277</v>
      </c>
      <c r="V68" s="173">
        <f>(V10/(VLOOKUP(V$7,'[27]Gas Curve Summary'!$A$7:$L180,6)))*1000</f>
        <v>10890.812622172576</v>
      </c>
      <c r="W68" s="175">
        <f t="shared" ref="W68:W73" si="33">AVERAGE(G68,H68,J68,N68,O68,S68)</f>
        <v>12535.545464578749</v>
      </c>
      <c r="X68" s="173">
        <f>X10/AVERAGE('[27]Gas Curve Summary'!$F$31:$F$42)*1000</f>
        <v>11786.824047300508</v>
      </c>
      <c r="Y68" s="173">
        <f>Y10/AVERAGE('[27]Gas Curve Summary'!$F$43:$F$54)*1000</f>
        <v>11025.850132569723</v>
      </c>
      <c r="Z68" s="173">
        <f>Z10/AVERAGE('[27]Gas Curve Summary'!$F$55:$F$66)*1000</f>
        <v>10824.961547876092</v>
      </c>
      <c r="AA68" s="173">
        <f>AA10/AVERAGE('[27]Gas Curve Summary'!$F$67:$F$114)*1000</f>
        <v>10754.593500330013</v>
      </c>
      <c r="AB68" s="173">
        <f>AB10/AVERAGE('[27]Gas Curve Summary'!$F$115:$F$124)*1000</f>
        <v>10944.654963366585</v>
      </c>
      <c r="AC68" s="174">
        <f t="shared" ref="AC68:AC73" ca="1" si="34">AVERAGE(E68,W68,X68,Y68,Z68,AA68,AB68)</f>
        <v>11231.418272603292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(C11/(VLOOKUP(C$7,'[27]Gas Curve Summary'!$A$7:$L181,8)))*1000</f>
        <v>8288.6494612878978</v>
      </c>
      <c r="D69" s="173">
        <f ca="1">(D11/(VLOOKUP(D$7,'[27]Gas Curve Summary'!$A$7:$L181,8)))*1000</f>
        <v>12767.220902612826</v>
      </c>
      <c r="E69" s="175">
        <f t="shared" ca="1" si="28"/>
        <v>10527.935181950361</v>
      </c>
      <c r="F69" s="173">
        <f t="shared" si="29"/>
        <v>12214.071004382069</v>
      </c>
      <c r="G69" s="173">
        <f>(G11/(VLOOKUP(G$7,'[27]Gas Curve Summary'!$A$7:$L181,8)))*1000</f>
        <v>12354.227405247811</v>
      </c>
      <c r="H69" s="173">
        <f>(H11/(VLOOKUP(H$7,'[27]Gas Curve Summary'!$A$7:$L181,8)))*1000</f>
        <v>12073.914603516325</v>
      </c>
      <c r="I69" s="173" t="e">
        <f>(I11/(VLOOKUP(I$7,'[27]Gas Curve Summary'!$A$7:$L181,8)))*1000</f>
        <v>#N/A</v>
      </c>
      <c r="J69" s="173">
        <f>(J11/(VLOOKUP(J$7,'[27]Gas Curve Summary'!$A$7:$L181,8)))*1000</f>
        <v>11982.570806100219</v>
      </c>
      <c r="K69" s="173">
        <f>(K11/(VLOOKUP(K$7,'[27]Gas Curve Summary'!$A$7:$L181,8)))*1000</f>
        <v>10732.054015636104</v>
      </c>
      <c r="L69" s="173">
        <f>(L11/(VLOOKUP(L$7,'[27]Gas Curve Summary'!$A$7:$L181,8)))*1000</f>
        <v>10359.737115185057</v>
      </c>
      <c r="M69" s="173">
        <f>(M11/(VLOOKUP(M$7,'[27]Gas Curve Summary'!$A$7:$L181,8)))*1000</f>
        <v>11946.902654867257</v>
      </c>
      <c r="N69" s="173">
        <f t="shared" si="31"/>
        <v>11012.897928562807</v>
      </c>
      <c r="O69" s="173">
        <f t="shared" si="32"/>
        <v>15588.923140083762</v>
      </c>
      <c r="P69" s="173">
        <f>(P11/(VLOOKUP(P$7,'[27]Gas Curve Summary'!$A$7:$L181,8)))*1000</f>
        <v>15165.583410708759</v>
      </c>
      <c r="Q69" s="173">
        <f>(Q11/(VLOOKUP(Q$7,'[27]Gas Curve Summary'!$A$7:$L181,8)))*1000</f>
        <v>16813.755325623857</v>
      </c>
      <c r="R69" s="173">
        <f>(R11/(VLOOKUP(R$7,'[27]Gas Curve Summary'!$A$7:$L181,8)))*1000</f>
        <v>14787.43068391867</v>
      </c>
      <c r="S69" s="173">
        <f t="shared" si="30"/>
        <v>11316.086482544815</v>
      </c>
      <c r="T69" s="173">
        <f>(T11/(VLOOKUP(T$7,'[27]Gas Curve Summary'!$A$7:$L181,8)))*1000</f>
        <v>12008.599508599507</v>
      </c>
      <c r="U69" s="173">
        <f>(U11/(VLOOKUP(U$7,'[27]Gas Curve Summary'!$A$7:$L181,8)))*1000</f>
        <v>11308.516638465877</v>
      </c>
      <c r="V69" s="173">
        <f>(V11/(VLOOKUP(V$7,'[27]Gas Curve Summary'!$A$7:$L181,8)))*1000</f>
        <v>10631.143300569065</v>
      </c>
      <c r="W69" s="175">
        <f t="shared" si="33"/>
        <v>12388.103394342623</v>
      </c>
      <c r="X69" s="173">
        <f>X11/AVERAGE('[27]Gas Curve Summary'!$H$31:$H$42)*1000</f>
        <v>11215.236740284074</v>
      </c>
      <c r="Y69" s="173">
        <f>Y11/AVERAGE('[27]Gas Curve Summary'!$H$43:$H$54)*1000</f>
        <v>10504.106122952577</v>
      </c>
      <c r="Z69" s="173">
        <f>Z11/AVERAGE('[27]Gas Curve Summary'!$H$55:$H$66)*1000</f>
        <v>10369.026829210918</v>
      </c>
      <c r="AA69" s="173">
        <f>AA11/AVERAGE('[27]Gas Curve Summary'!$H$67:$H$114)*1000</f>
        <v>9943.2353418012299</v>
      </c>
      <c r="AB69" s="173">
        <f>AB11/AVERAGE('[27]Gas Curve Summary'!$H$115:$H$124)*1000</f>
        <v>9617.352337008133</v>
      </c>
      <c r="AC69" s="174">
        <f t="shared" ca="1" si="34"/>
        <v>10652.142278221418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(C12/(VLOOKUP(C$7,'[27]Gas Curve Summary'!$A$7:$L182,12)))*1000</f>
        <v>7230.5082756350703</v>
      </c>
      <c r="D70" s="173">
        <f ca="1">(D12/(VLOOKUP(D$7,'[27]Gas Curve Summary'!$A$7:$L182,12)))*1000</f>
        <v>12494.96170898831</v>
      </c>
      <c r="E70" s="175">
        <f t="shared" ca="1" si="28"/>
        <v>9862.7349923116908</v>
      </c>
      <c r="F70" s="173">
        <f t="shared" si="29"/>
        <v>11771.283406243878</v>
      </c>
      <c r="G70" s="173">
        <f>(G12/(VLOOKUP(G$7,'[27]Gas Curve Summary'!$A$7:$L182,12)))*1000</f>
        <v>11887.344550109727</v>
      </c>
      <c r="H70" s="173">
        <f>(H12/(VLOOKUP(H$7,'[27]Gas Curve Summary'!$A$7:$L182,12)))*1000</f>
        <v>11655.222262378027</v>
      </c>
      <c r="I70" s="173" t="e">
        <f>(I12/(VLOOKUP(I$7,'[27]Gas Curve Summary'!$A$7:$L182,12)))*1000</f>
        <v>#N/A</v>
      </c>
      <c r="J70" s="173">
        <f>(J12/(VLOOKUP(J$7,'[27]Gas Curve Summary'!$A$7:$L182,12)))*1000</f>
        <v>11741.038771031457</v>
      </c>
      <c r="K70" s="173">
        <f>(K12/(VLOOKUP(K$7,'[27]Gas Curve Summary'!$A$7:$L182,12)))*1000</f>
        <v>10656.316160903314</v>
      </c>
      <c r="L70" s="173">
        <f>(L12/(VLOOKUP(L$7,'[27]Gas Curve Summary'!$A$7:$L182,12)))*1000</f>
        <v>10306.262904335856</v>
      </c>
      <c r="M70" s="173">
        <f>(M12/(VLOOKUP(M$7,'[27]Gas Curve Summary'!$A$7:$L182,12)))*1000</f>
        <v>12186.559679037111</v>
      </c>
      <c r="N70" s="173">
        <f t="shared" si="31"/>
        <v>11049.71291475876</v>
      </c>
      <c r="O70" s="173">
        <f t="shared" si="32"/>
        <v>15698.231838540645</v>
      </c>
      <c r="P70" s="173">
        <f>(P12/(VLOOKUP(P$7,'[27]Gas Curve Summary'!$A$7:$L182,12)))*1000</f>
        <v>15216.020182907601</v>
      </c>
      <c r="Q70" s="173">
        <f>(Q12/(VLOOKUP(Q$7,'[27]Gas Curve Summary'!$A$7:$L182,12)))*1000</f>
        <v>17099.969049829775</v>
      </c>
      <c r="R70" s="173">
        <f>(R12/(VLOOKUP(R$7,'[27]Gas Curve Summary'!$A$7:$L182,12)))*1000</f>
        <v>14778.706282884556</v>
      </c>
      <c r="S70" s="173">
        <f t="shared" si="30"/>
        <v>11360.102420634505</v>
      </c>
      <c r="T70" s="173">
        <f>(T12/(VLOOKUP(T$7,'[27]Gas Curve Summary'!$A$7:$L182,12)))*1000</f>
        <v>12067.891622547493</v>
      </c>
      <c r="U70" s="173">
        <f>(U12/(VLOOKUP(U$7,'[27]Gas Curve Summary'!$A$7:$L182,12)))*1000</f>
        <v>11034.785150540778</v>
      </c>
      <c r="V70" s="173">
        <f>(V12/(VLOOKUP(V$7,'[27]Gas Curve Summary'!$A$7:$L182,12)))*1000</f>
        <v>10977.630488815244</v>
      </c>
      <c r="W70" s="175">
        <f t="shared" si="33"/>
        <v>12231.942126242187</v>
      </c>
      <c r="X70" s="173">
        <f>X12/AVERAGE('[27]Gas Curve Summary'!$L$31:$L$42)*1000</f>
        <v>11545.405975230135</v>
      </c>
      <c r="Y70" s="173">
        <f>Y12/AVERAGE('[27]Gas Curve Summary'!$L$43:$L$54)*1000</f>
        <v>10808.08947951249</v>
      </c>
      <c r="Z70" s="173">
        <f>Z12/AVERAGE('[27]Gas Curve Summary'!$L$55:$L$66)*1000</f>
        <v>10716.653628588347</v>
      </c>
      <c r="AA70" s="173">
        <f>AA12/AVERAGE('[27]Gas Curve Summary'!$L$67:$L$114)*1000</f>
        <v>10250.677594868885</v>
      </c>
      <c r="AB70" s="173">
        <f>AB12/AVERAGE('[27]Gas Curve Summary'!$L$115:$L$124)*1000</f>
        <v>9872.3452488417115</v>
      </c>
      <c r="AC70" s="174">
        <f t="shared" ca="1" si="34"/>
        <v>10755.407006513635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(C13/(VLOOKUP(C$7,'[27]Gas Curve Summary'!$A$7:$L183,12)))*1000</f>
        <v>8358.2790091264669</v>
      </c>
      <c r="D71" s="173">
        <f ca="1">(D13/(VLOOKUP(D$7,'[27]Gas Curve Summary'!$A$7:$L183,12)))*1000</f>
        <v>12192.664248286979</v>
      </c>
      <c r="E71" s="175">
        <f t="shared" ca="1" si="28"/>
        <v>10275.471628706724</v>
      </c>
      <c r="F71" s="173">
        <f t="shared" si="29"/>
        <v>11771.283406243878</v>
      </c>
      <c r="G71" s="173">
        <f>(G13/(VLOOKUP(G$7,'[27]Gas Curve Summary'!$A$7:$L183,12)))*1000</f>
        <v>11887.344550109727</v>
      </c>
      <c r="H71" s="173">
        <f>(H13/(VLOOKUP(H$7,'[27]Gas Curve Summary'!$A$7:$L183,12)))*1000</f>
        <v>11655.222262378027</v>
      </c>
      <c r="I71" s="173" t="e">
        <f>(I13/(VLOOKUP(I$7,'[27]Gas Curve Summary'!$A$7:$L183,12)))*1000</f>
        <v>#N/A</v>
      </c>
      <c r="J71" s="173">
        <f>(J13/(VLOOKUP(J$7,'[27]Gas Curve Summary'!$A$7:$L183,12)))*1000</f>
        <v>11741.038771031457</v>
      </c>
      <c r="K71" s="173">
        <f>(K13/(VLOOKUP(K$7,'[27]Gas Curve Summary'!$A$7:$L183,12)))*1000</f>
        <v>10938.602681721946</v>
      </c>
      <c r="L71" s="173">
        <f>(L13/(VLOOKUP(L$7,'[27]Gas Curve Summary'!$A$7:$L183,12)))*1000</f>
        <v>11183.757742601514</v>
      </c>
      <c r="M71" s="173">
        <f>(M13/(VLOOKUP(M$7,'[27]Gas Curve Summary'!$A$7:$L183,12)))*1000</f>
        <v>12871.949180875959</v>
      </c>
      <c r="N71" s="173">
        <f t="shared" si="31"/>
        <v>11664.769868399808</v>
      </c>
      <c r="O71" s="173">
        <f t="shared" si="32"/>
        <v>15801.399072627095</v>
      </c>
      <c r="P71" s="173">
        <f>(P13/(VLOOKUP(P$7,'[27]Gas Curve Summary'!$A$7:$L183,12)))*1000</f>
        <v>15216.020182907601</v>
      </c>
      <c r="Q71" s="173">
        <f>(Q13/(VLOOKUP(Q$7,'[27]Gas Curve Summary'!$A$7:$L183,12)))*1000</f>
        <v>17409.470752089135</v>
      </c>
      <c r="R71" s="173">
        <f>(R13/(VLOOKUP(R$7,'[27]Gas Curve Summary'!$A$7:$L183,12)))*1000</f>
        <v>14778.706282884556</v>
      </c>
      <c r="S71" s="173">
        <f t="shared" si="30"/>
        <v>11360.102420634505</v>
      </c>
      <c r="T71" s="173">
        <f>(T13/(VLOOKUP(T$7,'[27]Gas Curve Summary'!$A$7:$L183,12)))*1000</f>
        <v>12067.891622547493</v>
      </c>
      <c r="U71" s="173">
        <f>(U13/(VLOOKUP(U$7,'[27]Gas Curve Summary'!$A$7:$L183,12)))*1000</f>
        <v>11034.785150540778</v>
      </c>
      <c r="V71" s="173">
        <f>(V13/(VLOOKUP(V$7,'[27]Gas Curve Summary'!$A$7:$L183,12)))*1000</f>
        <v>10977.630488815244</v>
      </c>
      <c r="W71" s="175">
        <f t="shared" si="33"/>
        <v>12351.646157530102</v>
      </c>
      <c r="X71" s="173">
        <f>X13/AVERAGE('[27]Gas Curve Summary'!$L$31:$L$42)*1000</f>
        <v>11864.506411922765</v>
      </c>
      <c r="Y71" s="173">
        <f>Y13/AVERAGE('[27]Gas Curve Summary'!$L$43:$L$54)*1000</f>
        <v>11060.923342097365</v>
      </c>
      <c r="Z71" s="173">
        <f>Z13/AVERAGE('[27]Gas Curve Summary'!$L$55:$L$66)*1000</f>
        <v>11002.422942579351</v>
      </c>
      <c r="AA71" s="173">
        <f>AA13/AVERAGE('[27]Gas Curve Summary'!$L$67:$L$114)*1000</f>
        <v>10523.57178246122</v>
      </c>
      <c r="AB71" s="173">
        <f>AB13/AVERAGE('[27]Gas Curve Summary'!$L$115:$L$124)*1000</f>
        <v>10129.790855502142</v>
      </c>
      <c r="AC71" s="174">
        <f t="shared" ca="1" si="34"/>
        <v>11029.761874399952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(C14/(VLOOKUP(C$7,'[27]Gas Curve Summary'!$A$7:$L184,10)))*1000</f>
        <v>8285.6734343723201</v>
      </c>
      <c r="D72" s="173">
        <f ca="1">(D14/(VLOOKUP(D$7,'[27]Gas Curve Summary'!$A$7:$L184,10)))*1000</f>
        <v>12075.134168157423</v>
      </c>
      <c r="E72" s="175">
        <f t="shared" ca="1" si="28"/>
        <v>10180.403801264871</v>
      </c>
      <c r="F72" s="173">
        <f t="shared" si="29"/>
        <v>11400.011149829199</v>
      </c>
      <c r="G72" s="173">
        <f>(G14/(VLOOKUP(G$7,'[27]Gas Curve Summary'!$A$7:$L184,10)))*1000</f>
        <v>11611.750694720125</v>
      </c>
      <c r="H72" s="173">
        <f>(H14/(VLOOKUP(H$7,'[27]Gas Curve Summary'!$A$7:$L184,10)))*1000</f>
        <v>11188.271604938271</v>
      </c>
      <c r="I72" s="173" t="e">
        <f>(I14/(VLOOKUP(I$7,'[27]Gas Curve Summary'!$A$7:$L184,10)))*1000</f>
        <v>#N/A</v>
      </c>
      <c r="J72" s="173">
        <f>(J14/(VLOOKUP(J$7,'[27]Gas Curve Summary'!$A$7:$L184,10)))*1000</f>
        <v>11266.511266511268</v>
      </c>
      <c r="K72" s="173">
        <f>(K14/(VLOOKUP(K$7,'[27]Gas Curve Summary'!$A$7:$L184,10)))*1000</f>
        <v>11710.996427153632</v>
      </c>
      <c r="L72" s="173">
        <f>(L14/(VLOOKUP(L$7,'[27]Gas Curve Summary'!$A$7:$L184,10)))*1000</f>
        <v>12690.355329949238</v>
      </c>
      <c r="M72" s="173">
        <f>(M14/(VLOOKUP(M$7,'[27]Gas Curve Summary'!$A$7:$L184,10)))*1000</f>
        <v>15894.293374186138</v>
      </c>
      <c r="N72" s="173">
        <f t="shared" si="31"/>
        <v>13431.88171042967</v>
      </c>
      <c r="O72" s="173">
        <f t="shared" si="32"/>
        <v>19804.886473760565</v>
      </c>
      <c r="P72" s="173">
        <f>(P14/(VLOOKUP(P$7,'[27]Gas Curve Summary'!$A$7:$L184,10)))*1000</f>
        <v>20177.711958533877</v>
      </c>
      <c r="Q72" s="173">
        <f>(Q14/(VLOOKUP(Q$7,'[27]Gas Curve Summary'!$A$7:$L184,10)))*1000</f>
        <v>22214.129643117256</v>
      </c>
      <c r="R72" s="173">
        <f>(R14/(VLOOKUP(R$7,'[27]Gas Curve Summary'!$A$7:$L184,10)))*1000</f>
        <v>17022.817819630567</v>
      </c>
      <c r="S72" s="173">
        <f t="shared" si="30"/>
        <v>11799.128344839582</v>
      </c>
      <c r="T72" s="173">
        <f>(T14/(VLOOKUP(T$7,'[27]Gas Curve Summary'!$A$7:$L184,10)))*1000</f>
        <v>13233.19027181688</v>
      </c>
      <c r="U72" s="173">
        <f>(U14/(VLOOKUP(U$7,'[27]Gas Curve Summary'!$A$7:$L184,10)))*1000</f>
        <v>11232.349165596919</v>
      </c>
      <c r="V72" s="173">
        <f>(V14/(VLOOKUP(V$7,'[27]Gas Curve Summary'!$A$7:$L184,10)))*1000</f>
        <v>10931.845597104946</v>
      </c>
      <c r="W72" s="175">
        <f t="shared" si="33"/>
        <v>13183.738349199914</v>
      </c>
      <c r="X72" s="173">
        <f>X14/AVERAGE('[27]Gas Curve Summary'!$J$31:$J$42)*1000</f>
        <v>12685.746060290565</v>
      </c>
      <c r="Y72" s="173">
        <f>Y14/AVERAGE('[27]Gas Curve Summary'!$J$43:$J$54)*1000</f>
        <v>11669.286390881012</v>
      </c>
      <c r="Z72" s="173">
        <f>Z14/AVERAGE('[27]Gas Curve Summary'!$J$55:$J$66)*1000</f>
        <v>11567.834169727696</v>
      </c>
      <c r="AA72" s="173">
        <f>AA14/AVERAGE('[27]Gas Curve Summary'!$J$67:$J$114)*1000</f>
        <v>10998.85935004052</v>
      </c>
      <c r="AB72" s="173">
        <f>AB14/AVERAGE('[27]Gas Curve Summary'!$J$115:$J$124)*1000</f>
        <v>10613.382920548405</v>
      </c>
      <c r="AC72" s="174">
        <f t="shared" ca="1" si="34"/>
        <v>11557.035863136141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(C15/(VLOOKUP(C$7,'[27]Gas Curve Summary'!$A$7:$L185,10)))*1000</f>
        <v>8657.4206462682305</v>
      </c>
      <c r="D73" s="176">
        <f ca="1">(D15/(VLOOKUP(D$7,'[27]Gas Curve Summary'!$A$7:$L185,10)))*1000</f>
        <v>12522.361359570661</v>
      </c>
      <c r="E73" s="177">
        <f t="shared" ca="1" si="28"/>
        <v>10589.891002919445</v>
      </c>
      <c r="F73" s="176">
        <f t="shared" si="29"/>
        <v>11938.87489033959</v>
      </c>
      <c r="G73" s="176">
        <f>(G15/(VLOOKUP(G$7,'[27]Gas Curve Summary'!$A$7:$L185,10)))*1000</f>
        <v>12207.225089321159</v>
      </c>
      <c r="H73" s="176">
        <f>(H15/(VLOOKUP(H$7,'[27]Gas Curve Summary'!$A$7:$L185,10)))*1000</f>
        <v>11670.524691358023</v>
      </c>
      <c r="I73" s="176" t="e">
        <f>(I15/(VLOOKUP(I$7,'[27]Gas Curve Summary'!$A$7:$L185,10)))*1000</f>
        <v>#N/A</v>
      </c>
      <c r="J73" s="176">
        <f>(J15/(VLOOKUP(J$7,'[27]Gas Curve Summary'!$A$7:$L185,10)))*1000</f>
        <v>11752.136752136754</v>
      </c>
      <c r="K73" s="176">
        <f>(K15/(VLOOKUP(K$7,'[27]Gas Curve Summary'!$A$7:$L185,10)))*1000</f>
        <v>12504.962286621674</v>
      </c>
      <c r="L73" s="176">
        <f>(L15/(VLOOKUP(L$7,'[27]Gas Curve Summary'!$A$7:$L185,10)))*1000</f>
        <v>13861.772745021475</v>
      </c>
      <c r="M73" s="176">
        <f>(M15/(VLOOKUP(M$7,'[27]Gas Curve Summary'!$A$7:$L185,10)))*1000</f>
        <v>17809.268479509767</v>
      </c>
      <c r="N73" s="176">
        <f t="shared" si="31"/>
        <v>14725.334503717639</v>
      </c>
      <c r="O73" s="176">
        <f t="shared" si="32"/>
        <v>22727.755346472823</v>
      </c>
      <c r="P73" s="176">
        <f>(P15/(VLOOKUP(P$7,'[27]Gas Curve Summary'!$A$7:$L185,10)))*1000</f>
        <v>22769.344687152905</v>
      </c>
      <c r="Q73" s="176">
        <f>(Q15/(VLOOKUP(Q$7,'[27]Gas Curve Summary'!$A$7:$L185,10)))*1000</f>
        <v>25855.790240349594</v>
      </c>
      <c r="R73" s="176">
        <f>(R15/(VLOOKUP(R$7,'[27]Gas Curve Summary'!$A$7:$L185,10)))*1000</f>
        <v>19558.131111915973</v>
      </c>
      <c r="S73" s="176">
        <f t="shared" si="30"/>
        <v>12512.168114966133</v>
      </c>
      <c r="T73" s="176">
        <f>(T15/(VLOOKUP(T$7,'[27]Gas Curve Summary'!$A$7:$L185,10)))*1000</f>
        <v>14127.324749642345</v>
      </c>
      <c r="U73" s="176">
        <f>(U15/(VLOOKUP(U$7,'[27]Gas Curve Summary'!$A$7:$L185,10)))*1000</f>
        <v>11874.197689345314</v>
      </c>
      <c r="V73" s="176">
        <f>(V15/(VLOOKUP(V$7,'[27]Gas Curve Summary'!$A$7:$L185,10)))*1000</f>
        <v>11534.981905910738</v>
      </c>
      <c r="W73" s="177">
        <f t="shared" si="33"/>
        <v>14265.857416328754</v>
      </c>
      <c r="X73" s="176">
        <f>X15/AVERAGE('[27]Gas Curve Summary'!$J$31:$J$42)*1000</f>
        <v>13691.969144858263</v>
      </c>
      <c r="Y73" s="176">
        <f>Y15/AVERAGE('[27]Gas Curve Summary'!$J$43:$J$54)*1000</f>
        <v>12563.715183771264</v>
      </c>
      <c r="Z73" s="176">
        <f>Z15/AVERAGE('[27]Gas Curve Summary'!$J$55:$J$66)*1000</f>
        <v>12460.660280619926</v>
      </c>
      <c r="AA73" s="176">
        <f>AA15/AVERAGE('[27]Gas Curve Summary'!$J$67:$J$114)*1000</f>
        <v>11799.228230527962</v>
      </c>
      <c r="AB73" s="176">
        <f>AB15/AVERAGE('[27]Gas Curve Summary'!$J$115:$J$124)*1000</f>
        <v>11330.376008451785</v>
      </c>
      <c r="AC73" s="178">
        <f t="shared" ca="1" si="34"/>
        <v>12385.956752496773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-961.53846153846371</v>
      </c>
      <c r="D87" s="173">
        <f t="shared" ca="1" si="35"/>
        <v>117.55210075697141</v>
      </c>
      <c r="E87" s="175">
        <f t="shared" ca="1" si="35"/>
        <v>-421.99318039074569</v>
      </c>
      <c r="F87" s="173">
        <f t="shared" si="35"/>
        <v>211.21784916025354</v>
      </c>
      <c r="G87" s="173">
        <f t="shared" si="35"/>
        <v>260.74562213617537</v>
      </c>
      <c r="H87" s="173">
        <f t="shared" si="35"/>
        <v>161.6900761843317</v>
      </c>
      <c r="I87" s="173" t="e">
        <f t="shared" si="35"/>
        <v>#N/A</v>
      </c>
      <c r="J87" s="173">
        <f t="shared" si="35"/>
        <v>266.60812906355204</v>
      </c>
      <c r="K87" s="173">
        <f t="shared" si="35"/>
        <v>403.335924206458</v>
      </c>
      <c r="L87" s="173">
        <f t="shared" si="35"/>
        <v>174.90753018354371</v>
      </c>
      <c r="M87" s="173">
        <f t="shared" si="35"/>
        <v>171.60874608497943</v>
      </c>
      <c r="N87" s="173">
        <f>N67-N107</f>
        <v>249.95073349165978</v>
      </c>
      <c r="O87" s="173">
        <f t="shared" si="35"/>
        <v>501.82610776028014</v>
      </c>
      <c r="P87" s="173">
        <f t="shared" si="35"/>
        <v>513.312807452985</v>
      </c>
      <c r="Q87" s="173">
        <f t="shared" si="35"/>
        <v>557.12436886750584</v>
      </c>
      <c r="R87" s="173">
        <f t="shared" si="35"/>
        <v>435.04114696036231</v>
      </c>
      <c r="S87" s="173">
        <f t="shared" si="35"/>
        <v>85.607600136067049</v>
      </c>
      <c r="T87" s="173">
        <f t="shared" si="35"/>
        <v>183.29364416523276</v>
      </c>
      <c r="U87" s="173">
        <f t="shared" si="35"/>
        <v>157.60796145359564</v>
      </c>
      <c r="V87" s="173">
        <f t="shared" si="35"/>
        <v>-84.078805210627252</v>
      </c>
      <c r="W87" s="175">
        <f t="shared" si="35"/>
        <v>254.40471146200798</v>
      </c>
      <c r="X87" s="173">
        <f t="shared" si="35"/>
        <v>107.50383475744093</v>
      </c>
      <c r="Y87" s="173">
        <f t="shared" si="35"/>
        <v>78.249498973753361</v>
      </c>
      <c r="Z87" s="179">
        <f t="shared" si="35"/>
        <v>79.545582328706587</v>
      </c>
      <c r="AA87" s="179">
        <f t="shared" si="35"/>
        <v>83.228101839684314</v>
      </c>
      <c r="AB87" s="173">
        <f t="shared" si="35"/>
        <v>95.016353575980247</v>
      </c>
      <c r="AC87" s="183">
        <f t="shared" ca="1" si="35"/>
        <v>39.422128935259025</v>
      </c>
    </row>
    <row r="88" spans="1:29" x14ac:dyDescent="0.2">
      <c r="A88" s="190" t="s">
        <v>121</v>
      </c>
      <c r="B88" s="148"/>
      <c r="C88" s="173">
        <f t="shared" si="35"/>
        <v>-720.32778218345265</v>
      </c>
      <c r="D88" s="173">
        <f t="shared" ca="1" si="35"/>
        <v>92.09815161919505</v>
      </c>
      <c r="E88" s="175">
        <f t="shared" ca="1" si="35"/>
        <v>-314.11481528212971</v>
      </c>
      <c r="F88" s="173">
        <f t="shared" si="35"/>
        <v>238.86189723470125</v>
      </c>
      <c r="G88" s="173">
        <f t="shared" si="35"/>
        <v>273.08498618204794</v>
      </c>
      <c r="H88" s="173">
        <f t="shared" si="35"/>
        <v>204.63880828735637</v>
      </c>
      <c r="I88" s="173" t="e">
        <f t="shared" si="35"/>
        <v>#N/A</v>
      </c>
      <c r="J88" s="173">
        <f t="shared" si="35"/>
        <v>231.85624376802662</v>
      </c>
      <c r="K88" s="173">
        <f t="shared" si="35"/>
        <v>356.1069231740712</v>
      </c>
      <c r="L88" s="173">
        <f t="shared" si="35"/>
        <v>146.03231994536327</v>
      </c>
      <c r="M88" s="173">
        <f t="shared" si="35"/>
        <v>139.52820449129649</v>
      </c>
      <c r="N88" s="173">
        <f t="shared" si="35"/>
        <v>213.88914920357638</v>
      </c>
      <c r="O88" s="173">
        <f t="shared" si="35"/>
        <v>365.51312220096588</v>
      </c>
      <c r="P88" s="173">
        <f t="shared" si="35"/>
        <v>376.27000799739835</v>
      </c>
      <c r="Q88" s="173">
        <f t="shared" si="35"/>
        <v>400.35908262509111</v>
      </c>
      <c r="R88" s="173">
        <f t="shared" si="35"/>
        <v>319.91027598040637</v>
      </c>
      <c r="S88" s="173">
        <f t="shared" si="35"/>
        <v>62.325926440240437</v>
      </c>
      <c r="T88" s="173">
        <f t="shared" si="35"/>
        <v>114.99317290877298</v>
      </c>
      <c r="U88" s="173">
        <f t="shared" si="35"/>
        <v>149.090821639973</v>
      </c>
      <c r="V88" s="173">
        <f t="shared" si="35"/>
        <v>-77.106215228026485</v>
      </c>
      <c r="W88" s="175">
        <f t="shared" si="35"/>
        <v>225.2180393470353</v>
      </c>
      <c r="X88" s="173">
        <f t="shared" si="35"/>
        <v>101.86002386011023</v>
      </c>
      <c r="Y88" s="173">
        <f t="shared" si="35"/>
        <v>69.48800072614722</v>
      </c>
      <c r="Z88" s="173">
        <f t="shared" si="35"/>
        <v>76.340495837361232</v>
      </c>
      <c r="AA88" s="173">
        <f t="shared" si="35"/>
        <v>86.43178799728048</v>
      </c>
      <c r="AB88" s="173">
        <f t="shared" si="35"/>
        <v>104.11943094608068</v>
      </c>
      <c r="AC88" s="174">
        <f t="shared" ca="1" si="35"/>
        <v>49.906137633124672</v>
      </c>
    </row>
    <row r="89" spans="1:29" x14ac:dyDescent="0.2">
      <c r="A89" s="190" t="s">
        <v>122</v>
      </c>
      <c r="B89" s="133"/>
      <c r="C89" s="173">
        <f t="shared" si="35"/>
        <v>-506.13881232773747</v>
      </c>
      <c r="D89" s="173">
        <f t="shared" ca="1" si="35"/>
        <v>-99.725342145084142</v>
      </c>
      <c r="E89" s="175">
        <f t="shared" ca="1" si="35"/>
        <v>-302.93207723641171</v>
      </c>
      <c r="F89" s="173">
        <f t="shared" si="35"/>
        <v>192.02080499196927</v>
      </c>
      <c r="G89" s="173">
        <f t="shared" si="35"/>
        <v>214.88891122951463</v>
      </c>
      <c r="H89" s="173">
        <f t="shared" si="35"/>
        <v>169.15269875442209</v>
      </c>
      <c r="I89" s="173" t="e">
        <f t="shared" si="35"/>
        <v>#N/A</v>
      </c>
      <c r="J89" s="173">
        <f t="shared" si="35"/>
        <v>315.9041394335527</v>
      </c>
      <c r="K89" s="173">
        <f t="shared" si="35"/>
        <v>301.01953287748438</v>
      </c>
      <c r="L89" s="173">
        <f t="shared" si="35"/>
        <v>275.70350173967745</v>
      </c>
      <c r="M89" s="173">
        <f t="shared" si="35"/>
        <v>285.56080183211452</v>
      </c>
      <c r="N89" s="173">
        <f t="shared" si="35"/>
        <v>287.42794548309394</v>
      </c>
      <c r="O89" s="173">
        <f t="shared" si="35"/>
        <v>179.55094655311404</v>
      </c>
      <c r="P89" s="173">
        <f t="shared" si="35"/>
        <v>188.27630027003215</v>
      </c>
      <c r="Q89" s="173">
        <f t="shared" si="35"/>
        <v>206.6656622339251</v>
      </c>
      <c r="R89" s="173">
        <f t="shared" si="35"/>
        <v>143.71087715538488</v>
      </c>
      <c r="S89" s="173">
        <f t="shared" si="35"/>
        <v>117.50856937773824</v>
      </c>
      <c r="T89" s="173">
        <f t="shared" si="35"/>
        <v>118.17205525815007</v>
      </c>
      <c r="U89" s="173">
        <f t="shared" si="35"/>
        <v>157.63558119715526</v>
      </c>
      <c r="V89" s="173">
        <f t="shared" si="35"/>
        <v>76.718071677916669</v>
      </c>
      <c r="W89" s="175">
        <f t="shared" si="35"/>
        <v>214.07220180524018</v>
      </c>
      <c r="X89" s="173">
        <f t="shared" si="35"/>
        <v>74.657693321625629</v>
      </c>
      <c r="Y89" s="173">
        <f t="shared" si="35"/>
        <v>52.07010150831411</v>
      </c>
      <c r="Z89" s="173">
        <f t="shared" si="35"/>
        <v>45.566395674475643</v>
      </c>
      <c r="AA89" s="173">
        <f t="shared" si="35"/>
        <v>50.93622184814194</v>
      </c>
      <c r="AB89" s="173">
        <f t="shared" si="35"/>
        <v>56.103098893545393</v>
      </c>
      <c r="AC89" s="174">
        <f t="shared" ca="1" si="35"/>
        <v>27.210519402135105</v>
      </c>
    </row>
    <row r="90" spans="1:29" x14ac:dyDescent="0.2">
      <c r="A90" s="190" t="s">
        <v>123</v>
      </c>
      <c r="B90" s="133"/>
      <c r="C90" s="173">
        <f t="shared" si="35"/>
        <v>87.744478825017723</v>
      </c>
      <c r="D90" s="173">
        <f t="shared" ca="1" si="35"/>
        <v>502.64515117040901</v>
      </c>
      <c r="E90" s="175">
        <f t="shared" ca="1" si="35"/>
        <v>295.19481499771427</v>
      </c>
      <c r="F90" s="173">
        <f t="shared" si="35"/>
        <v>190.22405770994919</v>
      </c>
      <c r="G90" s="173">
        <f t="shared" si="35"/>
        <v>275.80338191831288</v>
      </c>
      <c r="H90" s="173">
        <f t="shared" si="35"/>
        <v>104.64473350158369</v>
      </c>
      <c r="I90" s="173" t="e">
        <f t="shared" si="35"/>
        <v>#N/A</v>
      </c>
      <c r="J90" s="173">
        <f t="shared" si="35"/>
        <v>-49.741370812515015</v>
      </c>
      <c r="K90" s="173">
        <f t="shared" si="35"/>
        <v>278.9576703372768</v>
      </c>
      <c r="L90" s="173">
        <f t="shared" si="35"/>
        <v>256.01164805444751</v>
      </c>
      <c r="M90" s="173">
        <f t="shared" si="35"/>
        <v>277.9136757744709</v>
      </c>
      <c r="N90" s="173">
        <f t="shared" si="35"/>
        <v>270.96099805539779</v>
      </c>
      <c r="O90" s="173">
        <f t="shared" si="35"/>
        <v>255.03834198870572</v>
      </c>
      <c r="P90" s="173">
        <f t="shared" si="35"/>
        <v>262.03245284625336</v>
      </c>
      <c r="Q90" s="173">
        <f t="shared" si="35"/>
        <v>292.61300521114754</v>
      </c>
      <c r="R90" s="173">
        <f t="shared" si="35"/>
        <v>210.46956790871081</v>
      </c>
      <c r="S90" s="173">
        <f t="shared" si="35"/>
        <v>35.392295512356213</v>
      </c>
      <c r="T90" s="173">
        <f t="shared" si="35"/>
        <v>-20.189683273263654</v>
      </c>
      <c r="U90" s="173">
        <f t="shared" si="35"/>
        <v>65.470553465929697</v>
      </c>
      <c r="V90" s="173">
        <f t="shared" si="35"/>
        <v>60.896016344400778</v>
      </c>
      <c r="W90" s="175">
        <f t="shared" si="35"/>
        <v>148.68306336064052</v>
      </c>
      <c r="X90" s="173">
        <f t="shared" si="35"/>
        <v>107.27639478568562</v>
      </c>
      <c r="Y90" s="173">
        <f t="shared" si="35"/>
        <v>93.2586560400905</v>
      </c>
      <c r="Z90" s="173">
        <f t="shared" si="35"/>
        <v>83.834911415022361</v>
      </c>
      <c r="AA90" s="173">
        <f t="shared" si="35"/>
        <v>87.005279170069116</v>
      </c>
      <c r="AB90" s="173">
        <f t="shared" si="35"/>
        <v>90.186255151200385</v>
      </c>
      <c r="AC90" s="174">
        <f t="shared" ca="1" si="35"/>
        <v>129.34848213148871</v>
      </c>
    </row>
    <row r="91" spans="1:29" x14ac:dyDescent="0.2">
      <c r="A91" s="190" t="s">
        <v>124</v>
      </c>
      <c r="B91" s="148"/>
      <c r="C91" s="173">
        <f t="shared" si="35"/>
        <v>-590.87353324641117</v>
      </c>
      <c r="D91" s="173">
        <f t="shared" ca="1" si="35"/>
        <v>283.32886603573206</v>
      </c>
      <c r="E91" s="175">
        <f t="shared" ca="1" si="35"/>
        <v>-153.77233360533864</v>
      </c>
      <c r="F91" s="173">
        <f t="shared" si="35"/>
        <v>190.22405770994919</v>
      </c>
      <c r="G91" s="173">
        <f t="shared" si="35"/>
        <v>275.80338191831288</v>
      </c>
      <c r="H91" s="173">
        <f t="shared" si="35"/>
        <v>104.64473350158369</v>
      </c>
      <c r="I91" s="173" t="e">
        <f t="shared" si="35"/>
        <v>#N/A</v>
      </c>
      <c r="J91" s="173">
        <f t="shared" si="35"/>
        <v>-49.741370812515015</v>
      </c>
      <c r="K91" s="173">
        <f t="shared" si="35"/>
        <v>218.19101791405592</v>
      </c>
      <c r="L91" s="173">
        <f t="shared" si="35"/>
        <v>212.23345449431145</v>
      </c>
      <c r="M91" s="173">
        <f t="shared" si="35"/>
        <v>229.20856097384058</v>
      </c>
      <c r="N91" s="173">
        <f t="shared" si="35"/>
        <v>219.87767779407113</v>
      </c>
      <c r="O91" s="173">
        <f t="shared" si="35"/>
        <v>257.71316325232328</v>
      </c>
      <c r="P91" s="173">
        <f t="shared" si="35"/>
        <v>262.03245284625336</v>
      </c>
      <c r="Q91" s="173">
        <f t="shared" si="35"/>
        <v>300.63746900200931</v>
      </c>
      <c r="R91" s="173">
        <f t="shared" si="35"/>
        <v>210.46956790871081</v>
      </c>
      <c r="S91" s="173">
        <f t="shared" si="35"/>
        <v>35.392295512356213</v>
      </c>
      <c r="T91" s="173">
        <f t="shared" si="35"/>
        <v>-20.189683273263654</v>
      </c>
      <c r="U91" s="173">
        <f t="shared" si="35"/>
        <v>65.470553465929697</v>
      </c>
      <c r="V91" s="173">
        <f t="shared" si="35"/>
        <v>60.896016344400778</v>
      </c>
      <c r="W91" s="175">
        <f t="shared" si="35"/>
        <v>140.61498019435385</v>
      </c>
      <c r="X91" s="173">
        <f t="shared" si="35"/>
        <v>73.612807246972807</v>
      </c>
      <c r="Y91" s="173">
        <f t="shared" si="35"/>
        <v>65.578272693264807</v>
      </c>
      <c r="Z91" s="173">
        <f t="shared" si="35"/>
        <v>51.809241743296297</v>
      </c>
      <c r="AA91" s="173">
        <f t="shared" si="35"/>
        <v>57.09487504439312</v>
      </c>
      <c r="AB91" s="173">
        <f t="shared" si="35"/>
        <v>62.109257277352299</v>
      </c>
      <c r="AC91" s="174">
        <f t="shared" ca="1" si="35"/>
        <v>42.435300084898699</v>
      </c>
    </row>
    <row r="92" spans="1:29" x14ac:dyDescent="0.2">
      <c r="A92" s="190" t="s">
        <v>125</v>
      </c>
      <c r="B92" s="133"/>
      <c r="C92" s="173">
        <f t="shared" si="35"/>
        <v>-264.51243923362745</v>
      </c>
      <c r="D92" s="173">
        <f t="shared" ca="1" si="35"/>
        <v>200.66427842035955</v>
      </c>
      <c r="E92" s="175">
        <f t="shared" ca="1" si="35"/>
        <v>-31.924080406635767</v>
      </c>
      <c r="F92" s="173">
        <f t="shared" si="35"/>
        <v>159.73349525134654</v>
      </c>
      <c r="G92" s="173">
        <f t="shared" si="35"/>
        <v>213.57440292681349</v>
      </c>
      <c r="H92" s="173">
        <f t="shared" si="35"/>
        <v>105.89258757587777</v>
      </c>
      <c r="I92" s="173" t="e">
        <f t="shared" si="35"/>
        <v>#N/A</v>
      </c>
      <c r="J92" s="173">
        <f t="shared" si="35"/>
        <v>238.47388333369781</v>
      </c>
      <c r="K92" s="173">
        <f t="shared" si="35"/>
        <v>194.68164788300055</v>
      </c>
      <c r="L92" s="173">
        <f t="shared" si="35"/>
        <v>213.98481955226089</v>
      </c>
      <c r="M92" s="173">
        <f t="shared" si="35"/>
        <v>280.91047455788794</v>
      </c>
      <c r="N92" s="173">
        <f t="shared" si="35"/>
        <v>229.85898066438676</v>
      </c>
      <c r="O92" s="173">
        <f t="shared" si="35"/>
        <v>143.41400712655741</v>
      </c>
      <c r="P92" s="173">
        <f t="shared" si="35"/>
        <v>357.89213871406173</v>
      </c>
      <c r="Q92" s="173">
        <f t="shared" si="35"/>
        <v>382.39375387338077</v>
      </c>
      <c r="R92" s="173">
        <f t="shared" si="35"/>
        <v>-310.04387120777392</v>
      </c>
      <c r="S92" s="173">
        <f t="shared" si="35"/>
        <v>57.006935236808204</v>
      </c>
      <c r="T92" s="173">
        <f t="shared" si="35"/>
        <v>-44.238099951115146</v>
      </c>
      <c r="U92" s="173">
        <f t="shared" si="35"/>
        <v>75.84382304506471</v>
      </c>
      <c r="V92" s="173">
        <f t="shared" si="35"/>
        <v>139.41508261647868</v>
      </c>
      <c r="W92" s="175">
        <f t="shared" si="35"/>
        <v>164.70346614402479</v>
      </c>
      <c r="X92" s="173">
        <f t="shared" si="35"/>
        <v>36.724182741674667</v>
      </c>
      <c r="Y92" s="173">
        <f t="shared" si="35"/>
        <v>-3.8772474292636616</v>
      </c>
      <c r="Z92" s="173">
        <f t="shared" si="35"/>
        <v>2.7234348800138832</v>
      </c>
      <c r="AA92" s="173">
        <f t="shared" si="35"/>
        <v>12.024976053846331</v>
      </c>
      <c r="AB92" s="173">
        <f t="shared" si="35"/>
        <v>22.961933039567157</v>
      </c>
      <c r="AC92" s="174">
        <f t="shared" ca="1" si="35"/>
        <v>29.048095003319759</v>
      </c>
    </row>
    <row r="93" spans="1:29" ht="13.7" customHeight="1" thickBot="1" x14ac:dyDescent="0.25">
      <c r="A93" s="191" t="s">
        <v>126</v>
      </c>
      <c r="B93" s="153"/>
      <c r="C93" s="176">
        <f t="shared" si="35"/>
        <v>-264.51243923362927</v>
      </c>
      <c r="D93" s="176">
        <f t="shared" ca="1" si="35"/>
        <v>223.80325948584505</v>
      </c>
      <c r="E93" s="177">
        <f t="shared" ca="1" si="35"/>
        <v>-20.35458987389211</v>
      </c>
      <c r="F93" s="176">
        <f t="shared" si="35"/>
        <v>182.75993227185427</v>
      </c>
      <c r="G93" s="176">
        <f t="shared" si="35"/>
        <v>239.13998293818076</v>
      </c>
      <c r="H93" s="176">
        <f t="shared" si="35"/>
        <v>126.37988160552959</v>
      </c>
      <c r="I93" s="176" t="e">
        <f t="shared" si="35"/>
        <v>#N/A</v>
      </c>
      <c r="J93" s="176">
        <f t="shared" si="35"/>
        <v>256.80964933301584</v>
      </c>
      <c r="K93" s="176">
        <f t="shared" si="35"/>
        <v>220.89318873299999</v>
      </c>
      <c r="L93" s="176">
        <f t="shared" si="35"/>
        <v>251.18673367931842</v>
      </c>
      <c r="M93" s="176">
        <f t="shared" si="35"/>
        <v>337.14952040196295</v>
      </c>
      <c r="N93" s="176">
        <f t="shared" si="35"/>
        <v>269.74314760476045</v>
      </c>
      <c r="O93" s="176">
        <f t="shared" si="35"/>
        <v>216.77575465137488</v>
      </c>
      <c r="P93" s="176">
        <f t="shared" si="35"/>
        <v>427.00234481056759</v>
      </c>
      <c r="Q93" s="176">
        <f t="shared" si="35"/>
        <v>474.17859675712316</v>
      </c>
      <c r="R93" s="176">
        <f t="shared" si="35"/>
        <v>-250.85367761355883</v>
      </c>
      <c r="S93" s="176">
        <f t="shared" si="35"/>
        <v>72.241174595601478</v>
      </c>
      <c r="T93" s="176">
        <f t="shared" si="35"/>
        <v>-23.61864658407103</v>
      </c>
      <c r="U93" s="176">
        <f t="shared" si="35"/>
        <v>89.156834537016039</v>
      </c>
      <c r="V93" s="176">
        <f t="shared" si="35"/>
        <v>151.18533583386125</v>
      </c>
      <c r="W93" s="177">
        <f t="shared" si="35"/>
        <v>196.8482651214108</v>
      </c>
      <c r="X93" s="176">
        <f t="shared" si="35"/>
        <v>57.218887343246024</v>
      </c>
      <c r="Y93" s="176">
        <f t="shared" si="35"/>
        <v>11.621346795338468</v>
      </c>
      <c r="Z93" s="176">
        <f t="shared" si="35"/>
        <v>18.273553942286526</v>
      </c>
      <c r="AA93" s="176">
        <f t="shared" si="35"/>
        <v>26.306022311147899</v>
      </c>
      <c r="AB93" s="176">
        <f t="shared" si="35"/>
        <v>36.176370813320318</v>
      </c>
      <c r="AC93" s="178">
        <f t="shared" ca="1" si="35"/>
        <v>46.584265207553472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37208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8633.0935251798583</v>
      </c>
      <c r="D107" s="173">
        <v>12674.990541051833</v>
      </c>
      <c r="E107" s="173">
        <v>10654.042033115846</v>
      </c>
      <c r="F107" s="179">
        <v>11694.580390372052</v>
      </c>
      <c r="G107" s="179">
        <v>11471.78789938817</v>
      </c>
      <c r="H107" s="179">
        <v>11917.372881355932</v>
      </c>
      <c r="I107" s="179" t="e">
        <v>#N/A</v>
      </c>
      <c r="J107" s="179">
        <v>12287.334593572778</v>
      </c>
      <c r="K107" s="179">
        <v>10646.387832699618</v>
      </c>
      <c r="L107" s="179">
        <v>10112.359550561798</v>
      </c>
      <c r="M107" s="179">
        <v>10681.399631675873</v>
      </c>
      <c r="N107" s="179">
        <v>10480.049004979097</v>
      </c>
      <c r="O107" s="179">
        <v>16504.35218656385</v>
      </c>
      <c r="P107" s="179">
        <v>15955.47309833024</v>
      </c>
      <c r="Q107" s="179">
        <v>18268.17683595177</v>
      </c>
      <c r="R107" s="179">
        <v>15289.406625409536</v>
      </c>
      <c r="S107" s="179">
        <v>11813.186899328271</v>
      </c>
      <c r="T107" s="179">
        <v>13527.223537368955</v>
      </c>
      <c r="U107" s="179">
        <v>11634.844868735083</v>
      </c>
      <c r="V107" s="179">
        <v>10277.492291880779</v>
      </c>
      <c r="W107" s="179">
        <v>12412.347244198018</v>
      </c>
      <c r="X107" s="179">
        <v>11672.039541371601</v>
      </c>
      <c r="Y107" s="179">
        <v>11124.614060154781</v>
      </c>
      <c r="Z107" s="179">
        <v>10693.027697222722</v>
      </c>
      <c r="AA107" s="179">
        <v>10291.23728094384</v>
      </c>
      <c r="AB107" s="179">
        <v>10176.012659695329</v>
      </c>
      <c r="AC107" s="183">
        <v>11003.331502386021</v>
      </c>
    </row>
    <row r="108" spans="1:29" x14ac:dyDescent="0.2">
      <c r="A108" s="147" t="s">
        <v>121</v>
      </c>
      <c r="B108" s="148"/>
      <c r="C108" s="173">
        <v>8934.7079037800686</v>
      </c>
      <c r="D108" s="173">
        <v>13188.518231186967</v>
      </c>
      <c r="E108" s="175">
        <v>11061.613067483519</v>
      </c>
      <c r="F108" s="173">
        <v>11952.787396923351</v>
      </c>
      <c r="G108" s="173">
        <v>12023.512646954045</v>
      </c>
      <c r="H108" s="173">
        <v>11882.062146892657</v>
      </c>
      <c r="I108" s="173" t="e">
        <v>#N/A</v>
      </c>
      <c r="J108" s="173">
        <v>11690.647482014389</v>
      </c>
      <c r="K108" s="173">
        <v>10968.921389396708</v>
      </c>
      <c r="L108" s="173">
        <v>10630.630630630631</v>
      </c>
      <c r="M108" s="173">
        <v>11170.212765957445</v>
      </c>
      <c r="N108" s="173">
        <v>10923.254928661596</v>
      </c>
      <c r="O108" s="173">
        <v>15601.724045776844</v>
      </c>
      <c r="P108" s="173">
        <v>15106.732348111656</v>
      </c>
      <c r="Q108" s="173">
        <v>17006.802721088432</v>
      </c>
      <c r="R108" s="173">
        <v>14691.637068130447</v>
      </c>
      <c r="S108" s="173">
        <v>11740.763301090754</v>
      </c>
      <c r="T108" s="173">
        <v>12874.155133569358</v>
      </c>
      <c r="U108" s="173">
        <v>11380.215932302304</v>
      </c>
      <c r="V108" s="173">
        <v>10967.918837400603</v>
      </c>
      <c r="W108" s="173">
        <v>12310.327425231713</v>
      </c>
      <c r="X108" s="173">
        <v>11684.964023440398</v>
      </c>
      <c r="Y108" s="173">
        <v>10956.362131843576</v>
      </c>
      <c r="Z108" s="173">
        <v>10748.62105203873</v>
      </c>
      <c r="AA108" s="173">
        <v>10668.161712332732</v>
      </c>
      <c r="AB108" s="173">
        <v>10840.535532420505</v>
      </c>
      <c r="AC108" s="174">
        <v>11181.512134970168</v>
      </c>
    </row>
    <row r="109" spans="1:29" x14ac:dyDescent="0.2">
      <c r="A109" s="147" t="s">
        <v>122</v>
      </c>
      <c r="B109" s="133"/>
      <c r="C109" s="173">
        <v>8794.7882736156353</v>
      </c>
      <c r="D109" s="173">
        <v>12866.94624475791</v>
      </c>
      <c r="E109" s="175">
        <v>10830.867259186773</v>
      </c>
      <c r="F109" s="173">
        <v>12022.0501993901</v>
      </c>
      <c r="G109" s="173">
        <v>12139.338494018297</v>
      </c>
      <c r="H109" s="173">
        <v>11904.761904761903</v>
      </c>
      <c r="I109" s="173" t="e">
        <v>#N/A</v>
      </c>
      <c r="J109" s="173">
        <v>11666.666666666666</v>
      </c>
      <c r="K109" s="173">
        <v>10431.03448275862</v>
      </c>
      <c r="L109" s="173">
        <v>10084.033613445379</v>
      </c>
      <c r="M109" s="173">
        <v>11661.341853035143</v>
      </c>
      <c r="N109" s="173">
        <v>10725.469983079713</v>
      </c>
      <c r="O109" s="173">
        <v>15409.372193530648</v>
      </c>
      <c r="P109" s="173">
        <v>14977.307110438727</v>
      </c>
      <c r="Q109" s="173">
        <v>16607.089663389932</v>
      </c>
      <c r="R109" s="173">
        <v>14643.719806763285</v>
      </c>
      <c r="S109" s="173">
        <v>11198.577913167077</v>
      </c>
      <c r="T109" s="173">
        <v>11890.427453341357</v>
      </c>
      <c r="U109" s="173">
        <v>11150.881057268722</v>
      </c>
      <c r="V109" s="173">
        <v>10554.425228891148</v>
      </c>
      <c r="W109" s="173">
        <v>12174.031192537383</v>
      </c>
      <c r="X109" s="173">
        <v>11140.579046962448</v>
      </c>
      <c r="Y109" s="173">
        <v>10452.036021444263</v>
      </c>
      <c r="Z109" s="173">
        <v>10323.460433536442</v>
      </c>
      <c r="AA109" s="173">
        <v>9892.2991199530879</v>
      </c>
      <c r="AB109" s="173">
        <v>9561.2492381145876</v>
      </c>
      <c r="AC109" s="174">
        <v>10624.931758819283</v>
      </c>
    </row>
    <row r="110" spans="1:29" x14ac:dyDescent="0.2">
      <c r="A110" s="147" t="s">
        <v>123</v>
      </c>
      <c r="B110" s="133"/>
      <c r="C110" s="173">
        <v>7142.7637968100526</v>
      </c>
      <c r="D110" s="173">
        <v>11992.316557817901</v>
      </c>
      <c r="E110" s="175">
        <v>9567.5401773139765</v>
      </c>
      <c r="F110" s="173">
        <v>11581.059348533929</v>
      </c>
      <c r="G110" s="173">
        <v>11611.541168191414</v>
      </c>
      <c r="H110" s="173">
        <v>11550.577528876443</v>
      </c>
      <c r="I110" s="173" t="e">
        <v>#N/A</v>
      </c>
      <c r="J110" s="173">
        <v>11790.780141843972</v>
      </c>
      <c r="K110" s="173">
        <v>10377.358490566037</v>
      </c>
      <c r="L110" s="173">
        <v>10050.251256281408</v>
      </c>
      <c r="M110" s="173">
        <v>11908.64600326264</v>
      </c>
      <c r="N110" s="173">
        <v>10778.751916703362</v>
      </c>
      <c r="O110" s="173">
        <v>15443.193496551939</v>
      </c>
      <c r="P110" s="173">
        <v>14953.987730061348</v>
      </c>
      <c r="Q110" s="173">
        <v>16807.356044618627</v>
      </c>
      <c r="R110" s="173">
        <v>14568.236714975845</v>
      </c>
      <c r="S110" s="173">
        <v>11324.710125122148</v>
      </c>
      <c r="T110" s="173">
        <v>12088.081305820757</v>
      </c>
      <c r="U110" s="173">
        <v>10969.314597074848</v>
      </c>
      <c r="V110" s="173">
        <v>10916.734472470844</v>
      </c>
      <c r="W110" s="173">
        <v>12083.259062881547</v>
      </c>
      <c r="X110" s="173">
        <v>11438.129580444449</v>
      </c>
      <c r="Y110" s="173">
        <v>10714.830823472399</v>
      </c>
      <c r="Z110" s="173">
        <v>10632.818717173324</v>
      </c>
      <c r="AA110" s="173">
        <v>10163.672315698816</v>
      </c>
      <c r="AB110" s="173">
        <v>9782.1589936905111</v>
      </c>
      <c r="AC110" s="174">
        <v>10626.058524382146</v>
      </c>
    </row>
    <row r="111" spans="1:29" x14ac:dyDescent="0.2">
      <c r="A111" s="147" t="s">
        <v>124</v>
      </c>
      <c r="B111" s="148"/>
      <c r="C111" s="173">
        <v>8949.1525423728781</v>
      </c>
      <c r="D111" s="173">
        <v>11909.335382251247</v>
      </c>
      <c r="E111" s="175">
        <v>10429.243962312063</v>
      </c>
      <c r="F111" s="173">
        <v>11581.059348533929</v>
      </c>
      <c r="G111" s="173">
        <v>11611.541168191414</v>
      </c>
      <c r="H111" s="173">
        <v>11550.577528876443</v>
      </c>
      <c r="I111" s="173" t="e">
        <v>#N/A</v>
      </c>
      <c r="J111" s="173">
        <v>11790.780141843972</v>
      </c>
      <c r="K111" s="173">
        <v>10720.41166380789</v>
      </c>
      <c r="L111" s="173">
        <v>10971.524288107203</v>
      </c>
      <c r="M111" s="173">
        <v>12642.740619902119</v>
      </c>
      <c r="N111" s="173">
        <v>11444.892190605737</v>
      </c>
      <c r="O111" s="173">
        <v>15543.685909374772</v>
      </c>
      <c r="P111" s="173">
        <v>14953.987730061348</v>
      </c>
      <c r="Q111" s="173">
        <v>17108.833283087126</v>
      </c>
      <c r="R111" s="173">
        <v>14568.236714975845</v>
      </c>
      <c r="S111" s="173">
        <v>11324.710125122148</v>
      </c>
      <c r="T111" s="173">
        <v>12088.081305820757</v>
      </c>
      <c r="U111" s="173">
        <v>10969.314597074848</v>
      </c>
      <c r="V111" s="173">
        <v>10916.734472470844</v>
      </c>
      <c r="W111" s="173">
        <v>12211.031177335748</v>
      </c>
      <c r="X111" s="173">
        <v>11790.893604675792</v>
      </c>
      <c r="Y111" s="173">
        <v>10995.3450694041</v>
      </c>
      <c r="Z111" s="173">
        <v>10950.613700836055</v>
      </c>
      <c r="AA111" s="173">
        <v>10466.476907416827</v>
      </c>
      <c r="AB111" s="173">
        <v>10067.68159822479</v>
      </c>
      <c r="AC111" s="174">
        <v>10987.326574315053</v>
      </c>
    </row>
    <row r="112" spans="1:29" x14ac:dyDescent="0.2">
      <c r="A112" s="147" t="s">
        <v>125</v>
      </c>
      <c r="B112" s="133"/>
      <c r="C112" s="173">
        <v>8550.1858736059476</v>
      </c>
      <c r="D112" s="173">
        <v>11874.469889737064</v>
      </c>
      <c r="E112" s="175">
        <v>10212.327881671506</v>
      </c>
      <c r="F112" s="173">
        <v>11240.277654577852</v>
      </c>
      <c r="G112" s="173">
        <v>11398.176291793312</v>
      </c>
      <c r="H112" s="173">
        <v>11082.379017362393</v>
      </c>
      <c r="I112" s="173" t="e">
        <v>#N/A</v>
      </c>
      <c r="J112" s="173">
        <v>11028.037383177571</v>
      </c>
      <c r="K112" s="173">
        <v>11516.314779270631</v>
      </c>
      <c r="L112" s="173">
        <v>12476.370510396977</v>
      </c>
      <c r="M112" s="173">
        <v>15613.38289962825</v>
      </c>
      <c r="N112" s="173">
        <v>13202.022729765284</v>
      </c>
      <c r="O112" s="173">
        <v>19661.472466634008</v>
      </c>
      <c r="P112" s="173">
        <v>19819.819819819815</v>
      </c>
      <c r="Q112" s="173">
        <v>21831.735889243875</v>
      </c>
      <c r="R112" s="173">
        <v>17332.861690838341</v>
      </c>
      <c r="S112" s="173">
        <v>11742.121409602774</v>
      </c>
      <c r="T112" s="173">
        <v>13277.428371767995</v>
      </c>
      <c r="U112" s="173">
        <v>11156.505342551854</v>
      </c>
      <c r="V112" s="173">
        <v>10792.430514488467</v>
      </c>
      <c r="W112" s="173">
        <v>13019.034883055889</v>
      </c>
      <c r="X112" s="173">
        <v>12649.02187754889</v>
      </c>
      <c r="Y112" s="173">
        <v>11673.163638310276</v>
      </c>
      <c r="Z112" s="173">
        <v>11565.110734847682</v>
      </c>
      <c r="AA112" s="173">
        <v>10986.834373986674</v>
      </c>
      <c r="AB112" s="173">
        <v>10590.420987508838</v>
      </c>
      <c r="AC112" s="174">
        <v>11527.987768132822</v>
      </c>
    </row>
    <row r="113" spans="1:29" ht="12" thickBot="1" x14ac:dyDescent="0.25">
      <c r="A113" s="147" t="s">
        <v>126</v>
      </c>
      <c r="C113" s="176">
        <v>8921.9330855018598</v>
      </c>
      <c r="D113" s="176">
        <v>12298.558100084816</v>
      </c>
      <c r="E113" s="177">
        <v>10610.245592793337</v>
      </c>
      <c r="F113" s="173">
        <v>11756.114958067736</v>
      </c>
      <c r="G113" s="173">
        <v>11968.085106382978</v>
      </c>
      <c r="H113" s="173">
        <v>11544.144809752494</v>
      </c>
      <c r="I113" s="173" t="e">
        <v>#N/A</v>
      </c>
      <c r="J113" s="173">
        <v>11495.327102803738</v>
      </c>
      <c r="K113" s="173">
        <v>12284.069097888674</v>
      </c>
      <c r="L113" s="173">
        <v>13610.586011342157</v>
      </c>
      <c r="M113" s="173">
        <v>17472.118959107804</v>
      </c>
      <c r="N113" s="173">
        <v>14455.591356112878</v>
      </c>
      <c r="O113" s="173">
        <v>22510.979591821448</v>
      </c>
      <c r="P113" s="173">
        <v>22342.342342342337</v>
      </c>
      <c r="Q113" s="173">
        <v>25381.611643592471</v>
      </c>
      <c r="R113" s="173">
        <v>19808.984789529532</v>
      </c>
      <c r="S113" s="173">
        <v>12439.926940370531</v>
      </c>
      <c r="T113" s="173">
        <v>14150.943396226416</v>
      </c>
      <c r="U113" s="173">
        <v>11785.040854808298</v>
      </c>
      <c r="V113" s="173">
        <v>11383.796570076876</v>
      </c>
      <c r="W113" s="173">
        <v>14069.009151207343</v>
      </c>
      <c r="X113" s="173">
        <v>13634.750257515017</v>
      </c>
      <c r="Y113" s="173">
        <v>12552.093836975926</v>
      </c>
      <c r="Z113" s="173">
        <v>12442.38672667764</v>
      </c>
      <c r="AA113" s="173">
        <v>11772.922208216814</v>
      </c>
      <c r="AB113" s="173">
        <v>11294.199637638465</v>
      </c>
      <c r="AC113" s="174">
        <v>12339.37248728922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2014-09-03T16:42:27Z</dcterms:modified>
</cp:coreProperties>
</file>