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Copy Price Macro" sheetId="512" state="veryHidden" r:id="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trv45sec1">'Gas Average Basis'!$C$7:$AI$63</definedName>
    <definedName name="trv46sec1">'Gas Average PhyIdx'!$C$7:$AI$49</definedName>
    <definedName name="trv47sec1">'Gas Average FinIdx'!$C$7:$AI$49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 calcOnSave="0"/>
  <webPublishObjects count="4">
    <webPublishObject id="32228" divId="erv10sec1" sourceObject="erv10sec1" destinationFile="c:\erp1.htm"/>
    <webPublishObject id="29358" divId="trv45sec1" sourceObject="trv45sec1" destinationFile="c:\erp1.htm"/>
    <webPublishObject id="29431" divId="trv46sec1" sourceObject="trv46sec1" destinationFile="c:\erp1.htm"/>
    <webPublishObject id="29404" divId="trv47sec1" sourceObject="trv47sec1" destinationFile="c:\erp1.htm"/>
  </webPublishObjects>
</workbook>
</file>

<file path=xl/calcChain.xml><?xml version="1.0" encoding="utf-8"?>
<calcChain xmlns="http://schemas.openxmlformats.org/spreadsheetml/2006/main">
  <c r="B5" i="6" l="1"/>
  <c r="F11" i="6" s="1"/>
  <c r="C11" i="6"/>
  <c r="D11" i="6"/>
  <c r="E11" i="6"/>
  <c r="H11" i="6"/>
  <c r="I11" i="6"/>
  <c r="J11" i="6"/>
  <c r="K11" i="6"/>
  <c r="L11" i="6"/>
  <c r="M11" i="6"/>
  <c r="P11" i="6"/>
  <c r="Q11" i="6"/>
  <c r="D12" i="6"/>
  <c r="E12" i="6"/>
  <c r="F12" i="6"/>
  <c r="G12" i="6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/>
  <c r="B19" i="6" s="1"/>
  <c r="B20" i="6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F2" i="5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G2" i="5" s="1"/>
  <c r="F3" i="5"/>
  <c r="G3" i="5" s="1"/>
  <c r="H3" i="5" s="1"/>
  <c r="I3" i="5" s="1"/>
  <c r="J3" i="5" s="1"/>
  <c r="K3" i="5"/>
  <c r="L3" i="5" s="1"/>
  <c r="M3" i="5" s="1"/>
  <c r="N3" i="5" s="1"/>
  <c r="O3" i="5" s="1"/>
  <c r="P3" i="5" s="1"/>
  <c r="Q3" i="5" s="1"/>
  <c r="R3" i="5" s="1"/>
  <c r="S3" i="5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K28" i="4" s="1"/>
  <c r="R22" i="4"/>
  <c r="T22" i="4"/>
  <c r="V22" i="4"/>
  <c r="X22" i="4"/>
  <c r="Z22" i="4"/>
  <c r="AB22" i="4"/>
  <c r="AD22" i="4"/>
  <c r="AF22" i="4"/>
  <c r="AH22" i="4"/>
  <c r="P25" i="4"/>
  <c r="R26" i="4"/>
  <c r="K30" i="4"/>
  <c r="K31" i="4"/>
  <c r="K36" i="4"/>
  <c r="L36" i="4"/>
  <c r="M36" i="4" s="1"/>
  <c r="N36" i="4" s="1"/>
  <c r="AL37" i="4"/>
  <c r="AJ38" i="4"/>
  <c r="AL38" i="4"/>
  <c r="L39" i="4"/>
  <c r="M39" i="4" s="1"/>
  <c r="N39" i="4" s="1"/>
  <c r="K40" i="4"/>
  <c r="K41" i="4"/>
  <c r="O41" i="4"/>
  <c r="AL44" i="4"/>
  <c r="AJ45" i="4"/>
  <c r="AL45" i="4"/>
  <c r="AJ46" i="4"/>
  <c r="AL46" i="4"/>
  <c r="AJ47" i="4"/>
  <c r="AL47" i="4"/>
  <c r="AL48" i="4"/>
  <c r="J49" i="4"/>
  <c r="L49" i="4"/>
  <c r="N49" i="4" s="1"/>
  <c r="P58" i="4"/>
  <c r="Q58" i="4"/>
  <c r="R58" i="4"/>
  <c r="S58" i="4"/>
  <c r="K61" i="4"/>
  <c r="Q61" i="4"/>
  <c r="Z62" i="4"/>
  <c r="C10" i="517"/>
  <c r="R12" i="517"/>
  <c r="K15" i="517"/>
  <c r="T22" i="517"/>
  <c r="V22" i="517"/>
  <c r="AD22" i="517"/>
  <c r="AF22" i="517"/>
  <c r="F24" i="517"/>
  <c r="F25" i="517"/>
  <c r="R25" i="517"/>
  <c r="V25" i="517"/>
  <c r="R26" i="517"/>
  <c r="AL37" i="517"/>
  <c r="AJ38" i="517"/>
  <c r="AL38" i="517"/>
  <c r="AL44" i="517"/>
  <c r="AJ45" i="517"/>
  <c r="AL45" i="517"/>
  <c r="AJ46" i="517"/>
  <c r="AL46" i="517"/>
  <c r="AJ47" i="517"/>
  <c r="AL47" i="517"/>
  <c r="AL48" i="517"/>
  <c r="J49" i="517"/>
  <c r="C10" i="515"/>
  <c r="K15" i="515"/>
  <c r="P22" i="515"/>
  <c r="T22" i="515"/>
  <c r="X22" i="515"/>
  <c r="AH22" i="515"/>
  <c r="F24" i="515"/>
  <c r="Z22" i="515" s="1"/>
  <c r="F25" i="515"/>
  <c r="J49" i="515" s="1"/>
  <c r="P25" i="515"/>
  <c r="R25" i="515"/>
  <c r="R12" i="515" s="1"/>
  <c r="V25" i="515"/>
  <c r="V22" i="515" s="1"/>
  <c r="P26" i="515"/>
  <c r="AL37" i="515"/>
  <c r="AJ38" i="515"/>
  <c r="AL38" i="515"/>
  <c r="AL44" i="515"/>
  <c r="AJ45" i="515"/>
  <c r="AL45" i="515"/>
  <c r="AJ46" i="515"/>
  <c r="AL46" i="515"/>
  <c r="AJ47" i="515"/>
  <c r="AL47" i="515"/>
  <c r="AL48" i="515"/>
  <c r="B5" i="516"/>
  <c r="N11" i="516"/>
  <c r="Q11" i="516"/>
  <c r="W11" i="516"/>
  <c r="X11" i="516"/>
  <c r="D12" i="516"/>
  <c r="E12" i="516" s="1"/>
  <c r="F12" i="516"/>
  <c r="G12" i="516" s="1"/>
  <c r="H12" i="516" s="1"/>
  <c r="I12" i="516" s="1"/>
  <c r="J12" i="516" s="1"/>
  <c r="K12" i="516" s="1"/>
  <c r="L12" i="516" s="1"/>
  <c r="M12" i="516" s="1"/>
  <c r="N12" i="516" s="1"/>
  <c r="O12" i="516" s="1"/>
  <c r="P12" i="516" s="1"/>
  <c r="Q12" i="516" s="1"/>
  <c r="R12" i="516" s="1"/>
  <c r="S12" i="516" s="1"/>
  <c r="T12" i="516" s="1"/>
  <c r="U12" i="516" s="1"/>
  <c r="V12" i="516" s="1"/>
  <c r="W12" i="516" s="1"/>
  <c r="X12" i="516" s="1"/>
  <c r="Y12" i="516" s="1"/>
  <c r="Z12" i="516" s="1"/>
  <c r="AA12" i="516" s="1"/>
  <c r="AB12" i="516" s="1"/>
  <c r="AC12" i="516" s="1"/>
  <c r="AD12" i="516" s="1"/>
  <c r="B17" i="516"/>
  <c r="B18" i="516" s="1"/>
  <c r="B19" i="516" s="1"/>
  <c r="B20" i="516" s="1"/>
  <c r="B21" i="516" s="1"/>
  <c r="B22" i="516" s="1"/>
  <c r="B23" i="516" s="1"/>
  <c r="B24" i="516" s="1"/>
  <c r="B25" i="516"/>
  <c r="B26" i="516" s="1"/>
  <c r="B27" i="516" s="1"/>
  <c r="B28" i="516" s="1"/>
  <c r="B29" i="516" s="1"/>
  <c r="B30" i="516" s="1"/>
  <c r="B31" i="516" s="1"/>
  <c r="B32" i="516" s="1"/>
  <c r="B33" i="516" s="1"/>
  <c r="B34" i="516"/>
  <c r="B35" i="516" s="1"/>
  <c r="B36" i="516" s="1"/>
  <c r="B37" i="516" s="1"/>
  <c r="B38" i="516" s="1"/>
  <c r="B39" i="516" s="1"/>
  <c r="B40" i="516" s="1"/>
  <c r="B41" i="516" s="1"/>
  <c r="B42" i="516" s="1"/>
  <c r="B43" i="516" s="1"/>
  <c r="B44" i="516" s="1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A2" i="514"/>
  <c r="A6" i="514"/>
  <c r="G8" i="514"/>
  <c r="H8" i="514"/>
  <c r="J8" i="514"/>
  <c r="J66" i="514" s="1"/>
  <c r="K8" i="514"/>
  <c r="L8" i="514"/>
  <c r="M8" i="514"/>
  <c r="P8" i="514"/>
  <c r="Q8" i="514"/>
  <c r="R8" i="514"/>
  <c r="T8" i="514"/>
  <c r="U8" i="514"/>
  <c r="U66" i="514" s="1"/>
  <c r="V8" i="514"/>
  <c r="C9" i="514"/>
  <c r="D9" i="514"/>
  <c r="E9" i="514"/>
  <c r="E28" i="514" s="1"/>
  <c r="H9" i="514"/>
  <c r="L9" i="514"/>
  <c r="M9" i="514"/>
  <c r="P9" i="514"/>
  <c r="T9" i="514"/>
  <c r="T28" i="514" s="1"/>
  <c r="AG9" i="514"/>
  <c r="G9" i="514" s="1"/>
  <c r="AH9" i="514"/>
  <c r="AI9" i="514"/>
  <c r="J9" i="514" s="1"/>
  <c r="AJ9" i="514"/>
  <c r="AK9" i="514"/>
  <c r="AL9" i="514"/>
  <c r="AM9" i="514"/>
  <c r="AN9" i="514"/>
  <c r="Q9" i="514" s="1"/>
  <c r="Q28" i="514" s="1"/>
  <c r="AO9" i="514"/>
  <c r="R9" i="514" s="1"/>
  <c r="AP9" i="514"/>
  <c r="AQ9" i="514"/>
  <c r="U9" i="514" s="1"/>
  <c r="AR9" i="514"/>
  <c r="AS9" i="514"/>
  <c r="AT9" i="514"/>
  <c r="AU9" i="514"/>
  <c r="AV9" i="514"/>
  <c r="AW9" i="514"/>
  <c r="AX9" i="514"/>
  <c r="AY9" i="514"/>
  <c r="AZ9" i="514"/>
  <c r="AZ28" i="514" s="1"/>
  <c r="BA9" i="514"/>
  <c r="BB9" i="514"/>
  <c r="BC9" i="514"/>
  <c r="BD9" i="514"/>
  <c r="BE9" i="514"/>
  <c r="BF9" i="514"/>
  <c r="BG9" i="514"/>
  <c r="BH9" i="514"/>
  <c r="BH28" i="514" s="1"/>
  <c r="BI9" i="514"/>
  <c r="BJ9" i="514"/>
  <c r="BK9" i="514"/>
  <c r="BL9" i="514"/>
  <c r="BM9" i="514"/>
  <c r="BN9" i="514"/>
  <c r="BO9" i="514"/>
  <c r="BP9" i="514"/>
  <c r="BP28" i="514" s="1"/>
  <c r="BQ9" i="514"/>
  <c r="BR9" i="514"/>
  <c r="BS9" i="514"/>
  <c r="BT9" i="514"/>
  <c r="BU9" i="514"/>
  <c r="BV9" i="514"/>
  <c r="BW9" i="514"/>
  <c r="BX9" i="514"/>
  <c r="BX28" i="514" s="1"/>
  <c r="BY9" i="514"/>
  <c r="BZ9" i="514"/>
  <c r="CA9" i="514"/>
  <c r="CB9" i="514"/>
  <c r="CC9" i="514"/>
  <c r="CD9" i="514"/>
  <c r="CE9" i="514"/>
  <c r="CF9" i="514"/>
  <c r="CF28" i="514" s="1"/>
  <c r="CG9" i="514"/>
  <c r="CH9" i="514"/>
  <c r="CI9" i="514"/>
  <c r="CJ9" i="514"/>
  <c r="CK9" i="514"/>
  <c r="CL9" i="514"/>
  <c r="CM9" i="514"/>
  <c r="CN9" i="514"/>
  <c r="CN28" i="514" s="1"/>
  <c r="CO9" i="514"/>
  <c r="CP9" i="514"/>
  <c r="CQ9" i="514"/>
  <c r="CR9" i="514"/>
  <c r="CS9" i="514"/>
  <c r="CT9" i="514"/>
  <c r="CU9" i="514"/>
  <c r="CV9" i="514"/>
  <c r="CV28" i="514" s="1"/>
  <c r="CW9" i="514"/>
  <c r="CX9" i="514"/>
  <c r="CY9" i="514"/>
  <c r="CZ9" i="514"/>
  <c r="DA9" i="514"/>
  <c r="DB9" i="514"/>
  <c r="DC9" i="514"/>
  <c r="DD9" i="514"/>
  <c r="DD28" i="514" s="1"/>
  <c r="DE9" i="514"/>
  <c r="DF9" i="514"/>
  <c r="DG9" i="514"/>
  <c r="DH9" i="514"/>
  <c r="DI9" i="514"/>
  <c r="DJ9" i="514"/>
  <c r="DK9" i="514"/>
  <c r="DL9" i="514"/>
  <c r="DL28" i="514" s="1"/>
  <c r="DM9" i="514"/>
  <c r="DN9" i="514"/>
  <c r="DO9" i="514"/>
  <c r="DP9" i="514"/>
  <c r="DQ9" i="514"/>
  <c r="DR9" i="514"/>
  <c r="DS9" i="514"/>
  <c r="DT9" i="514"/>
  <c r="DT28" i="514" s="1"/>
  <c r="DU9" i="514"/>
  <c r="DV9" i="514"/>
  <c r="DW9" i="514"/>
  <c r="DX9" i="514"/>
  <c r="DX28" i="514" s="1"/>
  <c r="DY9" i="514"/>
  <c r="DZ9" i="514"/>
  <c r="EA9" i="514"/>
  <c r="EB9" i="514"/>
  <c r="EB28" i="514" s="1"/>
  <c r="EC9" i="514"/>
  <c r="ED9" i="514"/>
  <c r="EE9" i="514"/>
  <c r="EF9" i="514"/>
  <c r="EG9" i="514"/>
  <c r="EH9" i="514"/>
  <c r="EI9" i="514"/>
  <c r="EJ9" i="514"/>
  <c r="EJ28" i="514" s="1"/>
  <c r="C10" i="514"/>
  <c r="D10" i="514"/>
  <c r="E10" i="514"/>
  <c r="F10" i="514"/>
  <c r="F29" i="514" s="1"/>
  <c r="I10" i="514"/>
  <c r="I29" i="514" s="1"/>
  <c r="J10" i="514"/>
  <c r="M10" i="514"/>
  <c r="T10" i="514"/>
  <c r="U10" i="514"/>
  <c r="U29" i="514" s="1"/>
  <c r="AG10" i="514"/>
  <c r="G10" i="514" s="1"/>
  <c r="AH10" i="514"/>
  <c r="H10" i="514" s="1"/>
  <c r="AI10" i="514"/>
  <c r="AJ10" i="514"/>
  <c r="K10" i="514" s="1"/>
  <c r="K29" i="514" s="1"/>
  <c r="AK10" i="514"/>
  <c r="AL10" i="514"/>
  <c r="AM10" i="514"/>
  <c r="P10" i="514" s="1"/>
  <c r="P29" i="514" s="1"/>
  <c r="AN10" i="514"/>
  <c r="AO10" i="514"/>
  <c r="R10" i="514" s="1"/>
  <c r="AP10" i="514"/>
  <c r="AQ10" i="514"/>
  <c r="AR10" i="514"/>
  <c r="V10" i="514" s="1"/>
  <c r="AS10" i="514"/>
  <c r="AS29" i="514" s="1"/>
  <c r="AT10" i="514"/>
  <c r="AU10" i="514"/>
  <c r="AV10" i="514"/>
  <c r="AV29" i="514" s="1"/>
  <c r="AW10" i="514"/>
  <c r="AX10" i="514"/>
  <c r="AY10" i="514"/>
  <c r="AZ10" i="514"/>
  <c r="BA10" i="514"/>
  <c r="BA29" i="514" s="1"/>
  <c r="BB10" i="514"/>
  <c r="BC10" i="514"/>
  <c r="BD10" i="514"/>
  <c r="BE10" i="514"/>
  <c r="BF10" i="514"/>
  <c r="BG10" i="514"/>
  <c r="BH10" i="514"/>
  <c r="BI10" i="514"/>
  <c r="BI29" i="514" s="1"/>
  <c r="BJ10" i="514"/>
  <c r="BK10" i="514"/>
  <c r="BL10" i="514"/>
  <c r="BL29" i="514" s="1"/>
  <c r="BM10" i="514"/>
  <c r="BN10" i="514"/>
  <c r="BO10" i="514"/>
  <c r="BP10" i="514"/>
  <c r="BP29" i="514" s="1"/>
  <c r="BQ10" i="514"/>
  <c r="BQ29" i="514" s="1"/>
  <c r="BR10" i="514"/>
  <c r="BS10" i="514"/>
  <c r="BT10" i="514"/>
  <c r="BT29" i="514" s="1"/>
  <c r="BU10" i="514"/>
  <c r="BV10" i="514"/>
  <c r="BW10" i="514"/>
  <c r="BX10" i="514"/>
  <c r="BX29" i="514" s="1"/>
  <c r="BY10" i="514"/>
  <c r="BY29" i="514" s="1"/>
  <c r="BZ10" i="514"/>
  <c r="CA10" i="514"/>
  <c r="CB10" i="514"/>
  <c r="CB29" i="514" s="1"/>
  <c r="CC10" i="514"/>
  <c r="CD10" i="514"/>
  <c r="CE10" i="514"/>
  <c r="CF10" i="514"/>
  <c r="CG10" i="514"/>
  <c r="CG29" i="514" s="1"/>
  <c r="CH10" i="514"/>
  <c r="CI10" i="514"/>
  <c r="CJ10" i="514"/>
  <c r="CJ29" i="514" s="1"/>
  <c r="CK10" i="514"/>
  <c r="CL10" i="514"/>
  <c r="CM10" i="514"/>
  <c r="CN10" i="514"/>
  <c r="CO10" i="514"/>
  <c r="CO29" i="514" s="1"/>
  <c r="CP10" i="514"/>
  <c r="CQ10" i="514"/>
  <c r="CR10" i="514"/>
  <c r="CR29" i="514" s="1"/>
  <c r="CS10" i="514"/>
  <c r="CT10" i="514"/>
  <c r="CU10" i="514"/>
  <c r="CV10" i="514"/>
  <c r="CW10" i="514"/>
  <c r="CW29" i="514" s="1"/>
  <c r="CX10" i="514"/>
  <c r="CY10" i="514"/>
  <c r="CZ10" i="514"/>
  <c r="CZ29" i="514" s="1"/>
  <c r="DA10" i="514"/>
  <c r="DB10" i="514"/>
  <c r="DC10" i="514"/>
  <c r="DD10" i="514"/>
  <c r="DD29" i="514" s="1"/>
  <c r="DE10" i="514"/>
  <c r="DE29" i="514" s="1"/>
  <c r="DF10" i="514"/>
  <c r="DG10" i="514"/>
  <c r="DH10" i="514"/>
  <c r="DI10" i="514"/>
  <c r="DJ10" i="514"/>
  <c r="DK10" i="514"/>
  <c r="DL10" i="514"/>
  <c r="DM10" i="514"/>
  <c r="DM29" i="514" s="1"/>
  <c r="DN10" i="514"/>
  <c r="DO10" i="514"/>
  <c r="DP10" i="514"/>
  <c r="DQ10" i="514"/>
  <c r="DR10" i="514"/>
  <c r="DS10" i="514"/>
  <c r="DT10" i="514"/>
  <c r="DU10" i="514"/>
  <c r="DU29" i="514" s="1"/>
  <c r="DV10" i="514"/>
  <c r="DW10" i="514"/>
  <c r="DX10" i="514"/>
  <c r="DX29" i="514" s="1"/>
  <c r="DY10" i="514"/>
  <c r="DZ10" i="514"/>
  <c r="EA10" i="514"/>
  <c r="EB10" i="514"/>
  <c r="EB29" i="514" s="1"/>
  <c r="EC10" i="514"/>
  <c r="EC29" i="514" s="1"/>
  <c r="ED10" i="514"/>
  <c r="EE10" i="514"/>
  <c r="EF10" i="514"/>
  <c r="EF29" i="514" s="1"/>
  <c r="EG10" i="514"/>
  <c r="EH10" i="514"/>
  <c r="EI10" i="514"/>
  <c r="EJ10" i="514"/>
  <c r="EJ29" i="514" s="1"/>
  <c r="C11" i="514"/>
  <c r="D11" i="514"/>
  <c r="G11" i="514"/>
  <c r="J11" i="514"/>
  <c r="I11" i="514" s="1"/>
  <c r="K11" i="514"/>
  <c r="R11" i="514"/>
  <c r="R69" i="514" s="1"/>
  <c r="R89" i="514" s="1"/>
  <c r="U11" i="514"/>
  <c r="V11" i="514"/>
  <c r="AG11" i="514"/>
  <c r="AG30" i="514" s="1"/>
  <c r="AH11" i="514"/>
  <c r="AI11" i="514"/>
  <c r="AJ11" i="514"/>
  <c r="AK11" i="514"/>
  <c r="L11" i="514" s="1"/>
  <c r="AL11" i="514"/>
  <c r="M11" i="514" s="1"/>
  <c r="AM11" i="514"/>
  <c r="P11" i="514" s="1"/>
  <c r="AN11" i="514"/>
  <c r="Q11" i="514" s="1"/>
  <c r="AO11" i="514"/>
  <c r="AO30" i="514" s="1"/>
  <c r="AP11" i="514"/>
  <c r="AQ11" i="514"/>
  <c r="AR11" i="514"/>
  <c r="AS11" i="514"/>
  <c r="AT11" i="514"/>
  <c r="AU11" i="514"/>
  <c r="AV11" i="514"/>
  <c r="AW11" i="514"/>
  <c r="AW30" i="514" s="1"/>
  <c r="AX11" i="514"/>
  <c r="AX30" i="514" s="1"/>
  <c r="AY11" i="514"/>
  <c r="AZ11" i="514"/>
  <c r="BA11" i="514"/>
  <c r="BB11" i="514"/>
  <c r="BC11" i="514"/>
  <c r="BD11" i="514"/>
  <c r="BE11" i="514"/>
  <c r="BE30" i="514" s="1"/>
  <c r="BF11" i="514"/>
  <c r="BF30" i="514" s="1"/>
  <c r="BG11" i="514"/>
  <c r="BH11" i="514"/>
  <c r="BI11" i="514"/>
  <c r="BJ11" i="514"/>
  <c r="BK11" i="514"/>
  <c r="BL11" i="514"/>
  <c r="BM11" i="514"/>
  <c r="BM30" i="514" s="1"/>
  <c r="BN11" i="514"/>
  <c r="BN30" i="514" s="1"/>
  <c r="BO11" i="514"/>
  <c r="BP11" i="514"/>
  <c r="BQ11" i="514"/>
  <c r="BR11" i="514"/>
  <c r="BS11" i="514"/>
  <c r="BT11" i="514"/>
  <c r="BU11" i="514"/>
  <c r="BU30" i="514" s="1"/>
  <c r="BV11" i="514"/>
  <c r="BV30" i="514" s="1"/>
  <c r="BW11" i="514"/>
  <c r="BX11" i="514"/>
  <c r="BY11" i="514"/>
  <c r="BZ11" i="514"/>
  <c r="CA11" i="514"/>
  <c r="CB11" i="514"/>
  <c r="CC11" i="514"/>
  <c r="CC30" i="514" s="1"/>
  <c r="CD11" i="514"/>
  <c r="CD30" i="514" s="1"/>
  <c r="CE11" i="514"/>
  <c r="CF11" i="514"/>
  <c r="CG11" i="514"/>
  <c r="CH11" i="514"/>
  <c r="CI11" i="514"/>
  <c r="CJ11" i="514"/>
  <c r="CK11" i="514"/>
  <c r="CK30" i="514" s="1"/>
  <c r="CL11" i="514"/>
  <c r="CL30" i="514" s="1"/>
  <c r="CM11" i="514"/>
  <c r="CN11" i="514"/>
  <c r="CO11" i="514"/>
  <c r="CP11" i="514"/>
  <c r="CQ11" i="514"/>
  <c r="CR11" i="514"/>
  <c r="CS11" i="514"/>
  <c r="CS30" i="514" s="1"/>
  <c r="CT11" i="514"/>
  <c r="CT30" i="514" s="1"/>
  <c r="CU11" i="514"/>
  <c r="CV11" i="514"/>
  <c r="CW11" i="514"/>
  <c r="CX11" i="514"/>
  <c r="CY11" i="514"/>
  <c r="CZ11" i="514"/>
  <c r="DA11" i="514"/>
  <c r="DA30" i="514" s="1"/>
  <c r="DB11" i="514"/>
  <c r="DB30" i="514" s="1"/>
  <c r="DC11" i="514"/>
  <c r="DD11" i="514"/>
  <c r="DE11" i="514"/>
  <c r="DF11" i="514"/>
  <c r="DG11" i="514"/>
  <c r="DH11" i="514"/>
  <c r="DI11" i="514"/>
  <c r="DI30" i="514" s="1"/>
  <c r="DJ11" i="514"/>
  <c r="DJ30" i="514" s="1"/>
  <c r="DK11" i="514"/>
  <c r="DL11" i="514"/>
  <c r="DM11" i="514"/>
  <c r="DN11" i="514"/>
  <c r="DO11" i="514"/>
  <c r="DP11" i="514"/>
  <c r="DQ11" i="514"/>
  <c r="DQ30" i="514" s="1"/>
  <c r="DR11" i="514"/>
  <c r="DR30" i="514" s="1"/>
  <c r="DS11" i="514"/>
  <c r="DT11" i="514"/>
  <c r="DU11" i="514"/>
  <c r="DV11" i="514"/>
  <c r="DW11" i="514"/>
  <c r="DX11" i="514"/>
  <c r="DY11" i="514"/>
  <c r="DY30" i="514" s="1"/>
  <c r="DZ11" i="514"/>
  <c r="DZ30" i="514" s="1"/>
  <c r="EA11" i="514"/>
  <c r="EB11" i="514"/>
  <c r="EC11" i="514"/>
  <c r="ED11" i="514"/>
  <c r="EE11" i="514"/>
  <c r="EF11" i="514"/>
  <c r="EG11" i="514"/>
  <c r="EG30" i="514" s="1"/>
  <c r="EH11" i="514"/>
  <c r="EH30" i="514" s="1"/>
  <c r="EI11" i="514"/>
  <c r="EJ11" i="514"/>
  <c r="C12" i="514"/>
  <c r="D12" i="514"/>
  <c r="G12" i="514"/>
  <c r="K12" i="514"/>
  <c r="L12" i="514"/>
  <c r="L31" i="514" s="1"/>
  <c r="P12" i="514"/>
  <c r="S12" i="514"/>
  <c r="S31" i="514" s="1"/>
  <c r="V12" i="514"/>
  <c r="AG12" i="514"/>
  <c r="AH12" i="514"/>
  <c r="H12" i="514" s="1"/>
  <c r="AI12" i="514"/>
  <c r="J12" i="514" s="1"/>
  <c r="AJ12" i="514"/>
  <c r="AK12" i="514"/>
  <c r="AL12" i="514"/>
  <c r="M12" i="514" s="1"/>
  <c r="M31" i="514" s="1"/>
  <c r="AM12" i="514"/>
  <c r="AN12" i="514"/>
  <c r="Q12" i="514" s="1"/>
  <c r="AO12" i="514"/>
  <c r="R12" i="514" s="1"/>
  <c r="R70" i="514" s="1"/>
  <c r="R90" i="514" s="1"/>
  <c r="AP12" i="514"/>
  <c r="T12" i="514" s="1"/>
  <c r="AQ12" i="514"/>
  <c r="U12" i="514" s="1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 s="1"/>
  <c r="E32" i="514" s="1"/>
  <c r="H13" i="514"/>
  <c r="I13" i="514"/>
  <c r="I71" i="514" s="1"/>
  <c r="I91" i="514" s="1"/>
  <c r="L13" i="514"/>
  <c r="M13" i="514"/>
  <c r="T13" i="514"/>
  <c r="U13" i="514"/>
  <c r="U32" i="514" s="1"/>
  <c r="AG13" i="514"/>
  <c r="G13" i="514" s="1"/>
  <c r="AH13" i="514"/>
  <c r="AI13" i="514"/>
  <c r="J13" i="514" s="1"/>
  <c r="AJ13" i="514"/>
  <c r="K13" i="514" s="1"/>
  <c r="N13" i="514" s="1"/>
  <c r="N32" i="514" s="1"/>
  <c r="AK13" i="514"/>
  <c r="AL13" i="514"/>
  <c r="AM13" i="514"/>
  <c r="P13" i="514" s="1"/>
  <c r="AN13" i="514"/>
  <c r="Q13" i="514" s="1"/>
  <c r="AO13" i="514"/>
  <c r="R13" i="514" s="1"/>
  <c r="AP13" i="514"/>
  <c r="AQ13" i="514"/>
  <c r="AR13" i="514"/>
  <c r="V13" i="514" s="1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J14" i="514"/>
  <c r="J33" i="514" s="1"/>
  <c r="M14" i="514"/>
  <c r="P14" i="514"/>
  <c r="AF63" i="4" s="1"/>
  <c r="U14" i="514"/>
  <c r="V14" i="514"/>
  <c r="AG14" i="514"/>
  <c r="G14" i="514" s="1"/>
  <c r="AH14" i="514"/>
  <c r="AI14" i="514"/>
  <c r="AI33" i="514" s="1"/>
  <c r="AJ14" i="514"/>
  <c r="K14" i="514" s="1"/>
  <c r="AK14" i="514"/>
  <c r="AL14" i="514"/>
  <c r="AM14" i="514"/>
  <c r="AN14" i="514"/>
  <c r="Q14" i="514" s="1"/>
  <c r="O14" i="514" s="1"/>
  <c r="O33" i="514" s="1"/>
  <c r="AO14" i="514"/>
  <c r="R14" i="514" s="1"/>
  <c r="R72" i="514" s="1"/>
  <c r="R92" i="514" s="1"/>
  <c r="AP14" i="514"/>
  <c r="AQ14" i="514"/>
  <c r="AQ33" i="514" s="1"/>
  <c r="AR14" i="514"/>
  <c r="AS14" i="514"/>
  <c r="AS33" i="514" s="1"/>
  <c r="AT14" i="514"/>
  <c r="AU14" i="514"/>
  <c r="AV14" i="514"/>
  <c r="AW14" i="514"/>
  <c r="AX14" i="514"/>
  <c r="AX33" i="514" s="1"/>
  <c r="AY14" i="514"/>
  <c r="AY33" i="514" s="1"/>
  <c r="AZ14" i="514"/>
  <c r="BA14" i="514"/>
  <c r="BB14" i="514"/>
  <c r="BC14" i="514"/>
  <c r="BD14" i="514"/>
  <c r="BE14" i="514"/>
  <c r="BF14" i="514"/>
  <c r="BF33" i="514" s="1"/>
  <c r="BG14" i="514"/>
  <c r="BG33" i="514" s="1"/>
  <c r="BH14" i="514"/>
  <c r="BI14" i="514"/>
  <c r="BI33" i="514" s="1"/>
  <c r="BJ14" i="514"/>
  <c r="BK14" i="514"/>
  <c r="BL14" i="514"/>
  <c r="BM14" i="514"/>
  <c r="BN14" i="514"/>
  <c r="BN33" i="514" s="1"/>
  <c r="BO14" i="514"/>
  <c r="BO33" i="514" s="1"/>
  <c r="BP14" i="514"/>
  <c r="BQ14" i="514"/>
  <c r="BQ33" i="514" s="1"/>
  <c r="BR14" i="514"/>
  <c r="BS14" i="514"/>
  <c r="BT14" i="514"/>
  <c r="BU14" i="514"/>
  <c r="BV14" i="514"/>
  <c r="BV33" i="514" s="1"/>
  <c r="BW14" i="514"/>
  <c r="BW33" i="514" s="1"/>
  <c r="BX14" i="514"/>
  <c r="BY14" i="514"/>
  <c r="BY33" i="514" s="1"/>
  <c r="BZ14" i="514"/>
  <c r="CA14" i="514"/>
  <c r="CB14" i="514"/>
  <c r="CC14" i="514"/>
  <c r="CD14" i="514"/>
  <c r="CD33" i="514" s="1"/>
  <c r="CE14" i="514"/>
  <c r="CE33" i="514" s="1"/>
  <c r="CF14" i="514"/>
  <c r="CG14" i="514"/>
  <c r="CH14" i="514"/>
  <c r="CI14" i="514"/>
  <c r="CJ14" i="514"/>
  <c r="CK14" i="514"/>
  <c r="CL14" i="514"/>
  <c r="CL33" i="514" s="1"/>
  <c r="CM14" i="514"/>
  <c r="CM33" i="514" s="1"/>
  <c r="CN14" i="514"/>
  <c r="CO14" i="514"/>
  <c r="CO33" i="514" s="1"/>
  <c r="CP14" i="514"/>
  <c r="CQ14" i="514"/>
  <c r="CR14" i="514"/>
  <c r="CS14" i="514"/>
  <c r="CT14" i="514"/>
  <c r="CT33" i="514" s="1"/>
  <c r="CU14" i="514"/>
  <c r="CU33" i="514" s="1"/>
  <c r="CV14" i="514"/>
  <c r="CW14" i="514"/>
  <c r="CW33" i="514" s="1"/>
  <c r="CX14" i="514"/>
  <c r="CX33" i="514" s="1"/>
  <c r="CY14" i="514"/>
  <c r="CZ14" i="514"/>
  <c r="DA14" i="514"/>
  <c r="DB14" i="514"/>
  <c r="DB33" i="514" s="1"/>
  <c r="DC14" i="514"/>
  <c r="DC33" i="514" s="1"/>
  <c r="DD14" i="514"/>
  <c r="DE14" i="514"/>
  <c r="DE33" i="514" s="1"/>
  <c r="DF14" i="514"/>
  <c r="DG14" i="514"/>
  <c r="DH14" i="514"/>
  <c r="DI14" i="514"/>
  <c r="DJ14" i="514"/>
  <c r="DJ33" i="514" s="1"/>
  <c r="DK14" i="514"/>
  <c r="DK33" i="514" s="1"/>
  <c r="DL14" i="514"/>
  <c r="DM14" i="514"/>
  <c r="DN14" i="514"/>
  <c r="DO14" i="514"/>
  <c r="DP14" i="514"/>
  <c r="DQ14" i="514"/>
  <c r="DR14" i="514"/>
  <c r="DR33" i="514" s="1"/>
  <c r="DS14" i="514"/>
  <c r="DS33" i="514" s="1"/>
  <c r="DT14" i="514"/>
  <c r="DU14" i="514"/>
  <c r="DU33" i="514" s="1"/>
  <c r="DV14" i="514"/>
  <c r="DW14" i="514"/>
  <c r="DX14" i="514"/>
  <c r="DY14" i="514"/>
  <c r="DZ14" i="514"/>
  <c r="DZ33" i="514" s="1"/>
  <c r="EA14" i="514"/>
  <c r="EA33" i="514" s="1"/>
  <c r="EB14" i="514"/>
  <c r="EC14" i="514"/>
  <c r="EC33" i="514" s="1"/>
  <c r="ED14" i="514"/>
  <c r="ED33" i="514" s="1"/>
  <c r="EE14" i="514"/>
  <c r="EF14" i="514"/>
  <c r="EG14" i="514"/>
  <c r="EH14" i="514"/>
  <c r="EH33" i="514" s="1"/>
  <c r="EI14" i="514"/>
  <c r="EI33" i="514" s="1"/>
  <c r="EJ14" i="514"/>
  <c r="C15" i="514"/>
  <c r="D15" i="514"/>
  <c r="J15" i="514"/>
  <c r="I15" i="514" s="1"/>
  <c r="K15" i="514"/>
  <c r="S15" i="514"/>
  <c r="S34" i="514" s="1"/>
  <c r="T15" i="514"/>
  <c r="U15" i="514"/>
  <c r="V15" i="514"/>
  <c r="V34" i="514" s="1"/>
  <c r="AG15" i="514"/>
  <c r="G15" i="514" s="1"/>
  <c r="AH15" i="514"/>
  <c r="H15" i="514" s="1"/>
  <c r="AI15" i="514"/>
  <c r="AJ15" i="514"/>
  <c r="AK15" i="514"/>
  <c r="L15" i="514" s="1"/>
  <c r="AL15" i="514"/>
  <c r="M15" i="514" s="1"/>
  <c r="M73" i="514" s="1"/>
  <c r="M93" i="514" s="1"/>
  <c r="AM15" i="514"/>
  <c r="P15" i="514" s="1"/>
  <c r="AN15" i="514"/>
  <c r="Q15" i="514" s="1"/>
  <c r="AO15" i="514"/>
  <c r="R15" i="514" s="1"/>
  <c r="AP15" i="514"/>
  <c r="AQ15" i="514"/>
  <c r="AR15" i="514"/>
  <c r="AS15" i="514"/>
  <c r="AT15" i="514"/>
  <c r="AU15" i="514"/>
  <c r="AV15" i="514"/>
  <c r="AW15" i="514"/>
  <c r="AW34" i="514" s="1"/>
  <c r="AX15" i="514"/>
  <c r="AY15" i="514"/>
  <c r="AZ15" i="514"/>
  <c r="BA15" i="514"/>
  <c r="BB15" i="514"/>
  <c r="BC15" i="514"/>
  <c r="BD15" i="514"/>
  <c r="BE15" i="514"/>
  <c r="BE34" i="514" s="1"/>
  <c r="BF15" i="514"/>
  <c r="BG15" i="514"/>
  <c r="BH15" i="514"/>
  <c r="BI15" i="514"/>
  <c r="BJ15" i="514"/>
  <c r="BK15" i="514"/>
  <c r="BL15" i="514"/>
  <c r="BM15" i="514"/>
  <c r="BM34" i="514" s="1"/>
  <c r="BN15" i="514"/>
  <c r="BO15" i="514"/>
  <c r="BP15" i="514"/>
  <c r="BQ15" i="514"/>
  <c r="BR15" i="514"/>
  <c r="BS15" i="514"/>
  <c r="BT15" i="514"/>
  <c r="BU15" i="514"/>
  <c r="BU34" i="514" s="1"/>
  <c r="BV15" i="514"/>
  <c r="BW15" i="514"/>
  <c r="BX15" i="514"/>
  <c r="BY15" i="514"/>
  <c r="BZ15" i="514"/>
  <c r="CA15" i="514"/>
  <c r="CB15" i="514"/>
  <c r="CC15" i="514"/>
  <c r="CC34" i="514" s="1"/>
  <c r="CD15" i="514"/>
  <c r="CE15" i="514"/>
  <c r="CF15" i="514"/>
  <c r="CG15" i="514"/>
  <c r="CH15" i="514"/>
  <c r="CI15" i="514"/>
  <c r="CJ15" i="514"/>
  <c r="CK15" i="514"/>
  <c r="CK34" i="514" s="1"/>
  <c r="CL15" i="514"/>
  <c r="CM15" i="514"/>
  <c r="CN15" i="514"/>
  <c r="CO15" i="514"/>
  <c r="CP15" i="514"/>
  <c r="CQ15" i="514"/>
  <c r="CR15" i="514"/>
  <c r="CS15" i="514"/>
  <c r="CS34" i="514" s="1"/>
  <c r="CT15" i="514"/>
  <c r="CU15" i="514"/>
  <c r="CV15" i="514"/>
  <c r="CW15" i="514"/>
  <c r="CX15" i="514"/>
  <c r="CY15" i="514"/>
  <c r="CZ15" i="514"/>
  <c r="DA15" i="514"/>
  <c r="DA34" i="514" s="1"/>
  <c r="DB15" i="514"/>
  <c r="DC15" i="514"/>
  <c r="DD15" i="514"/>
  <c r="DE15" i="514"/>
  <c r="DF15" i="514"/>
  <c r="DG15" i="514"/>
  <c r="DH15" i="514"/>
  <c r="DI15" i="514"/>
  <c r="DI34" i="514" s="1"/>
  <c r="DJ15" i="514"/>
  <c r="DK15" i="514"/>
  <c r="DL15" i="514"/>
  <c r="DM15" i="514"/>
  <c r="DN15" i="514"/>
  <c r="DO15" i="514"/>
  <c r="DP15" i="514"/>
  <c r="DQ15" i="514"/>
  <c r="DQ34" i="514" s="1"/>
  <c r="DR15" i="514"/>
  <c r="DS15" i="514"/>
  <c r="DT15" i="514"/>
  <c r="DU15" i="514"/>
  <c r="DV15" i="514"/>
  <c r="DW15" i="514"/>
  <c r="DX15" i="514"/>
  <c r="DY15" i="514"/>
  <c r="DY34" i="514" s="1"/>
  <c r="AB15" i="514" s="1"/>
  <c r="DZ15" i="514"/>
  <c r="EA15" i="514"/>
  <c r="EB15" i="514"/>
  <c r="EC15" i="514"/>
  <c r="ED15" i="514"/>
  <c r="EE15" i="514"/>
  <c r="EF15" i="514"/>
  <c r="EG15" i="514"/>
  <c r="EG34" i="514" s="1"/>
  <c r="EH15" i="514"/>
  <c r="EI15" i="514"/>
  <c r="EJ15" i="514"/>
  <c r="C18" i="514"/>
  <c r="D18" i="514"/>
  <c r="K18" i="514"/>
  <c r="L18" i="514"/>
  <c r="L37" i="514" s="1"/>
  <c r="U18" i="514"/>
  <c r="V18" i="514"/>
  <c r="V37" i="514" s="1"/>
  <c r="AG18" i="514"/>
  <c r="G18" i="514" s="1"/>
  <c r="F18" i="514" s="1"/>
  <c r="F37" i="514" s="1"/>
  <c r="AH18" i="514"/>
  <c r="H18" i="514" s="1"/>
  <c r="AI18" i="514"/>
  <c r="J18" i="514" s="1"/>
  <c r="AJ18" i="514"/>
  <c r="AK18" i="514"/>
  <c r="AL18" i="514"/>
  <c r="AM18" i="514"/>
  <c r="P18" i="514" s="1"/>
  <c r="O18" i="514" s="1"/>
  <c r="O37" i="514" s="1"/>
  <c r="AN18" i="514"/>
  <c r="Q18" i="514" s="1"/>
  <c r="Q37" i="514" s="1"/>
  <c r="AO18" i="514"/>
  <c r="R18" i="514" s="1"/>
  <c r="R37" i="514" s="1"/>
  <c r="AP18" i="514"/>
  <c r="AP37" i="514" s="1"/>
  <c r="AQ18" i="514"/>
  <c r="AR18" i="514"/>
  <c r="AS18" i="514"/>
  <c r="AT18" i="514"/>
  <c r="AT37" i="514" s="1"/>
  <c r="AU18" i="514"/>
  <c r="AV18" i="514"/>
  <c r="AW18" i="514"/>
  <c r="AX18" i="514"/>
  <c r="AX37" i="514" s="1"/>
  <c r="AY18" i="514"/>
  <c r="AZ18" i="514"/>
  <c r="BA18" i="514"/>
  <c r="BB18" i="514"/>
  <c r="BB37" i="514" s="1"/>
  <c r="BC18" i="514"/>
  <c r="BD18" i="514"/>
  <c r="BE18" i="514"/>
  <c r="BF18" i="514"/>
  <c r="BF37" i="514" s="1"/>
  <c r="BG18" i="514"/>
  <c r="BH18" i="514"/>
  <c r="BI18" i="514"/>
  <c r="BJ18" i="514"/>
  <c r="BJ37" i="514" s="1"/>
  <c r="BK18" i="514"/>
  <c r="BL18" i="514"/>
  <c r="BM18" i="514"/>
  <c r="BN18" i="514"/>
  <c r="BN37" i="514" s="1"/>
  <c r="BO18" i="514"/>
  <c r="BP18" i="514"/>
  <c r="BQ18" i="514"/>
  <c r="BR18" i="514"/>
  <c r="BR37" i="514" s="1"/>
  <c r="BS18" i="514"/>
  <c r="BT18" i="514"/>
  <c r="BU18" i="514"/>
  <c r="BV18" i="514"/>
  <c r="BV37" i="514" s="1"/>
  <c r="BW18" i="514"/>
  <c r="BX18" i="514"/>
  <c r="BY18" i="514"/>
  <c r="BZ18" i="514"/>
  <c r="BZ37" i="514" s="1"/>
  <c r="CA18" i="514"/>
  <c r="CB18" i="514"/>
  <c r="CC18" i="514"/>
  <c r="CD18" i="514"/>
  <c r="CD37" i="514" s="1"/>
  <c r="CE18" i="514"/>
  <c r="CF18" i="514"/>
  <c r="CG18" i="514"/>
  <c r="CH18" i="514"/>
  <c r="CH37" i="514" s="1"/>
  <c r="AA18" i="514" s="1"/>
  <c r="AA37" i="514" s="1"/>
  <c r="CI18" i="514"/>
  <c r="CJ18" i="514"/>
  <c r="CK18" i="514"/>
  <c r="CL18" i="514"/>
  <c r="CL37" i="514" s="1"/>
  <c r="CM18" i="514"/>
  <c r="CN18" i="514"/>
  <c r="CO18" i="514"/>
  <c r="CP18" i="514"/>
  <c r="CP37" i="514" s="1"/>
  <c r="CQ18" i="514"/>
  <c r="CR18" i="514"/>
  <c r="CS18" i="514"/>
  <c r="CT18" i="514"/>
  <c r="CT37" i="514" s="1"/>
  <c r="CU18" i="514"/>
  <c r="CV18" i="514"/>
  <c r="CW18" i="514"/>
  <c r="CX18" i="514"/>
  <c r="CX37" i="514" s="1"/>
  <c r="CY18" i="514"/>
  <c r="CZ18" i="514"/>
  <c r="DA18" i="514"/>
  <c r="DB18" i="514"/>
  <c r="DB37" i="514" s="1"/>
  <c r="DC18" i="514"/>
  <c r="DD18" i="514"/>
  <c r="DE18" i="514"/>
  <c r="DF18" i="514"/>
  <c r="DF37" i="514" s="1"/>
  <c r="DG18" i="514"/>
  <c r="DH18" i="514"/>
  <c r="DI18" i="514"/>
  <c r="DJ18" i="514"/>
  <c r="DJ37" i="514" s="1"/>
  <c r="DK18" i="514"/>
  <c r="DL18" i="514"/>
  <c r="DM18" i="514"/>
  <c r="DN18" i="514"/>
  <c r="DN37" i="514" s="1"/>
  <c r="DO18" i="514"/>
  <c r="DP18" i="514"/>
  <c r="DQ18" i="514"/>
  <c r="DR18" i="514"/>
  <c r="DR37" i="514" s="1"/>
  <c r="DS18" i="514"/>
  <c r="DT18" i="514"/>
  <c r="DU18" i="514"/>
  <c r="DV18" i="514"/>
  <c r="DV37" i="514" s="1"/>
  <c r="DW18" i="514"/>
  <c r="DX18" i="514"/>
  <c r="DY18" i="514"/>
  <c r="DZ18" i="514"/>
  <c r="DZ37" i="514" s="1"/>
  <c r="EA18" i="514"/>
  <c r="EB18" i="514"/>
  <c r="EC18" i="514"/>
  <c r="ED18" i="514"/>
  <c r="ED37" i="514" s="1"/>
  <c r="EE18" i="514"/>
  <c r="EF18" i="514"/>
  <c r="EG18" i="514"/>
  <c r="EH18" i="514"/>
  <c r="EH37" i="514" s="1"/>
  <c r="EI18" i="514"/>
  <c r="EJ18" i="514"/>
  <c r="C28" i="514"/>
  <c r="D28" i="514"/>
  <c r="H28" i="514"/>
  <c r="L28" i="514"/>
  <c r="M28" i="514"/>
  <c r="AG28" i="514"/>
  <c r="AH28" i="514"/>
  <c r="AI28" i="514"/>
  <c r="AK28" i="514"/>
  <c r="AL28" i="514"/>
  <c r="AM28" i="514"/>
  <c r="AN28" i="514"/>
  <c r="AO28" i="514"/>
  <c r="AP28" i="514"/>
  <c r="AQ28" i="514"/>
  <c r="AS28" i="514"/>
  <c r="AT28" i="514"/>
  <c r="AU28" i="514"/>
  <c r="AV28" i="514"/>
  <c r="AW28" i="514"/>
  <c r="AX28" i="514"/>
  <c r="AY28" i="514"/>
  <c r="BA28" i="514"/>
  <c r="BB28" i="514"/>
  <c r="BC28" i="514"/>
  <c r="BD28" i="514"/>
  <c r="BE28" i="514"/>
  <c r="BF28" i="514"/>
  <c r="BG28" i="514"/>
  <c r="BI28" i="514"/>
  <c r="BJ28" i="514"/>
  <c r="BK28" i="514"/>
  <c r="BL28" i="514"/>
  <c r="BM28" i="514"/>
  <c r="BN28" i="514"/>
  <c r="BO28" i="514"/>
  <c r="BQ28" i="514"/>
  <c r="BR28" i="514"/>
  <c r="BS28" i="514"/>
  <c r="BT28" i="514"/>
  <c r="BU28" i="514"/>
  <c r="BV28" i="514"/>
  <c r="BW28" i="514"/>
  <c r="BY28" i="514"/>
  <c r="BZ28" i="514"/>
  <c r="CA28" i="514"/>
  <c r="CB28" i="514"/>
  <c r="CC28" i="514"/>
  <c r="CD28" i="514"/>
  <c r="CE28" i="514"/>
  <c r="CG28" i="514"/>
  <c r="CH28" i="514"/>
  <c r="CI28" i="514"/>
  <c r="CJ28" i="514"/>
  <c r="CK28" i="514"/>
  <c r="CL28" i="514"/>
  <c r="CM28" i="514"/>
  <c r="CO28" i="514"/>
  <c r="CP28" i="514"/>
  <c r="CQ28" i="514"/>
  <c r="CR28" i="514"/>
  <c r="CS28" i="514"/>
  <c r="CT28" i="514"/>
  <c r="CU28" i="514"/>
  <c r="CW28" i="514"/>
  <c r="CX28" i="514"/>
  <c r="CY28" i="514"/>
  <c r="CZ28" i="514"/>
  <c r="DA28" i="514"/>
  <c r="DB28" i="514"/>
  <c r="DC28" i="514"/>
  <c r="DE28" i="514"/>
  <c r="DF28" i="514"/>
  <c r="DG28" i="514"/>
  <c r="DH28" i="514"/>
  <c r="DI28" i="514"/>
  <c r="DJ28" i="514"/>
  <c r="DK28" i="514"/>
  <c r="DM28" i="514"/>
  <c r="DN28" i="514"/>
  <c r="DO28" i="514"/>
  <c r="DP28" i="514"/>
  <c r="DQ28" i="514"/>
  <c r="DR28" i="514"/>
  <c r="DS28" i="514"/>
  <c r="DU28" i="514"/>
  <c r="DV28" i="514"/>
  <c r="DW28" i="514"/>
  <c r="DY28" i="514"/>
  <c r="DZ28" i="514"/>
  <c r="EA28" i="514"/>
  <c r="EC28" i="514"/>
  <c r="ED28" i="514"/>
  <c r="EE28" i="514"/>
  <c r="EF28" i="514"/>
  <c r="EG28" i="514"/>
  <c r="EH28" i="514"/>
  <c r="EI28" i="514"/>
  <c r="C29" i="514"/>
  <c r="D29" i="514"/>
  <c r="E29" i="514"/>
  <c r="G29" i="514"/>
  <c r="H29" i="514"/>
  <c r="J29" i="514"/>
  <c r="M29" i="514"/>
  <c r="T29" i="514"/>
  <c r="AG29" i="514"/>
  <c r="AH29" i="514"/>
  <c r="AI29" i="514"/>
  <c r="AJ29" i="514"/>
  <c r="AL29" i="514"/>
  <c r="AM29" i="514"/>
  <c r="AO29" i="514"/>
  <c r="AP29" i="514"/>
  <c r="AQ29" i="514"/>
  <c r="AT29" i="514"/>
  <c r="AU29" i="514"/>
  <c r="AW29" i="514"/>
  <c r="AX29" i="514"/>
  <c r="AY29" i="514"/>
  <c r="AZ29" i="514"/>
  <c r="BB29" i="514"/>
  <c r="BC29" i="514"/>
  <c r="BD29" i="514"/>
  <c r="BE29" i="514"/>
  <c r="BF29" i="514"/>
  <c r="BG29" i="514"/>
  <c r="BH29" i="514"/>
  <c r="BJ29" i="514"/>
  <c r="BK29" i="514"/>
  <c r="BM29" i="514"/>
  <c r="BN29" i="514"/>
  <c r="BO29" i="514"/>
  <c r="BR29" i="514"/>
  <c r="BS29" i="514"/>
  <c r="BU29" i="514"/>
  <c r="BV29" i="514"/>
  <c r="BW29" i="514"/>
  <c r="BZ29" i="514"/>
  <c r="CA29" i="514"/>
  <c r="CC29" i="514"/>
  <c r="CD29" i="514"/>
  <c r="CE29" i="514"/>
  <c r="CF29" i="514"/>
  <c r="CH29" i="514"/>
  <c r="CI29" i="514"/>
  <c r="CK29" i="514"/>
  <c r="CL29" i="514"/>
  <c r="CM29" i="514"/>
  <c r="CN29" i="514"/>
  <c r="CP29" i="514"/>
  <c r="CQ29" i="514"/>
  <c r="CS29" i="514"/>
  <c r="CT29" i="514"/>
  <c r="CU29" i="514"/>
  <c r="CV29" i="514"/>
  <c r="CX29" i="514"/>
  <c r="CY29" i="514"/>
  <c r="DA29" i="514"/>
  <c r="DB29" i="514"/>
  <c r="DC29" i="514"/>
  <c r="DF29" i="514"/>
  <c r="DG29" i="514"/>
  <c r="DH29" i="514"/>
  <c r="DI29" i="514"/>
  <c r="DJ29" i="514"/>
  <c r="DK29" i="514"/>
  <c r="DL29" i="514"/>
  <c r="DN29" i="514"/>
  <c r="DO29" i="514"/>
  <c r="DP29" i="514"/>
  <c r="DQ29" i="514"/>
  <c r="DR29" i="514"/>
  <c r="DS29" i="514"/>
  <c r="DT29" i="514"/>
  <c r="DV29" i="514"/>
  <c r="DW29" i="514"/>
  <c r="DY29" i="514"/>
  <c r="AB10" i="514" s="1"/>
  <c r="DZ29" i="514"/>
  <c r="EA29" i="514"/>
  <c r="ED29" i="514"/>
  <c r="EE29" i="514"/>
  <c r="EG29" i="514"/>
  <c r="EH29" i="514"/>
  <c r="EI29" i="514"/>
  <c r="D30" i="514"/>
  <c r="I30" i="514"/>
  <c r="J30" i="514"/>
  <c r="K30" i="514"/>
  <c r="M30" i="514"/>
  <c r="P30" i="514"/>
  <c r="Q30" i="514"/>
  <c r="R30" i="514"/>
  <c r="U30" i="514"/>
  <c r="V30" i="514"/>
  <c r="AI30" i="514"/>
  <c r="AJ30" i="514"/>
  <c r="AK30" i="514"/>
  <c r="AL30" i="514"/>
  <c r="AM30" i="514"/>
  <c r="AN30" i="514"/>
  <c r="AQ30" i="514"/>
  <c r="AR30" i="514"/>
  <c r="AS30" i="514"/>
  <c r="AT30" i="514"/>
  <c r="AU30" i="514"/>
  <c r="AV30" i="514"/>
  <c r="AY30" i="514"/>
  <c r="AZ30" i="514"/>
  <c r="BA30" i="514"/>
  <c r="BB30" i="514"/>
  <c r="BC30" i="514"/>
  <c r="BD30" i="514"/>
  <c r="BG30" i="514"/>
  <c r="BH30" i="514"/>
  <c r="BI30" i="514"/>
  <c r="BJ30" i="514"/>
  <c r="BK30" i="514"/>
  <c r="BL30" i="514"/>
  <c r="BO30" i="514"/>
  <c r="BP30" i="514"/>
  <c r="BQ30" i="514"/>
  <c r="BR30" i="514"/>
  <c r="BS30" i="514"/>
  <c r="BT30" i="514"/>
  <c r="BW30" i="514"/>
  <c r="BX30" i="514"/>
  <c r="BY30" i="514"/>
  <c r="BZ30" i="514"/>
  <c r="CA30" i="514"/>
  <c r="CB30" i="514"/>
  <c r="CE30" i="514"/>
  <c r="CF30" i="514"/>
  <c r="CG30" i="514"/>
  <c r="CH30" i="514"/>
  <c r="CI30" i="514"/>
  <c r="CJ30" i="514"/>
  <c r="CM30" i="514"/>
  <c r="CN30" i="514"/>
  <c r="CO30" i="514"/>
  <c r="CP30" i="514"/>
  <c r="CQ30" i="514"/>
  <c r="CR30" i="514"/>
  <c r="CU30" i="514"/>
  <c r="CV30" i="514"/>
  <c r="CW30" i="514"/>
  <c r="CX30" i="514"/>
  <c r="CY30" i="514"/>
  <c r="CZ30" i="514"/>
  <c r="DC30" i="514"/>
  <c r="DD30" i="514"/>
  <c r="DE30" i="514"/>
  <c r="DF30" i="514"/>
  <c r="DG30" i="514"/>
  <c r="DH30" i="514"/>
  <c r="DK30" i="514"/>
  <c r="DL30" i="514"/>
  <c r="DM30" i="514"/>
  <c r="DN30" i="514"/>
  <c r="DO30" i="514"/>
  <c r="DP30" i="514"/>
  <c r="DS30" i="514"/>
  <c r="DT30" i="514"/>
  <c r="DU30" i="514"/>
  <c r="DV30" i="514"/>
  <c r="DW30" i="514"/>
  <c r="DX30" i="514"/>
  <c r="EA30" i="514"/>
  <c r="EB30" i="514"/>
  <c r="EC30" i="514"/>
  <c r="ED30" i="514"/>
  <c r="EE30" i="514"/>
  <c r="EF30" i="514"/>
  <c r="EI30" i="514"/>
  <c r="EJ30" i="514"/>
  <c r="C31" i="514"/>
  <c r="D31" i="514"/>
  <c r="G31" i="514"/>
  <c r="H31" i="514"/>
  <c r="J31" i="514"/>
  <c r="K31" i="514"/>
  <c r="Q31" i="514"/>
  <c r="T31" i="514"/>
  <c r="U31" i="514"/>
  <c r="V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G32" i="514"/>
  <c r="H32" i="514"/>
  <c r="I32" i="514"/>
  <c r="J32" i="514"/>
  <c r="L32" i="514"/>
  <c r="M32" i="514"/>
  <c r="P32" i="514"/>
  <c r="Q32" i="514"/>
  <c r="R32" i="514"/>
  <c r="T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K33" i="514"/>
  <c r="M33" i="514"/>
  <c r="P33" i="514"/>
  <c r="Q33" i="514"/>
  <c r="R33" i="514"/>
  <c r="V33" i="514"/>
  <c r="AG33" i="514"/>
  <c r="AJ33" i="514"/>
  <c r="AL33" i="514"/>
  <c r="AM33" i="514"/>
  <c r="AN33" i="514"/>
  <c r="AO33" i="514"/>
  <c r="AR33" i="514"/>
  <c r="AT33" i="514"/>
  <c r="AU33" i="514"/>
  <c r="AV33" i="514"/>
  <c r="AW33" i="514"/>
  <c r="AZ33" i="514"/>
  <c r="BA33" i="514"/>
  <c r="BB33" i="514"/>
  <c r="BC33" i="514"/>
  <c r="BD33" i="514"/>
  <c r="BE33" i="514"/>
  <c r="Y14" i="514" s="1"/>
  <c r="BH33" i="514"/>
  <c r="BJ33" i="514"/>
  <c r="BK33" i="514"/>
  <c r="BL33" i="514"/>
  <c r="BM33" i="514"/>
  <c r="BP33" i="514"/>
  <c r="BR33" i="514"/>
  <c r="BS33" i="514"/>
  <c r="BT33" i="514"/>
  <c r="BU33" i="514"/>
  <c r="BX33" i="514"/>
  <c r="BZ33" i="514"/>
  <c r="CA33" i="514"/>
  <c r="CB33" i="514"/>
  <c r="CC33" i="514"/>
  <c r="CF33" i="514"/>
  <c r="CG33" i="514"/>
  <c r="CH33" i="514"/>
  <c r="CI33" i="514"/>
  <c r="CJ33" i="514"/>
  <c r="CK33" i="514"/>
  <c r="CN33" i="514"/>
  <c r="CP33" i="514"/>
  <c r="CQ33" i="514"/>
  <c r="CR33" i="514"/>
  <c r="CS33" i="514"/>
  <c r="CV33" i="514"/>
  <c r="CY33" i="514"/>
  <c r="CZ33" i="514"/>
  <c r="DA33" i="514"/>
  <c r="DD33" i="514"/>
  <c r="DF33" i="514"/>
  <c r="DG33" i="514"/>
  <c r="DH33" i="514"/>
  <c r="DI33" i="514"/>
  <c r="DL33" i="514"/>
  <c r="DM33" i="514"/>
  <c r="DN33" i="514"/>
  <c r="DO33" i="514"/>
  <c r="DP33" i="514"/>
  <c r="DQ33" i="514"/>
  <c r="DT33" i="514"/>
  <c r="DV33" i="514"/>
  <c r="DW33" i="514"/>
  <c r="DX33" i="514"/>
  <c r="DY33" i="514"/>
  <c r="EB33" i="514"/>
  <c r="EE33" i="514"/>
  <c r="EF33" i="514"/>
  <c r="EG33" i="514"/>
  <c r="EJ33" i="514"/>
  <c r="D34" i="514"/>
  <c r="J34" i="514"/>
  <c r="K34" i="514"/>
  <c r="T34" i="514"/>
  <c r="U34" i="514"/>
  <c r="AH34" i="514"/>
  <c r="AI34" i="514"/>
  <c r="AJ34" i="514"/>
  <c r="AK34" i="514"/>
  <c r="AL34" i="514"/>
  <c r="AM34" i="514"/>
  <c r="AN34" i="514"/>
  <c r="AP34" i="514"/>
  <c r="AQ34" i="514"/>
  <c r="AR34" i="514"/>
  <c r="AS34" i="514"/>
  <c r="AT34" i="514"/>
  <c r="AU34" i="514"/>
  <c r="AV34" i="514"/>
  <c r="AX34" i="514"/>
  <c r="AY34" i="514"/>
  <c r="AZ34" i="514"/>
  <c r="BA34" i="514"/>
  <c r="BB34" i="514"/>
  <c r="BC34" i="514"/>
  <c r="BD34" i="514"/>
  <c r="BF34" i="514"/>
  <c r="BG34" i="514"/>
  <c r="BH34" i="514"/>
  <c r="BI34" i="514"/>
  <c r="BJ34" i="514"/>
  <c r="BK34" i="514"/>
  <c r="BL34" i="514"/>
  <c r="BN34" i="514"/>
  <c r="BO34" i="514"/>
  <c r="BP34" i="514"/>
  <c r="BQ34" i="514"/>
  <c r="BR34" i="514"/>
  <c r="BS34" i="514"/>
  <c r="BT34" i="514"/>
  <c r="BV34" i="514"/>
  <c r="BW34" i="514"/>
  <c r="BX34" i="514"/>
  <c r="BY34" i="514"/>
  <c r="BZ34" i="514"/>
  <c r="CA34" i="514"/>
  <c r="CB34" i="514"/>
  <c r="CD34" i="514"/>
  <c r="CE34" i="514"/>
  <c r="CF34" i="514"/>
  <c r="CG34" i="514"/>
  <c r="CH34" i="514"/>
  <c r="CI34" i="514"/>
  <c r="CJ34" i="514"/>
  <c r="CL34" i="514"/>
  <c r="CM34" i="514"/>
  <c r="CN34" i="514"/>
  <c r="CO34" i="514"/>
  <c r="CP34" i="514"/>
  <c r="CQ34" i="514"/>
  <c r="CR34" i="514"/>
  <c r="CT34" i="514"/>
  <c r="CU34" i="514"/>
  <c r="CV34" i="514"/>
  <c r="CW34" i="514"/>
  <c r="CX34" i="514"/>
  <c r="CY34" i="514"/>
  <c r="CZ34" i="514"/>
  <c r="DB34" i="514"/>
  <c r="DC34" i="514"/>
  <c r="DD34" i="514"/>
  <c r="DE34" i="514"/>
  <c r="DF34" i="514"/>
  <c r="DG34" i="514"/>
  <c r="DH34" i="514"/>
  <c r="DJ34" i="514"/>
  <c r="DK34" i="514"/>
  <c r="DL34" i="514"/>
  <c r="DM34" i="514"/>
  <c r="DN34" i="514"/>
  <c r="DO34" i="514"/>
  <c r="DP34" i="514"/>
  <c r="DR34" i="514"/>
  <c r="DS34" i="514"/>
  <c r="DT34" i="514"/>
  <c r="DU34" i="514"/>
  <c r="DV34" i="514"/>
  <c r="DW34" i="514"/>
  <c r="DX34" i="514"/>
  <c r="DZ34" i="514"/>
  <c r="EA34" i="514"/>
  <c r="EB34" i="514"/>
  <c r="EC34" i="514"/>
  <c r="ED34" i="514"/>
  <c r="EE34" i="514"/>
  <c r="EF34" i="514"/>
  <c r="EH34" i="514"/>
  <c r="EI34" i="514"/>
  <c r="EJ34" i="514"/>
  <c r="C37" i="514"/>
  <c r="D37" i="514"/>
  <c r="G37" i="514"/>
  <c r="H37" i="514"/>
  <c r="P37" i="514"/>
  <c r="U37" i="514"/>
  <c r="AG37" i="514"/>
  <c r="AI37" i="514"/>
  <c r="AJ37" i="514"/>
  <c r="AK37" i="514"/>
  <c r="AM37" i="514"/>
  <c r="AN37" i="514"/>
  <c r="AO37" i="514"/>
  <c r="AQ37" i="514"/>
  <c r="AR37" i="514"/>
  <c r="AS37" i="514"/>
  <c r="AU37" i="514"/>
  <c r="AV37" i="514"/>
  <c r="AW37" i="514"/>
  <c r="AY37" i="514"/>
  <c r="AZ37" i="514"/>
  <c r="BA37" i="514"/>
  <c r="BC37" i="514"/>
  <c r="BD37" i="514"/>
  <c r="BE37" i="514"/>
  <c r="BG37" i="514"/>
  <c r="BH37" i="514"/>
  <c r="BI37" i="514"/>
  <c r="BK37" i="514"/>
  <c r="BL37" i="514"/>
  <c r="BM37" i="514"/>
  <c r="BO37" i="514"/>
  <c r="BP37" i="514"/>
  <c r="BQ37" i="514"/>
  <c r="BS37" i="514"/>
  <c r="BT37" i="514"/>
  <c r="BU37" i="514"/>
  <c r="BW37" i="514"/>
  <c r="BX37" i="514"/>
  <c r="BY37" i="514"/>
  <c r="CA37" i="514"/>
  <c r="CB37" i="514"/>
  <c r="CC37" i="514"/>
  <c r="CE37" i="514"/>
  <c r="CF37" i="514"/>
  <c r="CG37" i="514"/>
  <c r="CI37" i="514"/>
  <c r="CJ37" i="514"/>
  <c r="CK37" i="514"/>
  <c r="CM37" i="514"/>
  <c r="CN37" i="514"/>
  <c r="CO37" i="514"/>
  <c r="CQ37" i="514"/>
  <c r="CR37" i="514"/>
  <c r="CS37" i="514"/>
  <c r="CU37" i="514"/>
  <c r="CV37" i="514"/>
  <c r="CW37" i="514"/>
  <c r="CY37" i="514"/>
  <c r="CZ37" i="514"/>
  <c r="DA37" i="514"/>
  <c r="DC37" i="514"/>
  <c r="DD37" i="514"/>
  <c r="DE37" i="514"/>
  <c r="DG37" i="514"/>
  <c r="DH37" i="514"/>
  <c r="DI37" i="514"/>
  <c r="DK37" i="514"/>
  <c r="DL37" i="514"/>
  <c r="DM37" i="514"/>
  <c r="DO37" i="514"/>
  <c r="DP37" i="514"/>
  <c r="DQ37" i="514"/>
  <c r="DS37" i="514"/>
  <c r="DT37" i="514"/>
  <c r="DU37" i="514"/>
  <c r="DW37" i="514"/>
  <c r="DX37" i="514"/>
  <c r="DY37" i="514"/>
  <c r="EA37" i="514"/>
  <c r="EB37" i="514"/>
  <c r="EC37" i="514"/>
  <c r="EE37" i="514"/>
  <c r="EF37" i="514"/>
  <c r="EG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K66" i="514"/>
  <c r="L66" i="514"/>
  <c r="M66" i="514"/>
  <c r="O66" i="514"/>
  <c r="P66" i="514"/>
  <c r="Q66" i="514"/>
  <c r="R66" i="514"/>
  <c r="S66" i="514"/>
  <c r="T66" i="514"/>
  <c r="V66" i="514"/>
  <c r="W66" i="514"/>
  <c r="X66" i="514"/>
  <c r="Y66" i="514"/>
  <c r="Z66" i="514"/>
  <c r="AA66" i="514"/>
  <c r="AB66" i="514"/>
  <c r="C67" i="514"/>
  <c r="D67" i="514"/>
  <c r="E67" i="514" s="1"/>
  <c r="E87" i="514" s="1"/>
  <c r="G67" i="514"/>
  <c r="F67" i="514" s="1"/>
  <c r="F87" i="514" s="1"/>
  <c r="H67" i="514"/>
  <c r="H87" i="514" s="1"/>
  <c r="L67" i="514"/>
  <c r="L87" i="514" s="1"/>
  <c r="M67" i="514"/>
  <c r="M87" i="514" s="1"/>
  <c r="P67" i="514"/>
  <c r="Q67" i="514"/>
  <c r="C68" i="514"/>
  <c r="C88" i="514" s="1"/>
  <c r="D68" i="514"/>
  <c r="E68" i="514"/>
  <c r="F68" i="514"/>
  <c r="G68" i="514"/>
  <c r="H68" i="514"/>
  <c r="I68" i="514"/>
  <c r="I88" i="514" s="1"/>
  <c r="J68" i="514"/>
  <c r="J88" i="514" s="1"/>
  <c r="K68" i="514"/>
  <c r="K88" i="514" s="1"/>
  <c r="M68" i="514"/>
  <c r="M88" i="514" s="1"/>
  <c r="T68" i="514"/>
  <c r="T88" i="514" s="1"/>
  <c r="C69" i="514"/>
  <c r="D69" i="514"/>
  <c r="I69" i="514"/>
  <c r="J69" i="514"/>
  <c r="K69" i="514"/>
  <c r="M69" i="514"/>
  <c r="P69" i="514"/>
  <c r="P89" i="514" s="1"/>
  <c r="Q69" i="514"/>
  <c r="Q89" i="514" s="1"/>
  <c r="U69" i="514"/>
  <c r="V69" i="514"/>
  <c r="V89" i="514" s="1"/>
  <c r="C70" i="514"/>
  <c r="D70" i="514"/>
  <c r="D90" i="514" s="1"/>
  <c r="E70" i="514"/>
  <c r="E90" i="514" s="1"/>
  <c r="G70" i="514"/>
  <c r="H70" i="514"/>
  <c r="F70" i="514" s="1"/>
  <c r="F90" i="514" s="1"/>
  <c r="J70" i="514"/>
  <c r="K70" i="514"/>
  <c r="L70" i="514"/>
  <c r="L90" i="514" s="1"/>
  <c r="M70" i="514"/>
  <c r="M90" i="514" s="1"/>
  <c r="N70" i="514"/>
  <c r="N90" i="514" s="1"/>
  <c r="Q70" i="514"/>
  <c r="S70" i="514"/>
  <c r="S90" i="514" s="1"/>
  <c r="T70" i="514"/>
  <c r="T90" i="514" s="1"/>
  <c r="U70" i="514"/>
  <c r="U90" i="514" s="1"/>
  <c r="V70" i="514"/>
  <c r="V90" i="514" s="1"/>
  <c r="C71" i="514"/>
  <c r="D71" i="514"/>
  <c r="E71" i="514"/>
  <c r="G71" i="514"/>
  <c r="F71" i="514" s="1"/>
  <c r="F91" i="514" s="1"/>
  <c r="H71" i="514"/>
  <c r="J71" i="514"/>
  <c r="J91" i="514" s="1"/>
  <c r="K71" i="514"/>
  <c r="N71" i="514" s="1"/>
  <c r="L71" i="514"/>
  <c r="M71" i="514"/>
  <c r="P71" i="514"/>
  <c r="Q71" i="514"/>
  <c r="Q91" i="514" s="1"/>
  <c r="R71" i="514"/>
  <c r="R91" i="514" s="1"/>
  <c r="U71" i="514"/>
  <c r="C72" i="514"/>
  <c r="D72" i="514"/>
  <c r="E72" i="514"/>
  <c r="G72" i="514"/>
  <c r="K72" i="514"/>
  <c r="M72" i="514"/>
  <c r="M92" i="514" s="1"/>
  <c r="P72" i="514"/>
  <c r="Q72" i="514"/>
  <c r="Q92" i="514" s="1"/>
  <c r="V72" i="514"/>
  <c r="V92" i="514" s="1"/>
  <c r="D73" i="514"/>
  <c r="D93" i="514" s="1"/>
  <c r="J73" i="514"/>
  <c r="J93" i="514" s="1"/>
  <c r="K73" i="514"/>
  <c r="L73" i="514"/>
  <c r="L93" i="514" s="1"/>
  <c r="T73" i="514"/>
  <c r="T93" i="514" s="1"/>
  <c r="U73" i="514"/>
  <c r="U93" i="514" s="1"/>
  <c r="V73" i="514"/>
  <c r="V93" i="514" s="1"/>
  <c r="C87" i="514"/>
  <c r="D87" i="514"/>
  <c r="P87" i="514"/>
  <c r="Q87" i="514"/>
  <c r="D88" i="514"/>
  <c r="E88" i="514"/>
  <c r="F88" i="514"/>
  <c r="G88" i="514"/>
  <c r="H88" i="514"/>
  <c r="D89" i="514"/>
  <c r="I89" i="514"/>
  <c r="J89" i="514"/>
  <c r="M89" i="514"/>
  <c r="U89" i="514"/>
  <c r="C90" i="514"/>
  <c r="G90" i="514"/>
  <c r="H90" i="514"/>
  <c r="J90" i="514"/>
  <c r="K90" i="514"/>
  <c r="Q90" i="514"/>
  <c r="C91" i="514"/>
  <c r="D91" i="514"/>
  <c r="E91" i="514"/>
  <c r="G91" i="514"/>
  <c r="H91" i="514"/>
  <c r="K91" i="514"/>
  <c r="L91" i="514"/>
  <c r="M91" i="514"/>
  <c r="N91" i="514"/>
  <c r="U91" i="514"/>
  <c r="C92" i="514"/>
  <c r="D92" i="514"/>
  <c r="E92" i="514"/>
  <c r="K92" i="514"/>
  <c r="P92" i="514"/>
  <c r="A106" i="514"/>
  <c r="Z23" i="4"/>
  <c r="X30" i="4"/>
  <c r="AF30" i="4"/>
  <c r="AL31" i="4"/>
  <c r="Z33" i="4"/>
  <c r="X40" i="4"/>
  <c r="AF40" i="4"/>
  <c r="AL41" i="4"/>
  <c r="Z42" i="4"/>
  <c r="X35" i="4"/>
  <c r="AF35" i="4"/>
  <c r="AL36" i="4"/>
  <c r="AF29" i="4"/>
  <c r="AL30" i="4"/>
  <c r="Z31" i="4"/>
  <c r="X39" i="4"/>
  <c r="AF39" i="4"/>
  <c r="AL40" i="4"/>
  <c r="Z41" i="4"/>
  <c r="AB23" i="4"/>
  <c r="AL28" i="4"/>
  <c r="T31" i="4"/>
  <c r="AF31" i="4"/>
  <c r="AF33" i="4"/>
  <c r="AD34" i="4"/>
  <c r="AF49" i="4"/>
  <c r="AD23" i="4"/>
  <c r="T28" i="4"/>
  <c r="AL29" i="4"/>
  <c r="V31" i="4"/>
  <c r="T33" i="4"/>
  <c r="AF34" i="4"/>
  <c r="AD35" i="4"/>
  <c r="AB36" i="4"/>
  <c r="V39" i="4"/>
  <c r="V40" i="4"/>
  <c r="T41" i="4"/>
  <c r="AF41" i="4"/>
  <c r="AF42" i="4"/>
  <c r="AD43" i="4"/>
  <c r="T24" i="4"/>
  <c r="AL33" i="4"/>
  <c r="X34" i="4"/>
  <c r="AL34" i="4"/>
  <c r="V35" i="4"/>
  <c r="T36" i="4"/>
  <c r="AB39" i="4"/>
  <c r="Z40" i="4"/>
  <c r="X41" i="4"/>
  <c r="X42" i="4"/>
  <c r="V43" i="4"/>
  <c r="X24" i="4"/>
  <c r="AD28" i="4"/>
  <c r="AD29" i="4"/>
  <c r="AD30" i="4"/>
  <c r="AB31" i="4"/>
  <c r="AL35" i="4"/>
  <c r="AL42" i="4"/>
  <c r="X43" i="4"/>
  <c r="AL43" i="4"/>
  <c r="X49" i="4"/>
  <c r="X28" i="4"/>
  <c r="Z29" i="4"/>
  <c r="AD39" i="4"/>
  <c r="AD40" i="4"/>
  <c r="AB41" i="4"/>
  <c r="Z49" i="4"/>
  <c r="AL30" i="517"/>
  <c r="Z24" i="4"/>
  <c r="Z28" i="4"/>
  <c r="AB29" i="4"/>
  <c r="Z30" i="4"/>
  <c r="X31" i="4"/>
  <c r="X33" i="4"/>
  <c r="V34" i="4"/>
  <c r="AD41" i="4"/>
  <c r="AB42" i="4"/>
  <c r="Z43" i="4"/>
  <c r="AD49" i="4"/>
  <c r="AL39" i="515"/>
  <c r="AL41" i="515"/>
  <c r="AL43" i="515"/>
  <c r="AF24" i="4"/>
  <c r="Z36" i="4"/>
  <c r="AL49" i="4"/>
  <c r="AL42" i="517"/>
  <c r="V23" i="4"/>
  <c r="AF36" i="4"/>
  <c r="T39" i="4"/>
  <c r="AD30" i="517"/>
  <c r="AL35" i="517"/>
  <c r="AL40" i="517"/>
  <c r="R28" i="4"/>
  <c r="AD33" i="517"/>
  <c r="AD41" i="517"/>
  <c r="AL40" i="515"/>
  <c r="AF28" i="4"/>
  <c r="AB33" i="4"/>
  <c r="Z35" i="4"/>
  <c r="AF43" i="4"/>
  <c r="AL36" i="517"/>
  <c r="T24" i="515"/>
  <c r="AL34" i="515"/>
  <c r="AL35" i="515"/>
  <c r="T42" i="515"/>
  <c r="X29" i="4"/>
  <c r="AB24" i="4"/>
  <c r="AL31" i="517"/>
  <c r="V35" i="517"/>
  <c r="V43" i="517"/>
  <c r="AL49" i="517"/>
  <c r="AD31" i="4"/>
  <c r="Z34" i="4"/>
  <c r="X36" i="4"/>
  <c r="T49" i="4"/>
  <c r="AL28" i="517"/>
  <c r="T49" i="517"/>
  <c r="AL29" i="515"/>
  <c r="AL30" i="515"/>
  <c r="AF23" i="4"/>
  <c r="V41" i="4"/>
  <c r="V40" i="517"/>
  <c r="AL33" i="517"/>
  <c r="T36" i="517"/>
  <c r="AL41" i="517"/>
  <c r="AL43" i="517"/>
  <c r="AL28" i="515"/>
  <c r="T40" i="515"/>
  <c r="X43" i="515"/>
  <c r="T28" i="517"/>
  <c r="AL34" i="517"/>
  <c r="AD42" i="517"/>
  <c r="AH35" i="515"/>
  <c r="AH36" i="515"/>
  <c r="R43" i="4"/>
  <c r="V28" i="517"/>
  <c r="AD31" i="517"/>
  <c r="AL36" i="515"/>
  <c r="AH42" i="515"/>
  <c r="AH43" i="515"/>
  <c r="T29" i="4"/>
  <c r="AH30" i="515"/>
  <c r="AH31" i="515"/>
  <c r="AL42" i="515"/>
  <c r="T42" i="4"/>
  <c r="T35" i="515"/>
  <c r="AL49" i="515"/>
  <c r="X23" i="4"/>
  <c r="Z39" i="4"/>
  <c r="V29" i="517"/>
  <c r="AD43" i="517"/>
  <c r="X24" i="515"/>
  <c r="T33" i="515"/>
  <c r="R39" i="4"/>
  <c r="AL31" i="515"/>
  <c r="V49" i="517"/>
  <c r="T23" i="515"/>
  <c r="Z49" i="515"/>
  <c r="AD36" i="517"/>
  <c r="AL33" i="515"/>
  <c r="X39" i="515"/>
  <c r="R30" i="4"/>
  <c r="AH23" i="515"/>
  <c r="X36" i="515"/>
  <c r="AH39" i="515"/>
  <c r="T49" i="515"/>
  <c r="X31" i="515"/>
  <c r="Z34" i="515"/>
  <c r="AL39" i="517"/>
  <c r="Z23" i="515"/>
  <c r="AL29" i="517"/>
  <c r="Z33" i="515"/>
  <c r="AL39" i="4"/>
  <c r="V30" i="515"/>
  <c r="W30" i="515" l="1"/>
  <c r="AA33" i="515"/>
  <c r="AA34" i="515"/>
  <c r="Y31" i="515"/>
  <c r="AI39" i="515"/>
  <c r="Y36" i="515"/>
  <c r="S30" i="4"/>
  <c r="Y39" i="515"/>
  <c r="AE36" i="517"/>
  <c r="W49" i="517"/>
  <c r="S39" i="4"/>
  <c r="U33" i="515"/>
  <c r="AE43" i="517"/>
  <c r="W29" i="517"/>
  <c r="AA39" i="4"/>
  <c r="U35" i="515"/>
  <c r="U42" i="4"/>
  <c r="AI31" i="515"/>
  <c r="AI30" i="515"/>
  <c r="U29" i="4"/>
  <c r="AI43" i="515"/>
  <c r="AI42" i="515"/>
  <c r="AE31" i="517"/>
  <c r="W28" i="517"/>
  <c r="S43" i="4"/>
  <c r="AI36" i="515"/>
  <c r="AI35" i="515"/>
  <c r="AE42" i="517"/>
  <c r="Y43" i="515"/>
  <c r="U40" i="515"/>
  <c r="U36" i="517"/>
  <c r="W40" i="517"/>
  <c r="W41" i="4"/>
  <c r="Y36" i="4"/>
  <c r="AA34" i="4"/>
  <c r="AE31" i="4"/>
  <c r="W43" i="517"/>
  <c r="W35" i="517"/>
  <c r="Y29" i="4"/>
  <c r="U42" i="515"/>
  <c r="AG43" i="4"/>
  <c r="AA35" i="4"/>
  <c r="AC33" i="4"/>
  <c r="AE41" i="517"/>
  <c r="AE33" i="517"/>
  <c r="S28" i="4"/>
  <c r="AE30" i="517"/>
  <c r="U39" i="4"/>
  <c r="AG36" i="4"/>
  <c r="AA36" i="4"/>
  <c r="AD61" i="4"/>
  <c r="AD63" i="4"/>
  <c r="AD60" i="4"/>
  <c r="AD62" i="4"/>
  <c r="AA43" i="4"/>
  <c r="AC42" i="4"/>
  <c r="AE41" i="4"/>
  <c r="W34" i="4"/>
  <c r="Y33" i="4"/>
  <c r="Y31" i="4"/>
  <c r="AA30" i="4"/>
  <c r="AC29" i="4"/>
  <c r="X61" i="4"/>
  <c r="X62" i="4"/>
  <c r="AC41" i="4"/>
  <c r="AE40" i="4"/>
  <c r="AE39" i="4"/>
  <c r="AA29" i="4"/>
  <c r="V62" i="4"/>
  <c r="Y43" i="4"/>
  <c r="AC31" i="4"/>
  <c r="AE30" i="4"/>
  <c r="AE29" i="4"/>
  <c r="W43" i="4"/>
  <c r="Y42" i="4"/>
  <c r="Y41" i="4"/>
  <c r="AA40" i="4"/>
  <c r="AC39" i="4"/>
  <c r="U36" i="4"/>
  <c r="W35" i="4"/>
  <c r="Y34" i="4"/>
  <c r="AE43" i="4"/>
  <c r="AG42" i="4"/>
  <c r="AG41" i="4"/>
  <c r="U41" i="4"/>
  <c r="W40" i="4"/>
  <c r="W39" i="4"/>
  <c r="AC36" i="4"/>
  <c r="AE35" i="4"/>
  <c r="AG34" i="4"/>
  <c r="U33" i="4"/>
  <c r="W31" i="4"/>
  <c r="AE34" i="4"/>
  <c r="AG33" i="4"/>
  <c r="AG31" i="4"/>
  <c r="U31" i="4"/>
  <c r="AA41" i="4"/>
  <c r="AG39" i="4"/>
  <c r="Y39" i="4"/>
  <c r="AA31" i="4"/>
  <c r="AG29" i="4"/>
  <c r="AG35" i="4"/>
  <c r="Y35" i="4"/>
  <c r="AA42" i="4"/>
  <c r="AG40" i="4"/>
  <c r="Y40" i="4"/>
  <c r="AA33" i="4"/>
  <c r="AG30" i="4"/>
  <c r="Y30" i="4"/>
  <c r="W18" i="514"/>
  <c r="W37" i="514" s="1"/>
  <c r="AB34" i="514"/>
  <c r="AB73" i="514"/>
  <c r="AB93" i="514" s="1"/>
  <c r="AA15" i="514"/>
  <c r="Y15" i="514"/>
  <c r="R34" i="514"/>
  <c r="R73" i="514"/>
  <c r="R93" i="514" s="1"/>
  <c r="M18" i="514"/>
  <c r="M37" i="514" s="1"/>
  <c r="AL37" i="514"/>
  <c r="I34" i="514"/>
  <c r="I73" i="514"/>
  <c r="I93" i="514" s="1"/>
  <c r="F11" i="514"/>
  <c r="F30" i="514" s="1"/>
  <c r="G69" i="514"/>
  <c r="G30" i="514"/>
  <c r="AB18" i="514"/>
  <c r="AB37" i="514" s="1"/>
  <c r="F15" i="514"/>
  <c r="F34" i="514" s="1"/>
  <c r="G73" i="514"/>
  <c r="G34" i="514"/>
  <c r="O12" i="514"/>
  <c r="O31" i="514" s="1"/>
  <c r="P31" i="514"/>
  <c r="P70" i="514"/>
  <c r="T11" i="514"/>
  <c r="AP30" i="514"/>
  <c r="AG3" i="5"/>
  <c r="AF3" i="5"/>
  <c r="AH3" i="5" s="1"/>
  <c r="G87" i="514"/>
  <c r="N18" i="514"/>
  <c r="N37" i="514" s="1"/>
  <c r="K37" i="514"/>
  <c r="V29" i="514"/>
  <c r="V68" i="514"/>
  <c r="V88" i="514" s="1"/>
  <c r="K93" i="514"/>
  <c r="N73" i="514"/>
  <c r="N93" i="514" s="1"/>
  <c r="O67" i="514"/>
  <c r="O87" i="514" s="1"/>
  <c r="S13" i="514"/>
  <c r="T71" i="514"/>
  <c r="R28" i="514"/>
  <c r="R67" i="514"/>
  <c r="R87" i="514" s="1"/>
  <c r="F9" i="514"/>
  <c r="F28" i="514" s="1"/>
  <c r="G28" i="514"/>
  <c r="K89" i="514"/>
  <c r="O72" i="514"/>
  <c r="O92" i="514" s="1"/>
  <c r="Y13" i="514"/>
  <c r="Y10" i="514"/>
  <c r="N15" i="514"/>
  <c r="N34" i="514" s="1"/>
  <c r="L34" i="514"/>
  <c r="E69" i="514"/>
  <c r="C89" i="514"/>
  <c r="AB29" i="514"/>
  <c r="AB68" i="514"/>
  <c r="AB88" i="514" s="1"/>
  <c r="U72" i="514"/>
  <c r="U92" i="514" s="1"/>
  <c r="U33" i="514"/>
  <c r="AO34" i="514"/>
  <c r="AC15" i="514" s="1"/>
  <c r="AC34" i="514" s="1"/>
  <c r="AG34" i="514"/>
  <c r="AB13" i="514"/>
  <c r="X12" i="514"/>
  <c r="R29" i="514"/>
  <c r="R68" i="514"/>
  <c r="R88" i="514" s="1"/>
  <c r="Y18" i="514"/>
  <c r="Y37" i="514" s="1"/>
  <c r="Y33" i="514"/>
  <c r="Y72" i="514"/>
  <c r="Y92" i="514" s="1"/>
  <c r="Q10" i="514"/>
  <c r="AN29" i="514"/>
  <c r="H34" i="514"/>
  <c r="H73" i="514"/>
  <c r="H93" i="514" s="1"/>
  <c r="G92" i="514"/>
  <c r="Z15" i="514"/>
  <c r="AA12" i="514"/>
  <c r="H11" i="514"/>
  <c r="AH30" i="514"/>
  <c r="O71" i="514"/>
  <c r="O91" i="514" s="1"/>
  <c r="P91" i="514"/>
  <c r="E15" i="514"/>
  <c r="E34" i="514" s="1"/>
  <c r="C73" i="514"/>
  <c r="C34" i="514"/>
  <c r="Z14" i="514"/>
  <c r="X14" i="514"/>
  <c r="L14" i="514"/>
  <c r="AK33" i="514"/>
  <c r="AB11" i="514"/>
  <c r="AA11" i="514"/>
  <c r="Y11" i="514"/>
  <c r="W11" i="514"/>
  <c r="W30" i="514" s="1"/>
  <c r="Z10" i="514"/>
  <c r="U28" i="514"/>
  <c r="U67" i="514"/>
  <c r="U87" i="514" s="1"/>
  <c r="Z18" i="514"/>
  <c r="Z37" i="514" s="1"/>
  <c r="Z13" i="514"/>
  <c r="X13" i="514"/>
  <c r="X10" i="514"/>
  <c r="E18" i="514"/>
  <c r="E37" i="514" s="1"/>
  <c r="AF60" i="4"/>
  <c r="O9" i="514"/>
  <c r="O28" i="514" s="1"/>
  <c r="P41" i="4"/>
  <c r="Q41" i="4" s="1"/>
  <c r="J72" i="514"/>
  <c r="J92" i="514" s="1"/>
  <c r="O69" i="514"/>
  <c r="O89" i="514" s="1"/>
  <c r="M34" i="514"/>
  <c r="AB14" i="514"/>
  <c r="Z12" i="514"/>
  <c r="I14" i="514"/>
  <c r="E12" i="514"/>
  <c r="E31" i="514" s="1"/>
  <c r="AC12" i="514"/>
  <c r="AC31" i="514" s="1"/>
  <c r="Z61" i="4"/>
  <c r="AC61" i="4"/>
  <c r="L30" i="514"/>
  <c r="L69" i="514"/>
  <c r="L89" i="514" s="1"/>
  <c r="N11" i="514"/>
  <c r="N30" i="514" s="1"/>
  <c r="O11" i="514"/>
  <c r="O30" i="514" s="1"/>
  <c r="N10" i="514"/>
  <c r="N29" i="514" s="1"/>
  <c r="V9" i="514"/>
  <c r="AR28" i="514"/>
  <c r="K9" i="514"/>
  <c r="AJ28" i="514"/>
  <c r="W9" i="514" s="1"/>
  <c r="W28" i="514" s="1"/>
  <c r="X18" i="514"/>
  <c r="X37" i="514" s="1"/>
  <c r="T18" i="514"/>
  <c r="G33" i="514"/>
  <c r="O61" i="4"/>
  <c r="E11" i="514"/>
  <c r="AC11" i="514"/>
  <c r="AC30" i="514" s="1"/>
  <c r="C30" i="514"/>
  <c r="L10" i="514"/>
  <c r="AK29" i="514"/>
  <c r="W10" i="514" s="1"/>
  <c r="W29" i="514" s="1"/>
  <c r="S9" i="514"/>
  <c r="X15" i="514"/>
  <c r="R31" i="514"/>
  <c r="AA9" i="514"/>
  <c r="X9" i="514"/>
  <c r="U68" i="514"/>
  <c r="U88" i="514" s="1"/>
  <c r="T67" i="514"/>
  <c r="AH37" i="514"/>
  <c r="AC18" i="514" s="1"/>
  <c r="AC37" i="514" s="1"/>
  <c r="K32" i="514"/>
  <c r="Z11" i="514"/>
  <c r="X11" i="514"/>
  <c r="P28" i="514"/>
  <c r="AF62" i="4"/>
  <c r="O13" i="514"/>
  <c r="O32" i="514" s="1"/>
  <c r="S62" i="4"/>
  <c r="Q62" i="4"/>
  <c r="AC13" i="514"/>
  <c r="AC32" i="514" s="1"/>
  <c r="J28" i="514"/>
  <c r="J67" i="514"/>
  <c r="J87" i="514" s="1"/>
  <c r="AC9" i="514"/>
  <c r="AC28" i="514" s="1"/>
  <c r="D11" i="516"/>
  <c r="L11" i="516"/>
  <c r="T11" i="516"/>
  <c r="AB11" i="516"/>
  <c r="E11" i="516"/>
  <c r="M11" i="516"/>
  <c r="U11" i="516"/>
  <c r="AC11" i="516"/>
  <c r="C11" i="516"/>
  <c r="O11" i="516"/>
  <c r="Y11" i="516"/>
  <c r="F11" i="516"/>
  <c r="P11" i="516"/>
  <c r="Z11" i="516"/>
  <c r="I11" i="516"/>
  <c r="S11" i="516"/>
  <c r="J11" i="516"/>
  <c r="V11" i="516"/>
  <c r="R11" i="516"/>
  <c r="G11" i="516"/>
  <c r="AA11" i="516"/>
  <c r="H11" i="516"/>
  <c r="AD11" i="516"/>
  <c r="K11" i="516"/>
  <c r="AF2" i="5"/>
  <c r="AH2" i="5" s="1"/>
  <c r="AI2" i="5" s="1"/>
  <c r="AA14" i="514"/>
  <c r="AB12" i="514"/>
  <c r="W12" i="514"/>
  <c r="W31" i="514" s="1"/>
  <c r="Y9" i="514"/>
  <c r="Q34" i="514"/>
  <c r="Q73" i="514"/>
  <c r="Q93" i="514" s="1"/>
  <c r="V32" i="514"/>
  <c r="V71" i="514"/>
  <c r="V91" i="514" s="1"/>
  <c r="O10" i="514"/>
  <c r="O29" i="514" s="1"/>
  <c r="P68" i="514"/>
  <c r="S73" i="514"/>
  <c r="S93" i="514" s="1"/>
  <c r="AA10" i="514"/>
  <c r="AR29" i="514"/>
  <c r="AB9" i="514"/>
  <c r="I18" i="514"/>
  <c r="I37" i="514" s="1"/>
  <c r="J37" i="514"/>
  <c r="O15" i="514"/>
  <c r="O34" i="514" s="1"/>
  <c r="P34" i="514"/>
  <c r="P73" i="514"/>
  <c r="T14" i="514"/>
  <c r="AP33" i="514"/>
  <c r="AC14" i="514" s="1"/>
  <c r="AC33" i="514" s="1"/>
  <c r="AH33" i="514"/>
  <c r="W14" i="514" s="1"/>
  <c r="W33" i="514" s="1"/>
  <c r="H14" i="514"/>
  <c r="AC62" i="4"/>
  <c r="N12" i="514"/>
  <c r="N31" i="514" s="1"/>
  <c r="Y12" i="514"/>
  <c r="S10" i="514"/>
  <c r="S29" i="514" s="1"/>
  <c r="AA13" i="514"/>
  <c r="W13" i="514"/>
  <c r="W32" i="514" s="1"/>
  <c r="Z9" i="514"/>
  <c r="F13" i="514"/>
  <c r="F32" i="514" s="1"/>
  <c r="F12" i="514"/>
  <c r="F31" i="514" s="1"/>
  <c r="AF61" i="4"/>
  <c r="I12" i="514"/>
  <c r="W62" i="4"/>
  <c r="Q63" i="4"/>
  <c r="S63" i="4"/>
  <c r="N62" i="4"/>
  <c r="O62" i="4"/>
  <c r="AF22" i="515"/>
  <c r="N63" i="4"/>
  <c r="R26" i="515"/>
  <c r="O63" i="4"/>
  <c r="O60" i="4"/>
  <c r="AB22" i="515"/>
  <c r="AD22" i="515"/>
  <c r="R22" i="515"/>
  <c r="G1" i="5"/>
  <c r="H1" i="5" s="1"/>
  <c r="I1" i="5" s="1"/>
  <c r="J1" i="5" s="1"/>
  <c r="K1" i="5" s="1"/>
  <c r="L1" i="5" s="1"/>
  <c r="M1" i="5" s="1"/>
  <c r="N1" i="5" s="1"/>
  <c r="O1" i="5" s="1"/>
  <c r="P1" i="5" s="1"/>
  <c r="K33" i="4"/>
  <c r="L31" i="4"/>
  <c r="K29" i="4"/>
  <c r="O34" i="4"/>
  <c r="L35" i="4"/>
  <c r="M35" i="4" s="1"/>
  <c r="N35" i="4" s="1"/>
  <c r="K39" i="4"/>
  <c r="O43" i="4"/>
  <c r="P43" i="4" s="1"/>
  <c r="Q43" i="4" s="1"/>
  <c r="K49" i="4"/>
  <c r="K60" i="4"/>
  <c r="O29" i="4"/>
  <c r="P29" i="4" s="1"/>
  <c r="Q29" i="4" s="1"/>
  <c r="L30" i="4"/>
  <c r="K34" i="4"/>
  <c r="O39" i="4"/>
  <c r="P39" i="4" s="1"/>
  <c r="Q39" i="4" s="1"/>
  <c r="L40" i="4"/>
  <c r="M40" i="4" s="1"/>
  <c r="N40" i="4" s="1"/>
  <c r="K43" i="4"/>
  <c r="K62" i="4"/>
  <c r="O33" i="4"/>
  <c r="P33" i="4" s="1"/>
  <c r="Q33" i="4" s="1"/>
  <c r="L34" i="4"/>
  <c r="O42" i="4"/>
  <c r="L43" i="4"/>
  <c r="M43" i="4" s="1"/>
  <c r="N43" i="4" s="1"/>
  <c r="O35" i="4"/>
  <c r="P35" i="4" s="1"/>
  <c r="Q35" i="4" s="1"/>
  <c r="O36" i="4"/>
  <c r="P36" i="4" s="1"/>
  <c r="Q36" i="4" s="1"/>
  <c r="L29" i="4"/>
  <c r="M29" i="4" s="1"/>
  <c r="N29" i="4" s="1"/>
  <c r="O49" i="4"/>
  <c r="Q49" i="4" s="1"/>
  <c r="L28" i="4"/>
  <c r="O30" i="4"/>
  <c r="P30" i="4" s="1"/>
  <c r="Q30" i="4" s="1"/>
  <c r="L33" i="4"/>
  <c r="M33" i="4" s="1"/>
  <c r="N33" i="4" s="1"/>
  <c r="L41" i="4"/>
  <c r="M41" i="4" s="1"/>
  <c r="N41" i="4" s="1"/>
  <c r="K42" i="4"/>
  <c r="K63" i="4"/>
  <c r="O28" i="4"/>
  <c r="P28" i="4" s="1"/>
  <c r="Q28" i="4" s="1"/>
  <c r="O31" i="4"/>
  <c r="P31" i="4" s="1"/>
  <c r="Q31" i="4" s="1"/>
  <c r="K35" i="4"/>
  <c r="O40" i="4"/>
  <c r="P40" i="4" s="1"/>
  <c r="Q40" i="4" s="1"/>
  <c r="L42" i="4"/>
  <c r="M42" i="4" s="1"/>
  <c r="N42" i="4" s="1"/>
  <c r="Q60" i="4"/>
  <c r="Z22" i="517"/>
  <c r="AH22" i="517"/>
  <c r="P25" i="517"/>
  <c r="AB22" i="517"/>
  <c r="P22" i="4"/>
  <c r="P26" i="4"/>
  <c r="R22" i="517"/>
  <c r="X22" i="517"/>
  <c r="O11" i="6"/>
  <c r="G11" i="6"/>
  <c r="N11" i="6"/>
  <c r="AF31" i="517"/>
  <c r="AF23" i="517"/>
  <c r="V23" i="515"/>
  <c r="V41" i="515"/>
  <c r="Z24" i="515"/>
  <c r="AH49" i="515"/>
  <c r="X30" i="515"/>
  <c r="T28" i="515"/>
  <c r="V36" i="517"/>
  <c r="AH33" i="4"/>
  <c r="AH30" i="4"/>
  <c r="R33" i="4"/>
  <c r="R29" i="4"/>
  <c r="AD24" i="517"/>
  <c r="T42" i="517"/>
  <c r="AD40" i="517"/>
  <c r="V28" i="4"/>
  <c r="T34" i="4"/>
  <c r="AD36" i="4"/>
  <c r="AB40" i="4"/>
  <c r="V24" i="515"/>
  <c r="AH41" i="515"/>
  <c r="V31" i="517"/>
  <c r="T41" i="515"/>
  <c r="AH40" i="4"/>
  <c r="R23" i="4"/>
  <c r="T33" i="517"/>
  <c r="AD34" i="517"/>
  <c r="T35" i="517"/>
  <c r="V42" i="4"/>
  <c r="AB34" i="4"/>
  <c r="AH33" i="515"/>
  <c r="X34" i="515"/>
  <c r="T29" i="515"/>
  <c r="AH43" i="4"/>
  <c r="AD29" i="517"/>
  <c r="AD23" i="517"/>
  <c r="T35" i="4"/>
  <c r="V29" i="4"/>
  <c r="V24" i="4"/>
  <c r="AD33" i="4"/>
  <c r="AF33" i="517"/>
  <c r="Z41" i="515"/>
  <c r="AH24" i="4"/>
  <c r="AD49" i="517"/>
  <c r="AF40" i="517"/>
  <c r="AF34" i="517"/>
  <c r="V31" i="515"/>
  <c r="V42" i="515"/>
  <c r="Z30" i="515"/>
  <c r="AH40" i="515"/>
  <c r="X33" i="515"/>
  <c r="P24" i="515"/>
  <c r="V41" i="517"/>
  <c r="T39" i="515"/>
  <c r="AH42" i="4"/>
  <c r="AH39" i="4"/>
  <c r="R42" i="4"/>
  <c r="R24" i="4"/>
  <c r="AD28" i="517"/>
  <c r="T30" i="517"/>
  <c r="AD39" i="517"/>
  <c r="AD35" i="517"/>
  <c r="V33" i="4"/>
  <c r="T43" i="4"/>
  <c r="AB49" i="4"/>
  <c r="AF42" i="517"/>
  <c r="AF49" i="517"/>
  <c r="V33" i="515"/>
  <c r="Z31" i="515"/>
  <c r="X35" i="515"/>
  <c r="P23" i="515"/>
  <c r="AH49" i="4"/>
  <c r="R36" i="4"/>
  <c r="V39" i="517"/>
  <c r="R41" i="4"/>
  <c r="T41" i="517"/>
  <c r="Z39" i="515"/>
  <c r="X23" i="515"/>
  <c r="AH35" i="4"/>
  <c r="T31" i="517"/>
  <c r="T23" i="4"/>
  <c r="AF24" i="517"/>
  <c r="AF28" i="517"/>
  <c r="V49" i="515"/>
  <c r="V28" i="515"/>
  <c r="Z42" i="515"/>
  <c r="AH24" i="515"/>
  <c r="X28" i="515"/>
  <c r="V34" i="517"/>
  <c r="T43" i="515"/>
  <c r="AH23" i="4"/>
  <c r="AH36" i="4"/>
  <c r="R31" i="4"/>
  <c r="R40" i="4"/>
  <c r="T39" i="517"/>
  <c r="T34" i="517"/>
  <c r="V36" i="4"/>
  <c r="V30" i="4"/>
  <c r="AB43" i="4"/>
  <c r="AF39" i="517"/>
  <c r="AF30" i="517"/>
  <c r="V43" i="515"/>
  <c r="V34" i="515"/>
  <c r="Z35" i="515"/>
  <c r="Z43" i="515"/>
  <c r="V24" i="517"/>
  <c r="AH28" i="4"/>
  <c r="T40" i="4"/>
  <c r="AB35" i="4"/>
  <c r="V40" i="515"/>
  <c r="AD42" i="4"/>
  <c r="AF41" i="517"/>
  <c r="AF36" i="517"/>
  <c r="V36" i="515"/>
  <c r="V29" i="515"/>
  <c r="Z36" i="515"/>
  <c r="Z29" i="515"/>
  <c r="Z40" i="515"/>
  <c r="AH34" i="515"/>
  <c r="X40" i="515"/>
  <c r="X49" i="515"/>
  <c r="V23" i="517"/>
  <c r="V33" i="517"/>
  <c r="T31" i="515"/>
  <c r="AH31" i="4"/>
  <c r="AH29" i="4"/>
  <c r="R49" i="4"/>
  <c r="T30" i="515"/>
  <c r="T23" i="517"/>
  <c r="T43" i="517"/>
  <c r="T30" i="4"/>
  <c r="AD24" i="4"/>
  <c r="AB28" i="4"/>
  <c r="AF43" i="517"/>
  <c r="AF35" i="517"/>
  <c r="V39" i="515"/>
  <c r="V35" i="515"/>
  <c r="Z28" i="515"/>
  <c r="AH28" i="515"/>
  <c r="X42" i="515"/>
  <c r="X29" i="515"/>
  <c r="V42" i="517"/>
  <c r="T34" i="515"/>
  <c r="AH41" i="4"/>
  <c r="AH34" i="4"/>
  <c r="R34" i="4"/>
  <c r="T24" i="517"/>
  <c r="T29" i="517"/>
  <c r="AF29" i="517"/>
  <c r="AH29" i="515"/>
  <c r="X41" i="515"/>
  <c r="V30" i="517"/>
  <c r="T36" i="515"/>
  <c r="R35" i="4"/>
  <c r="T40" i="517"/>
  <c r="V49" i="4"/>
  <c r="AB30" i="4"/>
  <c r="AC30" i="4" l="1"/>
  <c r="R61" i="4"/>
  <c r="R63" i="4"/>
  <c r="W49" i="4"/>
  <c r="R62" i="4"/>
  <c r="U40" i="517"/>
  <c r="S35" i="4"/>
  <c r="U36" i="515"/>
  <c r="W30" i="517"/>
  <c r="Y41" i="515"/>
  <c r="AI29" i="515"/>
  <c r="AG29" i="517"/>
  <c r="U29" i="517"/>
  <c r="S34" i="4"/>
  <c r="AI34" i="4"/>
  <c r="AI41" i="4"/>
  <c r="U34" i="515"/>
  <c r="W42" i="517"/>
  <c r="Y29" i="515"/>
  <c r="Y42" i="515"/>
  <c r="AI28" i="515"/>
  <c r="W35" i="515"/>
  <c r="W39" i="515"/>
  <c r="AG35" i="517"/>
  <c r="AG43" i="517"/>
  <c r="AC28" i="4"/>
  <c r="U30" i="4"/>
  <c r="U43" i="517"/>
  <c r="U30" i="515"/>
  <c r="S49" i="4"/>
  <c r="P61" i="4"/>
  <c r="P62" i="4"/>
  <c r="P63" i="4"/>
  <c r="P60" i="4"/>
  <c r="AI29" i="4"/>
  <c r="AI31" i="4"/>
  <c r="U31" i="515"/>
  <c r="W33" i="517"/>
  <c r="Y40" i="515"/>
  <c r="AI34" i="515"/>
  <c r="AA40" i="515"/>
  <c r="AA29" i="515"/>
  <c r="AA36" i="515"/>
  <c r="W29" i="515"/>
  <c r="W36" i="515"/>
  <c r="AG36" i="517"/>
  <c r="AG41" i="517"/>
  <c r="AE42" i="4"/>
  <c r="W40" i="515"/>
  <c r="AC35" i="4"/>
  <c r="U40" i="4"/>
  <c r="AI28" i="4"/>
  <c r="AA43" i="515"/>
  <c r="AA35" i="515"/>
  <c r="W34" i="515"/>
  <c r="W43" i="515"/>
  <c r="AG30" i="517"/>
  <c r="AG39" i="517"/>
  <c r="AC43" i="4"/>
  <c r="W30" i="4"/>
  <c r="W36" i="4"/>
  <c r="U34" i="517"/>
  <c r="U39" i="517"/>
  <c r="S40" i="4"/>
  <c r="S31" i="4"/>
  <c r="AI36" i="4"/>
  <c r="U43" i="515"/>
  <c r="W34" i="517"/>
  <c r="AA42" i="515"/>
  <c r="W28" i="515"/>
  <c r="U31" i="517"/>
  <c r="AI35" i="4"/>
  <c r="AA39" i="515"/>
  <c r="U41" i="517"/>
  <c r="S41" i="4"/>
  <c r="W39" i="517"/>
  <c r="S36" i="4"/>
  <c r="AI49" i="4"/>
  <c r="Y35" i="515"/>
  <c r="AA31" i="515"/>
  <c r="W33" i="515"/>
  <c r="AG42" i="517"/>
  <c r="AB62" i="4"/>
  <c r="AC49" i="4"/>
  <c r="AB63" i="4"/>
  <c r="AB61" i="4"/>
  <c r="U43" i="4"/>
  <c r="W33" i="4"/>
  <c r="AE35" i="517"/>
  <c r="AE39" i="517"/>
  <c r="U30" i="517"/>
  <c r="S42" i="4"/>
  <c r="AI39" i="4"/>
  <c r="AI42" i="4"/>
  <c r="U39" i="515"/>
  <c r="W41" i="517"/>
  <c r="Y33" i="515"/>
  <c r="AI40" i="515"/>
  <c r="AA30" i="515"/>
  <c r="W42" i="515"/>
  <c r="W31" i="515"/>
  <c r="AG34" i="517"/>
  <c r="AG40" i="517"/>
  <c r="AA41" i="515"/>
  <c r="AG33" i="517"/>
  <c r="AE33" i="4"/>
  <c r="W29" i="4"/>
  <c r="U35" i="4"/>
  <c r="AE29" i="517"/>
  <c r="AI43" i="4"/>
  <c r="U29" i="515"/>
  <c r="Y34" i="515"/>
  <c r="AI33" i="515"/>
  <c r="AC34" i="4"/>
  <c r="W42" i="4"/>
  <c r="U35" i="517"/>
  <c r="AE34" i="517"/>
  <c r="U33" i="517"/>
  <c r="AI40" i="4"/>
  <c r="U41" i="515"/>
  <c r="W31" i="517"/>
  <c r="AI41" i="515"/>
  <c r="AC40" i="4"/>
  <c r="AE36" i="4"/>
  <c r="U34" i="4"/>
  <c r="W28" i="4"/>
  <c r="AE40" i="517"/>
  <c r="U42" i="517"/>
  <c r="S29" i="4"/>
  <c r="S33" i="4"/>
  <c r="AI30" i="4"/>
  <c r="AI33" i="4"/>
  <c r="W36" i="517"/>
  <c r="Y30" i="515"/>
  <c r="W41" i="515"/>
  <c r="AG31" i="517"/>
  <c r="AB30" i="514"/>
  <c r="AB69" i="514"/>
  <c r="AB89" i="514" s="1"/>
  <c r="AH62" i="4"/>
  <c r="AI62" i="4"/>
  <c r="S32" i="514"/>
  <c r="Y34" i="514"/>
  <c r="Y73" i="514"/>
  <c r="Y93" i="514" s="1"/>
  <c r="M28" i="4"/>
  <c r="N28" i="4" s="1"/>
  <c r="L61" i="4"/>
  <c r="B3" i="5"/>
  <c r="W63" i="4"/>
  <c r="H33" i="514"/>
  <c r="H72" i="514"/>
  <c r="X34" i="514"/>
  <c r="X73" i="514"/>
  <c r="X93" i="514" s="1"/>
  <c r="E30" i="514"/>
  <c r="S61" i="4"/>
  <c r="AA73" i="514"/>
  <c r="AA93" i="514" s="1"/>
  <c r="AA34" i="514"/>
  <c r="P22" i="517"/>
  <c r="P26" i="517"/>
  <c r="B6" i="5"/>
  <c r="AA32" i="514"/>
  <c r="AA71" i="514"/>
  <c r="AA91" i="514" s="1"/>
  <c r="AB28" i="514"/>
  <c r="AB67" i="514"/>
  <c r="AB87" i="514" s="1"/>
  <c r="N9" i="514"/>
  <c r="K28" i="514"/>
  <c r="K67" i="514"/>
  <c r="Z63" i="4"/>
  <c r="L72" i="514"/>
  <c r="N14" i="514"/>
  <c r="AC63" i="4"/>
  <c r="L33" i="514"/>
  <c r="X31" i="514"/>
  <c r="X70" i="514"/>
  <c r="X90" i="514" s="1"/>
  <c r="S68" i="514"/>
  <c r="S88" i="514" s="1"/>
  <c r="N69" i="514"/>
  <c r="N89" i="514" s="1"/>
  <c r="N60" i="4"/>
  <c r="Z28" i="514"/>
  <c r="Z67" i="514"/>
  <c r="Z87" i="514" s="1"/>
  <c r="Z70" i="514"/>
  <c r="Z90" i="514" s="1"/>
  <c r="Z31" i="514"/>
  <c r="O70" i="514"/>
  <c r="P90" i="514"/>
  <c r="S67" i="514"/>
  <c r="S87" i="514" s="1"/>
  <c r="T87" i="514"/>
  <c r="N61" i="4"/>
  <c r="AB72" i="514"/>
  <c r="AB92" i="514" s="1"/>
  <c r="AB33" i="514"/>
  <c r="X33" i="514"/>
  <c r="X72" i="514"/>
  <c r="X92" i="514" s="1"/>
  <c r="AB32" i="514"/>
  <c r="AB71" i="514"/>
  <c r="AB91" i="514" s="1"/>
  <c r="E89" i="514"/>
  <c r="M31" i="4"/>
  <c r="N31" i="4" s="1"/>
  <c r="L62" i="4"/>
  <c r="B4" i="5"/>
  <c r="I70" i="514"/>
  <c r="I90" i="514" s="1"/>
  <c r="I31" i="514"/>
  <c r="S14" i="514"/>
  <c r="T72" i="514"/>
  <c r="T33" i="514"/>
  <c r="AA29" i="514"/>
  <c r="AA68" i="514"/>
  <c r="AA88" i="514" s="1"/>
  <c r="Y28" i="514"/>
  <c r="Y67" i="514"/>
  <c r="Y87" i="514" s="1"/>
  <c r="AH60" i="4"/>
  <c r="AI60" i="4"/>
  <c r="S28" i="514"/>
  <c r="V67" i="514"/>
  <c r="V87" i="514" s="1"/>
  <c r="V28" i="514"/>
  <c r="Z29" i="514"/>
  <c r="Z68" i="514"/>
  <c r="Z88" i="514" s="1"/>
  <c r="Z33" i="514"/>
  <c r="Z72" i="514"/>
  <c r="Z92" i="514" s="1"/>
  <c r="W15" i="514"/>
  <c r="W34" i="514" s="1"/>
  <c r="W73" i="514"/>
  <c r="W93" i="514" s="1"/>
  <c r="G93" i="514"/>
  <c r="F73" i="514"/>
  <c r="F93" i="514" s="1"/>
  <c r="F14" i="514"/>
  <c r="F33" i="514" s="1"/>
  <c r="X68" i="514"/>
  <c r="X88" i="514" s="1"/>
  <c r="X29" i="514"/>
  <c r="W61" i="4"/>
  <c r="H30" i="514"/>
  <c r="H69" i="514"/>
  <c r="H89" i="514" s="1"/>
  <c r="P34" i="4"/>
  <c r="Q34" i="4" s="1"/>
  <c r="B2" i="5"/>
  <c r="Y70" i="514"/>
  <c r="Y90" i="514" s="1"/>
  <c r="Y31" i="514"/>
  <c r="P88" i="514"/>
  <c r="AB31" i="514"/>
  <c r="AB70" i="514"/>
  <c r="AB90" i="514" s="1"/>
  <c r="I9" i="514"/>
  <c r="X67" i="514"/>
  <c r="X87" i="514" s="1"/>
  <c r="X28" i="514"/>
  <c r="L29" i="514"/>
  <c r="L68" i="514"/>
  <c r="S18" i="514"/>
  <c r="S37" i="514" s="1"/>
  <c r="T37" i="514"/>
  <c r="I72" i="514"/>
  <c r="I92" i="514" s="1"/>
  <c r="I33" i="514"/>
  <c r="X71" i="514"/>
  <c r="X91" i="514" s="1"/>
  <c r="X32" i="514"/>
  <c r="Y69" i="514"/>
  <c r="Y89" i="514" s="1"/>
  <c r="Y30" i="514"/>
  <c r="C93" i="514"/>
  <c r="E73" i="514"/>
  <c r="AA31" i="514"/>
  <c r="AA70" i="514"/>
  <c r="AA90" i="514" s="1"/>
  <c r="Q68" i="514"/>
  <c r="Q88" i="514" s="1"/>
  <c r="Q29" i="514"/>
  <c r="Y29" i="514"/>
  <c r="Y68" i="514"/>
  <c r="Y88" i="514" s="1"/>
  <c r="V63" i="4"/>
  <c r="M34" i="4"/>
  <c r="N34" i="4" s="1"/>
  <c r="L63" i="4"/>
  <c r="Z30" i="514"/>
  <c r="Z69" i="514"/>
  <c r="Z89" i="514" s="1"/>
  <c r="G89" i="514"/>
  <c r="B7" i="5"/>
  <c r="P93" i="514"/>
  <c r="O73" i="514"/>
  <c r="O93" i="514" s="1"/>
  <c r="AC10" i="514"/>
  <c r="AC29" i="514" s="1"/>
  <c r="P42" i="4"/>
  <c r="Q42" i="4" s="1"/>
  <c r="M30" i="4"/>
  <c r="N30" i="4" s="1"/>
  <c r="L60" i="4"/>
  <c r="AA72" i="514"/>
  <c r="AA92" i="514" s="1"/>
  <c r="AA33" i="514"/>
  <c r="X30" i="514"/>
  <c r="X69" i="514"/>
  <c r="X89" i="514" s="1"/>
  <c r="AA28" i="514"/>
  <c r="AA67" i="514"/>
  <c r="AA87" i="514" s="1"/>
  <c r="B5" i="5"/>
  <c r="Z32" i="514"/>
  <c r="Z71" i="514"/>
  <c r="Z91" i="514" s="1"/>
  <c r="AA30" i="514"/>
  <c r="AA69" i="514"/>
  <c r="AA89" i="514" s="1"/>
  <c r="Z34" i="514"/>
  <c r="Z73" i="514"/>
  <c r="Z93" i="514" s="1"/>
  <c r="Y71" i="514"/>
  <c r="Y91" i="514" s="1"/>
  <c r="Y32" i="514"/>
  <c r="S71" i="514"/>
  <c r="S91" i="514" s="1"/>
  <c r="T91" i="514"/>
  <c r="S11" i="514"/>
  <c r="T30" i="514"/>
  <c r="T69" i="514"/>
  <c r="V61" i="4"/>
  <c r="AB29" i="515"/>
  <c r="AB30" i="515"/>
  <c r="AD28" i="515"/>
  <c r="AD23" i="515"/>
  <c r="Z30" i="517"/>
  <c r="Z39" i="517"/>
  <c r="X43" i="517"/>
  <c r="X30" i="517"/>
  <c r="AF42" i="515"/>
  <c r="AF23" i="515"/>
  <c r="AH40" i="517"/>
  <c r="AH30" i="517"/>
  <c r="AB29" i="517"/>
  <c r="AB34" i="517"/>
  <c r="R31" i="517"/>
  <c r="R23" i="517"/>
  <c r="R28" i="515"/>
  <c r="R39" i="515"/>
  <c r="AB34" i="515"/>
  <c r="AD29" i="515"/>
  <c r="P24" i="4"/>
  <c r="X28" i="517"/>
  <c r="AF33" i="515"/>
  <c r="AH24" i="517"/>
  <c r="AB40" i="517"/>
  <c r="R43" i="517"/>
  <c r="R36" i="515"/>
  <c r="AB33" i="515"/>
  <c r="AD36" i="515"/>
  <c r="Z49" i="517"/>
  <c r="X42" i="517"/>
  <c r="AF24" i="515"/>
  <c r="AH39" i="517"/>
  <c r="R34" i="517"/>
  <c r="R33" i="515"/>
  <c r="Z29" i="517"/>
  <c r="AF40" i="515"/>
  <c r="R39" i="517"/>
  <c r="R34" i="515"/>
  <c r="AB31" i="515"/>
  <c r="AB28" i="515"/>
  <c r="AD49" i="515"/>
  <c r="AD31" i="515"/>
  <c r="Z42" i="517"/>
  <c r="Z24" i="517"/>
  <c r="X24" i="517"/>
  <c r="X33" i="517"/>
  <c r="AF30" i="515"/>
  <c r="AF49" i="515"/>
  <c r="AH23" i="517"/>
  <c r="AH29" i="517"/>
  <c r="AB23" i="517"/>
  <c r="AB31" i="517"/>
  <c r="R33" i="517"/>
  <c r="R35" i="517"/>
  <c r="R24" i="515"/>
  <c r="R35" i="515"/>
  <c r="AB42" i="515"/>
  <c r="AD33" i="515"/>
  <c r="Z31" i="517"/>
  <c r="Z41" i="517"/>
  <c r="X35" i="517"/>
  <c r="AF34" i="515"/>
  <c r="AH33" i="517"/>
  <c r="AB33" i="517"/>
  <c r="R24" i="517"/>
  <c r="R29" i="515"/>
  <c r="AB43" i="515"/>
  <c r="AJ49" i="4"/>
  <c r="AJ40" i="515"/>
  <c r="AJ33" i="517"/>
  <c r="AJ28" i="515"/>
  <c r="AJ31" i="4"/>
  <c r="AJ33" i="515"/>
  <c r="G23" i="515"/>
  <c r="AJ36" i="4"/>
  <c r="AJ49" i="515"/>
  <c r="AJ42" i="515"/>
  <c r="AJ30" i="515"/>
  <c r="AJ35" i="517"/>
  <c r="AJ35" i="515"/>
  <c r="AJ34" i="517"/>
  <c r="AJ33" i="4"/>
  <c r="AJ36" i="517"/>
  <c r="AJ41" i="4"/>
  <c r="AJ28" i="4"/>
  <c r="AJ36" i="515"/>
  <c r="AJ34" i="515"/>
  <c r="AJ31" i="515"/>
  <c r="AJ29" i="515"/>
  <c r="AJ43" i="515"/>
  <c r="AJ41" i="515"/>
  <c r="AJ39" i="515"/>
  <c r="AJ31" i="517"/>
  <c r="AJ29" i="517"/>
  <c r="AJ49" i="517"/>
  <c r="AJ43" i="517"/>
  <c r="AJ41" i="517"/>
  <c r="AJ39" i="517"/>
  <c r="G23" i="517"/>
  <c r="AJ42" i="4"/>
  <c r="G23" i="4"/>
  <c r="AJ30" i="517"/>
  <c r="AJ28" i="517"/>
  <c r="AJ39" i="4"/>
  <c r="AJ42" i="517"/>
  <c r="AJ40" i="517"/>
  <c r="AJ29" i="4"/>
  <c r="AJ43" i="4"/>
  <c r="AJ34" i="4"/>
  <c r="AJ40" i="4"/>
  <c r="AJ30" i="4"/>
  <c r="AJ35" i="4"/>
  <c r="R49" i="517"/>
  <c r="AB49" i="515"/>
  <c r="AH35" i="517"/>
  <c r="AB36" i="515"/>
  <c r="AB35" i="515"/>
  <c r="AD30" i="515"/>
  <c r="AD39" i="515"/>
  <c r="P23" i="4"/>
  <c r="Z35" i="517"/>
  <c r="Z33" i="517"/>
  <c r="X29" i="517"/>
  <c r="X36" i="517"/>
  <c r="AF35" i="515"/>
  <c r="AF41" i="515"/>
  <c r="AH43" i="517"/>
  <c r="AH36" i="517"/>
  <c r="AB42" i="517"/>
  <c r="AB28" i="517"/>
  <c r="R29" i="517"/>
  <c r="R41" i="517"/>
  <c r="R23" i="515"/>
  <c r="R49" i="515"/>
  <c r="AH41" i="517"/>
  <c r="AB39" i="517"/>
  <c r="R28" i="517"/>
  <c r="R40" i="517"/>
  <c r="R41" i="515"/>
  <c r="R31" i="515"/>
  <c r="AD34" i="515"/>
  <c r="Z43" i="517"/>
  <c r="AF36" i="515"/>
  <c r="AB41" i="517"/>
  <c r="AB24" i="515"/>
  <c r="AD35" i="515"/>
  <c r="AD43" i="515"/>
  <c r="Z34" i="517"/>
  <c r="X41" i="517"/>
  <c r="AH49" i="517"/>
  <c r="AB43" i="517"/>
  <c r="R30" i="517"/>
  <c r="R43" i="515"/>
  <c r="AB39" i="515"/>
  <c r="AB40" i="515"/>
  <c r="AD41" i="515"/>
  <c r="AD40" i="515"/>
  <c r="Z23" i="517"/>
  <c r="Z40" i="517"/>
  <c r="X31" i="517"/>
  <c r="X34" i="517"/>
  <c r="AF31" i="515"/>
  <c r="AF29" i="515"/>
  <c r="AH31" i="517"/>
  <c r="AH34" i="517"/>
  <c r="AB30" i="517"/>
  <c r="AB49" i="517"/>
  <c r="R42" i="517"/>
  <c r="R36" i="517"/>
  <c r="R40" i="515"/>
  <c r="R30" i="515"/>
  <c r="AB41" i="515"/>
  <c r="AB23" i="515"/>
  <c r="AD42" i="515"/>
  <c r="AD24" i="515"/>
  <c r="Z28" i="517"/>
  <c r="Z36" i="517"/>
  <c r="X23" i="517"/>
  <c r="X40" i="517"/>
  <c r="AF43" i="515"/>
  <c r="AF28" i="515"/>
  <c r="AH42" i="517"/>
  <c r="AB36" i="517"/>
  <c r="X39" i="517"/>
  <c r="AH28" i="517"/>
  <c r="AB24" i="517"/>
  <c r="R42" i="515"/>
  <c r="X49" i="517"/>
  <c r="AF39" i="515"/>
  <c r="AB35" i="517"/>
  <c r="AC35" i="517" l="1"/>
  <c r="AG39" i="515"/>
  <c r="S42" i="515"/>
  <c r="AI28" i="517"/>
  <c r="Y39" i="517"/>
  <c r="AC36" i="517"/>
  <c r="AI42" i="517"/>
  <c r="AG43" i="515"/>
  <c r="Y40" i="517"/>
  <c r="AA36" i="517"/>
  <c r="AE42" i="515"/>
  <c r="AC41" i="515"/>
  <c r="S30" i="515"/>
  <c r="S40" i="515"/>
  <c r="S36" i="517"/>
  <c r="S42" i="517"/>
  <c r="AC49" i="517"/>
  <c r="AC30" i="517"/>
  <c r="AI34" i="517"/>
  <c r="AI31" i="517"/>
  <c r="AG29" i="515"/>
  <c r="AG31" i="515"/>
  <c r="Y34" i="517"/>
  <c r="Y31" i="517"/>
  <c r="AA40" i="517"/>
  <c r="AE40" i="515"/>
  <c r="AE41" i="515"/>
  <c r="AC40" i="515"/>
  <c r="AC39" i="515"/>
  <c r="S43" i="515"/>
  <c r="S30" i="517"/>
  <c r="AC43" i="517"/>
  <c r="AI49" i="517"/>
  <c r="Y41" i="517"/>
  <c r="AA34" i="517"/>
  <c r="AE43" i="515"/>
  <c r="AE35" i="515"/>
  <c r="AC41" i="517"/>
  <c r="AG36" i="515"/>
  <c r="AA43" i="517"/>
  <c r="AE34" i="515"/>
  <c r="S31" i="515"/>
  <c r="S41" i="515"/>
  <c r="S40" i="517"/>
  <c r="S28" i="517"/>
  <c r="AC39" i="517"/>
  <c r="AI41" i="517"/>
  <c r="S41" i="517"/>
  <c r="S29" i="517"/>
  <c r="AC28" i="517"/>
  <c r="AC42" i="517"/>
  <c r="AI36" i="517"/>
  <c r="AI43" i="517"/>
  <c r="AG41" i="515"/>
  <c r="AG35" i="515"/>
  <c r="Y36" i="517"/>
  <c r="Y29" i="517"/>
  <c r="AA33" i="517"/>
  <c r="AA35" i="517"/>
  <c r="AE39" i="515"/>
  <c r="AE30" i="515"/>
  <c r="AC35" i="515"/>
  <c r="AC36" i="515"/>
  <c r="AI35" i="517"/>
  <c r="S49" i="517"/>
  <c r="AC43" i="515"/>
  <c r="S29" i="515"/>
  <c r="AC33" i="517"/>
  <c r="AI33" i="517"/>
  <c r="AG34" i="515"/>
  <c r="Y35" i="517"/>
  <c r="AA41" i="517"/>
  <c r="AA31" i="517"/>
  <c r="AE33" i="515"/>
  <c r="AC42" i="515"/>
  <c r="S35" i="515"/>
  <c r="S35" i="517"/>
  <c r="S33" i="517"/>
  <c r="AC31" i="517"/>
  <c r="AI29" i="517"/>
  <c r="AG30" i="515"/>
  <c r="Y33" i="517"/>
  <c r="AA42" i="517"/>
  <c r="AE31" i="515"/>
  <c r="AC28" i="515"/>
  <c r="AC31" i="515"/>
  <c r="S34" i="515"/>
  <c r="S39" i="517"/>
  <c r="AG40" i="515"/>
  <c r="AA29" i="517"/>
  <c r="S33" i="515"/>
  <c r="S34" i="517"/>
  <c r="AI39" i="517"/>
  <c r="Y42" i="517"/>
  <c r="AE36" i="515"/>
  <c r="AC33" i="515"/>
  <c r="S36" i="515"/>
  <c r="S43" i="517"/>
  <c r="AC40" i="517"/>
  <c r="AG33" i="515"/>
  <c r="AE29" i="515"/>
  <c r="AC34" i="515"/>
  <c r="S39" i="515"/>
  <c r="S28" i="515"/>
  <c r="S31" i="517"/>
  <c r="AC34" i="517"/>
  <c r="AC29" i="517"/>
  <c r="AI30" i="517"/>
  <c r="AI40" i="517"/>
  <c r="AG42" i="515"/>
  <c r="Y30" i="517"/>
  <c r="Y43" i="517"/>
  <c r="AA39" i="517"/>
  <c r="AA30" i="517"/>
  <c r="AC30" i="515"/>
  <c r="AC29" i="515"/>
  <c r="H92" i="514"/>
  <c r="F72" i="514"/>
  <c r="F92" i="514" s="1"/>
  <c r="W71" i="514"/>
  <c r="O90" i="514"/>
  <c r="W70" i="514"/>
  <c r="I28" i="514"/>
  <c r="I67" i="514"/>
  <c r="I87" i="514" s="1"/>
  <c r="S60" i="4"/>
  <c r="W60" i="4"/>
  <c r="V60" i="4"/>
  <c r="N28" i="514"/>
  <c r="X60" i="4"/>
  <c r="AC60" i="4"/>
  <c r="Z60" i="4"/>
  <c r="AB60" i="4"/>
  <c r="R60" i="4"/>
  <c r="S69" i="514"/>
  <c r="T89" i="514"/>
  <c r="N67" i="514"/>
  <c r="K87" i="514"/>
  <c r="S72" i="514"/>
  <c r="S92" i="514" s="1"/>
  <c r="T92" i="514"/>
  <c r="AH61" i="4"/>
  <c r="AI61" i="4"/>
  <c r="S30" i="514"/>
  <c r="AH63" i="4"/>
  <c r="AI63" i="4"/>
  <c r="S33" i="514"/>
  <c r="N33" i="514"/>
  <c r="X63" i="4"/>
  <c r="AC73" i="514"/>
  <c r="AC93" i="514" s="1"/>
  <c r="E93" i="514"/>
  <c r="F69" i="514"/>
  <c r="F89" i="514" s="1"/>
  <c r="L88" i="514"/>
  <c r="N68" i="514"/>
  <c r="O68" i="514"/>
  <c r="O88" i="514" s="1"/>
  <c r="N72" i="514"/>
  <c r="N92" i="514" s="1"/>
  <c r="L92" i="514"/>
  <c r="P23" i="517"/>
  <c r="P24" i="517"/>
  <c r="N87" i="514" l="1"/>
  <c r="W67" i="514"/>
  <c r="S89" i="514"/>
  <c r="W69" i="514"/>
  <c r="W91" i="514"/>
  <c r="AC71" i="514"/>
  <c r="AC91" i="514" s="1"/>
  <c r="W72" i="514"/>
  <c r="N88" i="514"/>
  <c r="W68" i="514"/>
  <c r="W90" i="514"/>
  <c r="AC70" i="514"/>
  <c r="AC90" i="514" s="1"/>
  <c r="W89" i="514" l="1"/>
  <c r="AC69" i="514"/>
  <c r="AC89" i="514" s="1"/>
  <c r="W92" i="514"/>
  <c r="AC72" i="514"/>
  <c r="AC92" i="514" s="1"/>
  <c r="W87" i="514"/>
  <c r="AC67" i="514"/>
  <c r="AC87" i="514" s="1"/>
  <c r="W88" i="514"/>
  <c r="AC68" i="514"/>
  <c r="AC88" i="514" s="1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<sst xmlns="http://schemas.openxmlformats.org/spreadsheetml/2006/main" count="743" uniqueCount="191">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</sst>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33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3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3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7" name="Button 73" hidden="1">
              <a:extLst>
                <a:ext uri="{63B3BB69-23CF-44E3-9099-C40C66FF867C}">
                  <a14:compatExt spid="_x0000_s1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8" name="Button 74" hidden="1">
              <a:extLst>
                <a:ext uri="{63B3BB69-23CF-44E3-9099-C40C66FF867C}">
                  <a14:compatExt spid="_x0000_s1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9" name="Button 75" hidden="1">
              <a:extLst>
                <a:ext uri="{63B3BB69-23CF-44E3-9099-C40C66FF867C}">
                  <a14:compatExt spid="_x0000_s1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1" name="Button 77" hidden="1">
              <a:extLst>
                <a:ext uri="{63B3BB69-23CF-44E3-9099-C40C66FF867C}">
                  <a14:compatExt spid="_x0000_s1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2" name="Button 78" hidden="1">
              <a:extLst>
                <a:ext uri="{63B3BB69-23CF-44E3-9099-C40C66FF867C}">
                  <a14:compatExt spid="_x0000_s1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4-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11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6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16"/>
    </sheetNames>
    <definedNames>
      <definedName name="copyancillary"/>
      <definedName name="rollprior"/>
    </definedNames>
    <sheetDataSet>
      <sheetData sheetId="0">
        <row r="28">
          <cell r="M28">
            <v>-0.27500000000000013</v>
          </cell>
          <cell r="P28">
            <v>-0.27500000000000013</v>
          </cell>
          <cell r="R28">
            <v>-0.16500000000000001</v>
          </cell>
          <cell r="V28">
            <v>-0.14000000000000001</v>
          </cell>
          <cell r="AB28">
            <v>0.08</v>
          </cell>
          <cell r="AH28">
            <v>0.29199999999999998</v>
          </cell>
        </row>
        <row r="29">
          <cell r="M29">
            <v>-0.30000000000000004</v>
          </cell>
          <cell r="P29">
            <v>-0.30000000000000004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-0.33500000000000019</v>
          </cell>
          <cell r="P30">
            <v>-0.33500000000000019</v>
          </cell>
          <cell r="R30">
            <v>-0.23499999999999999</v>
          </cell>
          <cell r="S30">
            <v>-2.4999999999999994E-2</v>
          </cell>
          <cell r="V30">
            <v>-0.21</v>
          </cell>
          <cell r="W30">
            <v>-6.2500000000000056E-3</v>
          </cell>
          <cell r="Y30">
            <v>-0.20791666666666667</v>
          </cell>
          <cell r="AB30">
            <v>-0.16500000000000001</v>
          </cell>
          <cell r="AC30">
            <v>-1.1428571428571399E-2</v>
          </cell>
          <cell r="AE30">
            <v>-8.5000000000000006E-2</v>
          </cell>
          <cell r="AH30">
            <v>5.2000000000000005E-2</v>
          </cell>
        </row>
        <row r="31">
          <cell r="M31">
            <v>-0.30500000000000016</v>
          </cell>
          <cell r="P31">
            <v>-0.30500000000000016</v>
          </cell>
          <cell r="R31">
            <v>-0.24</v>
          </cell>
          <cell r="S31">
            <v>-6.9999999999999979E-2</v>
          </cell>
          <cell r="V31">
            <v>-0.19500000000000001</v>
          </cell>
          <cell r="W31">
            <v>-2.7500000000000024E-2</v>
          </cell>
          <cell r="Y31">
            <v>-0.18750000000000003</v>
          </cell>
          <cell r="AB31">
            <v>3.9999999999999994E-2</v>
          </cell>
          <cell r="AC31">
            <v>-1.1428571428571434E-2</v>
          </cell>
          <cell r="AE31">
            <v>0.125</v>
          </cell>
          <cell r="AH31">
            <v>8.5000000000000006E-2</v>
          </cell>
        </row>
        <row r="33">
          <cell r="M33">
            <v>-0.46500000000000008</v>
          </cell>
          <cell r="P33">
            <v>-0.46500000000000008</v>
          </cell>
          <cell r="R33">
            <v>-0.46</v>
          </cell>
          <cell r="S33">
            <v>-2.0000000000000018E-2</v>
          </cell>
          <cell r="V33">
            <v>-0.39500000000000002</v>
          </cell>
          <cell r="W33">
            <v>-1.6249999999999987E-2</v>
          </cell>
          <cell r="Y33">
            <v>-0.36833333333333335</v>
          </cell>
          <cell r="AB33">
            <v>-0.37000000000000005</v>
          </cell>
          <cell r="AC33">
            <v>-1.0000000000000009E-2</v>
          </cell>
          <cell r="AE33">
            <v>-0.34999999999999992</v>
          </cell>
          <cell r="AH33">
            <v>-0.23000000000000004</v>
          </cell>
        </row>
        <row r="34">
          <cell r="M34">
            <v>-0.42500000000000004</v>
          </cell>
          <cell r="P34">
            <v>-0.42500000000000004</v>
          </cell>
          <cell r="R34">
            <v>-0.3</v>
          </cell>
          <cell r="S34">
            <v>-3.999999999999998E-2</v>
          </cell>
          <cell r="V34">
            <v>-0.26124999999999998</v>
          </cell>
          <cell r="W34">
            <v>-2.3749999999999993E-2</v>
          </cell>
          <cell r="Y34">
            <v>-0.24708333333333332</v>
          </cell>
          <cell r="AB34">
            <v>-0.16321428571428573</v>
          </cell>
          <cell r="AC34">
            <v>-5.0000000000000322E-3</v>
          </cell>
          <cell r="AE34">
            <v>-0.14095238095238097</v>
          </cell>
          <cell r="AH34">
            <v>-0.16350000000000001</v>
          </cell>
        </row>
        <row r="35">
          <cell r="M35">
            <v>-0.34000000000000008</v>
          </cell>
          <cell r="P35">
            <v>-0.34000000000000008</v>
          </cell>
          <cell r="R35">
            <v>-0.23</v>
          </cell>
          <cell r="S35">
            <v>-0.03</v>
          </cell>
          <cell r="V35">
            <v>-0.19500000000000001</v>
          </cell>
          <cell r="W35">
            <v>-1.2499999999999983E-2</v>
          </cell>
          <cell r="Y35">
            <v>-0.18458333333333332</v>
          </cell>
          <cell r="AB35">
            <v>-0.11321428571428571</v>
          </cell>
          <cell r="AC35">
            <v>-7.4999999999999928E-3</v>
          </cell>
          <cell r="AE35">
            <v>-8.511904761904758E-2</v>
          </cell>
          <cell r="AH35">
            <v>-0.13</v>
          </cell>
        </row>
        <row r="36">
          <cell r="M36">
            <v>0.18499999999999983</v>
          </cell>
          <cell r="P36">
            <v>0.18499999999999983</v>
          </cell>
          <cell r="R36">
            <v>-0.16750000000000001</v>
          </cell>
          <cell r="S36">
            <v>-1.5000000000000013E-2</v>
          </cell>
          <cell r="V36">
            <v>-0.16500000000000001</v>
          </cell>
          <cell r="W36">
            <v>-1.5000000000000013E-2</v>
          </cell>
          <cell r="Y36">
            <v>-0.16416666666666668</v>
          </cell>
          <cell r="AB36">
            <v>-0.16</v>
          </cell>
          <cell r="AC36">
            <v>-1.0000000000000009E-2</v>
          </cell>
          <cell r="AE36">
            <v>-0.16</v>
          </cell>
          <cell r="AH36">
            <v>-0.16</v>
          </cell>
        </row>
        <row r="39">
          <cell r="M39">
            <v>-0.49500000000000011</v>
          </cell>
          <cell r="P39">
            <v>-0.49500000000000011</v>
          </cell>
          <cell r="R39">
            <v>-0.60250000000000004</v>
          </cell>
          <cell r="S39">
            <v>-5.2499999999999991E-2</v>
          </cell>
          <cell r="V39">
            <v>-0.52187499999999998</v>
          </cell>
          <cell r="W39">
            <v>-3.4374999999999933E-2</v>
          </cell>
          <cell r="Y39">
            <v>-0.50124999999999997</v>
          </cell>
          <cell r="AB39">
            <v>-0.6</v>
          </cell>
          <cell r="AC39">
            <v>-1.0000000000000009E-2</v>
          </cell>
          <cell r="AE39">
            <v>-0.6</v>
          </cell>
          <cell r="AH39">
            <v>-0.3</v>
          </cell>
        </row>
        <row r="40">
          <cell r="M40">
            <v>-0.41500000000000004</v>
          </cell>
          <cell r="P40">
            <v>-0.41500000000000004</v>
          </cell>
          <cell r="R40">
            <v>-0.115</v>
          </cell>
          <cell r="S40">
            <v>-1.0000000000000009E-2</v>
          </cell>
          <cell r="V40">
            <v>-0.14125000000000001</v>
          </cell>
          <cell r="W40">
            <v>3.7500000000000033E-3</v>
          </cell>
          <cell r="Y40">
            <v>-0.15</v>
          </cell>
          <cell r="AB40">
            <v>-0.32999999999999996</v>
          </cell>
          <cell r="AC40">
            <v>0</v>
          </cell>
          <cell r="AE40">
            <v>-0.37000000000000011</v>
          </cell>
          <cell r="AH40">
            <v>0.1</v>
          </cell>
        </row>
        <row r="41">
          <cell r="M41">
            <v>-0.42500000000000004</v>
          </cell>
          <cell r="P41">
            <v>-0.42500000000000004</v>
          </cell>
          <cell r="R41">
            <v>-0.16500000000000001</v>
          </cell>
          <cell r="S41">
            <v>0</v>
          </cell>
          <cell r="V41">
            <v>-0.19125</v>
          </cell>
          <cell r="W41">
            <v>0</v>
          </cell>
          <cell r="Y41">
            <v>-0.22499999999999998</v>
          </cell>
          <cell r="AB41">
            <v>-0.38</v>
          </cell>
          <cell r="AC41">
            <v>0</v>
          </cell>
          <cell r="AE41">
            <v>-0.43</v>
          </cell>
          <cell r="AH41">
            <v>5.000000000000001E-2</v>
          </cell>
        </row>
        <row r="42">
          <cell r="M42">
            <v>-0.12230000000000008</v>
          </cell>
          <cell r="P42">
            <v>-0.12230000000000008</v>
          </cell>
          <cell r="R42">
            <v>-0.30303465283372</v>
          </cell>
          <cell r="S42">
            <v>0</v>
          </cell>
          <cell r="V42">
            <v>-0.43325866320842998</v>
          </cell>
          <cell r="W42">
            <v>0</v>
          </cell>
          <cell r="Y42">
            <v>-0.51817536699973687</v>
          </cell>
          <cell r="AB42">
            <v>-0.505</v>
          </cell>
          <cell r="AC42">
            <v>0</v>
          </cell>
          <cell r="AE42">
            <v>-0.5099999999999999</v>
          </cell>
          <cell r="AH42">
            <v>-0.44000000000000006</v>
          </cell>
        </row>
        <row r="43">
          <cell r="M43">
            <v>-0.55500000000000016</v>
          </cell>
          <cell r="P43">
            <v>-0.55500000000000016</v>
          </cell>
          <cell r="R43">
            <v>-0.65249999999999997</v>
          </cell>
          <cell r="S43">
            <v>-5.2499999999999991E-2</v>
          </cell>
          <cell r="V43">
            <v>-0.578125</v>
          </cell>
          <cell r="W43">
            <v>-3.4375000000000044E-2</v>
          </cell>
          <cell r="Y43">
            <v>-0.55958333333333343</v>
          </cell>
          <cell r="AB43">
            <v>-0.71</v>
          </cell>
          <cell r="AC43">
            <v>-9.9999999999998979E-3</v>
          </cell>
          <cell r="AE43">
            <v>-0.71</v>
          </cell>
          <cell r="AH43">
            <v>-0.34499999999999997</v>
          </cell>
        </row>
        <row r="49">
          <cell r="L49">
            <v>1.7250000000000001</v>
          </cell>
          <cell r="O49">
            <v>1.7250000000000001</v>
          </cell>
          <cell r="R49">
            <v>2.637</v>
          </cell>
          <cell r="V49">
            <v>2.8220000000000001</v>
          </cell>
          <cell r="AB49">
            <v>2.9991428571428571</v>
          </cell>
          <cell r="AH49">
            <v>3.4796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-9.939159730835501E-4</v>
          </cell>
          <cell r="AB42">
            <v>-1.3247809109524142E-3</v>
          </cell>
          <cell r="AH42">
            <v>2.6510060415848801E-3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37211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19</v>
          </cell>
        </row>
        <row r="10">
          <cell r="AC10">
            <v>21.725000000000001</v>
          </cell>
        </row>
        <row r="11">
          <cell r="AC11">
            <v>22.524999999999999</v>
          </cell>
        </row>
        <row r="12">
          <cell r="AC12">
            <v>20.7079993896484</v>
          </cell>
        </row>
        <row r="13">
          <cell r="AC13">
            <v>21.993000000000002</v>
          </cell>
        </row>
        <row r="14">
          <cell r="AC14">
            <v>19.72</v>
          </cell>
        </row>
        <row r="15">
          <cell r="AC15">
            <v>20.72</v>
          </cell>
        </row>
        <row r="18">
          <cell r="AC18">
            <v>27.449995498657223</v>
          </cell>
        </row>
      </sheetData>
      <sheetData sheetId="7" refreshError="1"/>
      <sheetData sheetId="8" refreshError="1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2.5510000000000002</v>
          </cell>
          <cell r="C18">
            <v>-0.16500000000000001</v>
          </cell>
          <cell r="D18">
            <v>2.3860000000000001</v>
          </cell>
          <cell r="E18">
            <v>-0.21</v>
          </cell>
          <cell r="F18">
            <v>2.3410000000000002</v>
          </cell>
          <cell r="G18">
            <v>-0.115</v>
          </cell>
          <cell r="H18">
            <v>2.4359999999999999</v>
          </cell>
          <cell r="I18">
            <v>-0.44</v>
          </cell>
          <cell r="J18">
            <v>2.1110000000000002</v>
          </cell>
          <cell r="K18">
            <v>-0.17</v>
          </cell>
          <cell r="L18">
            <v>2.3810000000000002</v>
          </cell>
        </row>
        <row r="19">
          <cell r="A19">
            <v>37257</v>
          </cell>
          <cell r="B19">
            <v>2.7670000000000003</v>
          </cell>
          <cell r="C19">
            <v>-0.04</v>
          </cell>
          <cell r="D19">
            <v>2.7270000000000003</v>
          </cell>
          <cell r="E19">
            <v>-0.18</v>
          </cell>
          <cell r="F19">
            <v>2.5870000000000002</v>
          </cell>
          <cell r="G19">
            <v>-0.105</v>
          </cell>
          <cell r="H19">
            <v>2.6620000000000004</v>
          </cell>
          <cell r="I19">
            <v>-0.37</v>
          </cell>
          <cell r="J19">
            <v>2.3970000000000002</v>
          </cell>
          <cell r="K19">
            <v>-0.14499999999999999</v>
          </cell>
          <cell r="L19">
            <v>2.6220000000000003</v>
          </cell>
        </row>
        <row r="20">
          <cell r="A20">
            <v>37288</v>
          </cell>
          <cell r="B20">
            <v>2.8250000000000002</v>
          </cell>
          <cell r="C20">
            <v>-0.19</v>
          </cell>
          <cell r="D20">
            <v>2.6350000000000002</v>
          </cell>
          <cell r="E20">
            <v>-0.19500000000000001</v>
          </cell>
          <cell r="F20">
            <v>2.6300000000000003</v>
          </cell>
          <cell r="G20">
            <v>-0.115</v>
          </cell>
          <cell r="H20">
            <v>2.71</v>
          </cell>
          <cell r="I20">
            <v>-0.34499999999999997</v>
          </cell>
          <cell r="J20">
            <v>2.4800000000000004</v>
          </cell>
          <cell r="K20">
            <v>-0.16500000000000001</v>
          </cell>
          <cell r="L20">
            <v>2.66</v>
          </cell>
        </row>
        <row r="21">
          <cell r="A21">
            <v>37316</v>
          </cell>
          <cell r="B21">
            <v>2.8220000000000001</v>
          </cell>
          <cell r="C21">
            <v>-0.37</v>
          </cell>
          <cell r="D21">
            <v>2.452</v>
          </cell>
          <cell r="E21">
            <v>-0.23</v>
          </cell>
          <cell r="F21">
            <v>2.5920000000000001</v>
          </cell>
          <cell r="G21">
            <v>-0.14499999999999999</v>
          </cell>
          <cell r="H21">
            <v>2.677</v>
          </cell>
          <cell r="I21">
            <v>-0.36</v>
          </cell>
          <cell r="J21">
            <v>2.4620000000000002</v>
          </cell>
          <cell r="K21">
            <v>-0.19</v>
          </cell>
          <cell r="L21">
            <v>2.6320000000000001</v>
          </cell>
        </row>
        <row r="22">
          <cell r="A22">
            <v>37347</v>
          </cell>
          <cell r="B22">
            <v>2.8090000000000002</v>
          </cell>
          <cell r="C22">
            <v>-0.37</v>
          </cell>
          <cell r="D22">
            <v>2.4390000000000001</v>
          </cell>
          <cell r="E22">
            <v>-0.255</v>
          </cell>
          <cell r="F22">
            <v>2.5540000000000003</v>
          </cell>
          <cell r="G22">
            <v>-8.5000000000000006E-2</v>
          </cell>
          <cell r="H22">
            <v>2.7240000000000002</v>
          </cell>
          <cell r="I22">
            <v>-0.38500000000000001</v>
          </cell>
          <cell r="J22">
            <v>2.4240000000000004</v>
          </cell>
          <cell r="K22">
            <v>-7.0000000000000007E-2</v>
          </cell>
          <cell r="L22">
            <v>2.7390000000000003</v>
          </cell>
        </row>
        <row r="23">
          <cell r="A23">
            <v>37377</v>
          </cell>
          <cell r="B23">
            <v>2.8520000000000003</v>
          </cell>
          <cell r="C23">
            <v>-0.37</v>
          </cell>
          <cell r="D23">
            <v>2.4820000000000002</v>
          </cell>
          <cell r="E23">
            <v>-0.255</v>
          </cell>
          <cell r="F23">
            <v>2.5970000000000004</v>
          </cell>
          <cell r="G23">
            <v>-0.05</v>
          </cell>
          <cell r="H23">
            <v>2.8020000000000005</v>
          </cell>
          <cell r="I23">
            <v>-0.38500000000000001</v>
          </cell>
          <cell r="J23">
            <v>2.4670000000000005</v>
          </cell>
          <cell r="K23">
            <v>-0.04</v>
          </cell>
          <cell r="L23">
            <v>2.8120000000000003</v>
          </cell>
        </row>
        <row r="24">
          <cell r="A24">
            <v>37408</v>
          </cell>
          <cell r="B24">
            <v>2.9020000000000001</v>
          </cell>
          <cell r="C24">
            <v>-0.37</v>
          </cell>
          <cell r="D24">
            <v>2.532</v>
          </cell>
          <cell r="E24">
            <v>-0.255</v>
          </cell>
          <cell r="F24">
            <v>2.6470000000000002</v>
          </cell>
          <cell r="G24">
            <v>0.06</v>
          </cell>
          <cell r="H24">
            <v>2.9620000000000002</v>
          </cell>
          <cell r="I24">
            <v>-0.38500000000000001</v>
          </cell>
          <cell r="J24">
            <v>2.5170000000000003</v>
          </cell>
          <cell r="K24">
            <v>-5.0000000000000001E-3</v>
          </cell>
          <cell r="L24">
            <v>2.8970000000000002</v>
          </cell>
        </row>
        <row r="25">
          <cell r="A25">
            <v>37438</v>
          </cell>
          <cell r="B25">
            <v>2.9470000000000001</v>
          </cell>
          <cell r="C25">
            <v>-0.43</v>
          </cell>
          <cell r="D25">
            <v>2.5169999999999999</v>
          </cell>
          <cell r="E25">
            <v>-7.0000000000000007E-2</v>
          </cell>
          <cell r="F25">
            <v>2.8770000000000002</v>
          </cell>
          <cell r="G25">
            <v>0.19500000000000001</v>
          </cell>
          <cell r="H25">
            <v>3.1419999999999999</v>
          </cell>
          <cell r="I25">
            <v>-0.34</v>
          </cell>
          <cell r="J25">
            <v>2.6070000000000002</v>
          </cell>
          <cell r="K25">
            <v>0.13</v>
          </cell>
          <cell r="L25">
            <v>3.077</v>
          </cell>
        </row>
        <row r="26">
          <cell r="A26">
            <v>37469</v>
          </cell>
          <cell r="B26">
            <v>2.992</v>
          </cell>
          <cell r="C26">
            <v>-0.43</v>
          </cell>
          <cell r="D26">
            <v>2.5619999999999998</v>
          </cell>
          <cell r="E26">
            <v>-7.0000000000000007E-2</v>
          </cell>
          <cell r="F26">
            <v>2.9220000000000002</v>
          </cell>
          <cell r="G26">
            <v>0.20499999999999999</v>
          </cell>
          <cell r="H26">
            <v>3.1970000000000001</v>
          </cell>
          <cell r="I26">
            <v>-0.34</v>
          </cell>
          <cell r="J26">
            <v>2.6520000000000001</v>
          </cell>
          <cell r="K26">
            <v>0.14499999999999999</v>
          </cell>
          <cell r="L26">
            <v>3.137</v>
          </cell>
        </row>
        <row r="27">
          <cell r="A27">
            <v>37500</v>
          </cell>
          <cell r="B27">
            <v>3.0070000000000001</v>
          </cell>
          <cell r="C27">
            <v>-0.43</v>
          </cell>
          <cell r="D27">
            <v>2.577</v>
          </cell>
          <cell r="E27">
            <v>-7.0000000000000007E-2</v>
          </cell>
          <cell r="F27">
            <v>2.9370000000000003</v>
          </cell>
          <cell r="G27">
            <v>0.15</v>
          </cell>
          <cell r="H27">
            <v>3.157</v>
          </cell>
          <cell r="I27">
            <v>-0.34</v>
          </cell>
          <cell r="J27">
            <v>2.6670000000000003</v>
          </cell>
          <cell r="K27">
            <v>0.13</v>
          </cell>
          <cell r="L27">
            <v>3.137</v>
          </cell>
        </row>
        <row r="28">
          <cell r="A28">
            <v>37530</v>
          </cell>
          <cell r="B28">
            <v>3.0470000000000002</v>
          </cell>
          <cell r="C28">
            <v>-0.26</v>
          </cell>
          <cell r="D28">
            <v>2.7869999999999999</v>
          </cell>
          <cell r="E28">
            <v>-0.1</v>
          </cell>
          <cell r="F28">
            <v>2.9470000000000001</v>
          </cell>
          <cell r="G28">
            <v>0.12</v>
          </cell>
          <cell r="H28">
            <v>3.1670000000000003</v>
          </cell>
          <cell r="I28">
            <v>-0.34499999999999997</v>
          </cell>
          <cell r="J28">
            <v>2.702</v>
          </cell>
          <cell r="K28">
            <v>7.0000000000000007E-2</v>
          </cell>
          <cell r="L28">
            <v>3.117</v>
          </cell>
        </row>
        <row r="29">
          <cell r="A29">
            <v>37561</v>
          </cell>
          <cell r="B29">
            <v>3.242</v>
          </cell>
          <cell r="C29">
            <v>-0.05</v>
          </cell>
          <cell r="D29">
            <v>3.1920000000000002</v>
          </cell>
          <cell r="E29">
            <v>2.5000000000000001E-2</v>
          </cell>
          <cell r="F29">
            <v>3.2669999999999999</v>
          </cell>
          <cell r="G29">
            <v>0.21</v>
          </cell>
          <cell r="H29">
            <v>3.452</v>
          </cell>
          <cell r="I29">
            <v>-0.22</v>
          </cell>
          <cell r="J29">
            <v>3.0219999999999998</v>
          </cell>
          <cell r="K29">
            <v>8.5000000000000006E-2</v>
          </cell>
          <cell r="L29">
            <v>3.327</v>
          </cell>
        </row>
        <row r="30">
          <cell r="A30">
            <v>37591</v>
          </cell>
          <cell r="B30">
            <v>3.4420000000000002</v>
          </cell>
          <cell r="C30">
            <v>0.28999999999999998</v>
          </cell>
          <cell r="D30">
            <v>3.7320000000000002</v>
          </cell>
          <cell r="E30">
            <v>4.4999999999999998E-2</v>
          </cell>
          <cell r="F30">
            <v>3.4870000000000001</v>
          </cell>
          <cell r="G30">
            <v>0.33</v>
          </cell>
          <cell r="H30">
            <v>3.7720000000000002</v>
          </cell>
          <cell r="I30">
            <v>-0.22</v>
          </cell>
          <cell r="J30">
            <v>3.222</v>
          </cell>
          <cell r="K30">
            <v>8.5000000000000006E-2</v>
          </cell>
          <cell r="L30">
            <v>3.5270000000000001</v>
          </cell>
        </row>
        <row r="31">
          <cell r="A31">
            <v>37622</v>
          </cell>
          <cell r="B31">
            <v>3.5720000000000001</v>
          </cell>
          <cell r="C31">
            <v>0.32</v>
          </cell>
          <cell r="D31">
            <v>3.8919999999999999</v>
          </cell>
          <cell r="E31">
            <v>0.12</v>
          </cell>
          <cell r="F31">
            <v>3.6920000000000002</v>
          </cell>
          <cell r="G31">
            <v>0.44</v>
          </cell>
          <cell r="H31">
            <v>4.0120000000000005</v>
          </cell>
          <cell r="I31">
            <v>-0.22</v>
          </cell>
          <cell r="J31">
            <v>3.3519999999999999</v>
          </cell>
          <cell r="K31">
            <v>8.5000000000000006E-2</v>
          </cell>
          <cell r="L31">
            <v>3.657</v>
          </cell>
        </row>
        <row r="32">
          <cell r="A32">
            <v>37653</v>
          </cell>
          <cell r="B32">
            <v>3.5020000000000002</v>
          </cell>
          <cell r="C32">
            <v>0</v>
          </cell>
          <cell r="D32">
            <v>3.5020000000000002</v>
          </cell>
          <cell r="E32">
            <v>0.1</v>
          </cell>
          <cell r="F32">
            <v>3.6020000000000003</v>
          </cell>
          <cell r="G32">
            <v>0.33</v>
          </cell>
          <cell r="H32">
            <v>3.8320000000000003</v>
          </cell>
          <cell r="I32">
            <v>-0.22</v>
          </cell>
          <cell r="J32">
            <v>3.282</v>
          </cell>
          <cell r="K32">
            <v>8.5000000000000006E-2</v>
          </cell>
          <cell r="L32">
            <v>3.5870000000000002</v>
          </cell>
        </row>
        <row r="33">
          <cell r="A33">
            <v>37681</v>
          </cell>
          <cell r="B33">
            <v>3.4120000000000004</v>
          </cell>
          <cell r="C33">
            <v>-0.31</v>
          </cell>
          <cell r="D33">
            <v>3.1020000000000003</v>
          </cell>
          <cell r="E33">
            <v>0.02</v>
          </cell>
          <cell r="F33">
            <v>3.4320000000000004</v>
          </cell>
          <cell r="G33">
            <v>0.2</v>
          </cell>
          <cell r="H33">
            <v>3.6120000000000005</v>
          </cell>
          <cell r="I33">
            <v>-0.22</v>
          </cell>
          <cell r="J33">
            <v>3.1920000000000002</v>
          </cell>
          <cell r="K33">
            <v>8.5000000000000006E-2</v>
          </cell>
          <cell r="L33">
            <v>3.4970000000000003</v>
          </cell>
        </row>
        <row r="34">
          <cell r="A34">
            <v>37712</v>
          </cell>
          <cell r="B34">
            <v>3.3069999999999999</v>
          </cell>
          <cell r="C34">
            <v>-0.27500000000000002</v>
          </cell>
          <cell r="D34">
            <v>3.032</v>
          </cell>
          <cell r="E34">
            <v>0.05</v>
          </cell>
          <cell r="F34">
            <v>3.3569999999999998</v>
          </cell>
          <cell r="G34">
            <v>0.43</v>
          </cell>
          <cell r="H34">
            <v>3.7370000000000001</v>
          </cell>
          <cell r="I34">
            <v>-0.28000000000000003</v>
          </cell>
          <cell r="J34">
            <v>3.0270000000000001</v>
          </cell>
          <cell r="K34">
            <v>0.23</v>
          </cell>
          <cell r="L34">
            <v>3.5369999999999999</v>
          </cell>
        </row>
        <row r="35">
          <cell r="A35">
            <v>37742</v>
          </cell>
          <cell r="B35">
            <v>3.3170000000000002</v>
          </cell>
          <cell r="C35">
            <v>-0.27500000000000002</v>
          </cell>
          <cell r="D35">
            <v>3.0420000000000003</v>
          </cell>
          <cell r="E35">
            <v>0.05</v>
          </cell>
          <cell r="F35">
            <v>3.367</v>
          </cell>
          <cell r="G35">
            <v>0.43</v>
          </cell>
          <cell r="H35">
            <v>3.7470000000000003</v>
          </cell>
          <cell r="I35">
            <v>-0.28000000000000003</v>
          </cell>
          <cell r="J35">
            <v>3.0369999999999999</v>
          </cell>
          <cell r="K35">
            <v>0.23</v>
          </cell>
          <cell r="L35">
            <v>3.5470000000000002</v>
          </cell>
        </row>
        <row r="36">
          <cell r="A36">
            <v>37773</v>
          </cell>
          <cell r="B36">
            <v>3.3520000000000003</v>
          </cell>
          <cell r="C36">
            <v>-0.27500000000000002</v>
          </cell>
          <cell r="D36">
            <v>3.0770000000000004</v>
          </cell>
          <cell r="E36">
            <v>0.05</v>
          </cell>
          <cell r="F36">
            <v>3.4020000000000001</v>
          </cell>
          <cell r="G36">
            <v>0.43</v>
          </cell>
          <cell r="H36">
            <v>3.7820000000000005</v>
          </cell>
          <cell r="I36">
            <v>-0.28000000000000003</v>
          </cell>
          <cell r="J36">
            <v>3.0720000000000001</v>
          </cell>
          <cell r="K36">
            <v>0.23</v>
          </cell>
          <cell r="L36">
            <v>3.5820000000000003</v>
          </cell>
        </row>
        <row r="37">
          <cell r="A37">
            <v>37803</v>
          </cell>
          <cell r="B37">
            <v>3.387</v>
          </cell>
          <cell r="C37">
            <v>-0.27500000000000002</v>
          </cell>
          <cell r="D37">
            <v>3.1120000000000001</v>
          </cell>
          <cell r="E37">
            <v>0.05</v>
          </cell>
          <cell r="F37">
            <v>3.4369999999999998</v>
          </cell>
          <cell r="G37">
            <v>0.43</v>
          </cell>
          <cell r="H37">
            <v>3.8170000000000002</v>
          </cell>
          <cell r="I37">
            <v>-0.28000000000000003</v>
          </cell>
          <cell r="J37">
            <v>3.1070000000000002</v>
          </cell>
          <cell r="K37">
            <v>0.23</v>
          </cell>
          <cell r="L37">
            <v>3.617</v>
          </cell>
        </row>
        <row r="38">
          <cell r="A38">
            <v>37834</v>
          </cell>
          <cell r="B38">
            <v>3.4140000000000001</v>
          </cell>
          <cell r="C38">
            <v>-0.27500000000000002</v>
          </cell>
          <cell r="D38">
            <v>3.1390000000000002</v>
          </cell>
          <cell r="E38">
            <v>0.05</v>
          </cell>
          <cell r="F38">
            <v>3.464</v>
          </cell>
          <cell r="G38">
            <v>0.43</v>
          </cell>
          <cell r="H38">
            <v>3.8440000000000003</v>
          </cell>
          <cell r="I38">
            <v>-0.28000000000000003</v>
          </cell>
          <cell r="J38">
            <v>3.1340000000000003</v>
          </cell>
          <cell r="K38">
            <v>0.23</v>
          </cell>
          <cell r="L38">
            <v>3.6440000000000001</v>
          </cell>
        </row>
        <row r="39">
          <cell r="A39">
            <v>37865</v>
          </cell>
          <cell r="B39">
            <v>3.4220000000000002</v>
          </cell>
          <cell r="C39">
            <v>-0.27500000000000002</v>
          </cell>
          <cell r="D39">
            <v>3.1470000000000002</v>
          </cell>
          <cell r="E39">
            <v>0.05</v>
          </cell>
          <cell r="F39">
            <v>3.472</v>
          </cell>
          <cell r="G39">
            <v>0.43</v>
          </cell>
          <cell r="H39">
            <v>3.8520000000000003</v>
          </cell>
          <cell r="I39">
            <v>-0.28000000000000003</v>
          </cell>
          <cell r="J39">
            <v>3.1420000000000003</v>
          </cell>
          <cell r="K39">
            <v>0.23</v>
          </cell>
          <cell r="L39">
            <v>3.6520000000000001</v>
          </cell>
        </row>
        <row r="40">
          <cell r="A40">
            <v>37895</v>
          </cell>
          <cell r="B40">
            <v>3.464</v>
          </cell>
          <cell r="C40">
            <v>-0.27500000000000002</v>
          </cell>
          <cell r="D40">
            <v>3.1890000000000001</v>
          </cell>
          <cell r="E40">
            <v>0.05</v>
          </cell>
          <cell r="F40">
            <v>3.5139999999999998</v>
          </cell>
          <cell r="G40">
            <v>0.43</v>
          </cell>
          <cell r="H40">
            <v>3.8940000000000001</v>
          </cell>
          <cell r="I40">
            <v>-0.28000000000000003</v>
          </cell>
          <cell r="J40">
            <v>3.1840000000000002</v>
          </cell>
          <cell r="K40">
            <v>0.23</v>
          </cell>
          <cell r="L40">
            <v>3.694</v>
          </cell>
        </row>
        <row r="41">
          <cell r="A41">
            <v>37926</v>
          </cell>
          <cell r="B41">
            <v>3.6240000000000001</v>
          </cell>
          <cell r="C41">
            <v>0.05</v>
          </cell>
          <cell r="D41">
            <v>3.6739999999999999</v>
          </cell>
          <cell r="E41">
            <v>0.16</v>
          </cell>
          <cell r="F41">
            <v>3.7840000000000003</v>
          </cell>
          <cell r="G41">
            <v>0.5</v>
          </cell>
          <cell r="H41">
            <v>4.1240000000000006</v>
          </cell>
          <cell r="I41">
            <v>-0.155</v>
          </cell>
          <cell r="J41">
            <v>3.4690000000000003</v>
          </cell>
          <cell r="K41">
            <v>0.23</v>
          </cell>
          <cell r="L41">
            <v>3.8540000000000001</v>
          </cell>
        </row>
        <row r="42">
          <cell r="A42">
            <v>37956</v>
          </cell>
          <cell r="B42">
            <v>3.8030000000000004</v>
          </cell>
          <cell r="C42">
            <v>0.39</v>
          </cell>
          <cell r="D42">
            <v>4.1930000000000005</v>
          </cell>
          <cell r="E42">
            <v>0.16</v>
          </cell>
          <cell r="F42">
            <v>3.9630000000000005</v>
          </cell>
          <cell r="G42">
            <v>0.55000000000000004</v>
          </cell>
          <cell r="H42">
            <v>4.3530000000000006</v>
          </cell>
          <cell r="I42">
            <v>-0.155</v>
          </cell>
          <cell r="J42">
            <v>3.6480000000000006</v>
          </cell>
          <cell r="K42">
            <v>0.23</v>
          </cell>
          <cell r="L42">
            <v>4.0330000000000004</v>
          </cell>
        </row>
        <row r="43">
          <cell r="A43">
            <v>37987</v>
          </cell>
          <cell r="B43">
            <v>3.8620000000000001</v>
          </cell>
          <cell r="C43">
            <v>0.42</v>
          </cell>
          <cell r="D43">
            <v>4.282</v>
          </cell>
          <cell r="E43">
            <v>0.17</v>
          </cell>
          <cell r="F43">
            <v>4.032</v>
          </cell>
          <cell r="G43">
            <v>0.56000000000000005</v>
          </cell>
          <cell r="H43">
            <v>4.4220000000000006</v>
          </cell>
          <cell r="I43">
            <v>-0.155</v>
          </cell>
          <cell r="J43">
            <v>3.7070000000000003</v>
          </cell>
          <cell r="K43">
            <v>0.23</v>
          </cell>
          <cell r="L43">
            <v>4.0920000000000005</v>
          </cell>
        </row>
        <row r="44">
          <cell r="A44">
            <v>38018</v>
          </cell>
          <cell r="B44">
            <v>3.778</v>
          </cell>
          <cell r="C44">
            <v>0.1</v>
          </cell>
          <cell r="D44">
            <v>3.8780000000000001</v>
          </cell>
          <cell r="E44">
            <v>0.17</v>
          </cell>
          <cell r="F44">
            <v>3.948</v>
          </cell>
          <cell r="G44">
            <v>0.52</v>
          </cell>
          <cell r="H44">
            <v>4.298</v>
          </cell>
          <cell r="I44">
            <v>-0.155</v>
          </cell>
          <cell r="J44">
            <v>3.6230000000000002</v>
          </cell>
          <cell r="K44">
            <v>0.23</v>
          </cell>
          <cell r="L44">
            <v>4.008</v>
          </cell>
        </row>
        <row r="45">
          <cell r="A45">
            <v>38047</v>
          </cell>
          <cell r="B45">
            <v>3.6430000000000002</v>
          </cell>
          <cell r="C45">
            <v>-0.21</v>
          </cell>
          <cell r="D45">
            <v>3.4330000000000003</v>
          </cell>
          <cell r="E45">
            <v>0.17</v>
          </cell>
          <cell r="F45">
            <v>3.8130000000000002</v>
          </cell>
          <cell r="G45">
            <v>0.4</v>
          </cell>
          <cell r="H45">
            <v>4.0430000000000001</v>
          </cell>
          <cell r="I45">
            <v>-0.155</v>
          </cell>
          <cell r="J45">
            <v>3.4880000000000004</v>
          </cell>
          <cell r="K45">
            <v>0.23</v>
          </cell>
          <cell r="L45">
            <v>3.8730000000000002</v>
          </cell>
        </row>
        <row r="46">
          <cell r="A46">
            <v>38078</v>
          </cell>
          <cell r="B46">
            <v>3.4930000000000003</v>
          </cell>
          <cell r="C46">
            <v>-0.3</v>
          </cell>
          <cell r="D46">
            <v>3.1930000000000005</v>
          </cell>
          <cell r="E46">
            <v>0.13500000000000001</v>
          </cell>
          <cell r="F46">
            <v>3.6280000000000001</v>
          </cell>
          <cell r="G46">
            <v>0.47499999999999998</v>
          </cell>
          <cell r="H46">
            <v>3.9680000000000004</v>
          </cell>
          <cell r="I46">
            <v>-0.22</v>
          </cell>
          <cell r="J46">
            <v>3.2730000000000001</v>
          </cell>
          <cell r="K46">
            <v>0.26</v>
          </cell>
          <cell r="L46">
            <v>3.7530000000000001</v>
          </cell>
        </row>
        <row r="47">
          <cell r="A47">
            <v>38108</v>
          </cell>
          <cell r="B47">
            <v>3.4970000000000003</v>
          </cell>
          <cell r="C47">
            <v>-0.3</v>
          </cell>
          <cell r="D47">
            <v>3.1970000000000005</v>
          </cell>
          <cell r="E47">
            <v>0.13500000000000001</v>
          </cell>
          <cell r="F47">
            <v>3.6320000000000006</v>
          </cell>
          <cell r="G47">
            <v>0.47499999999999998</v>
          </cell>
          <cell r="H47">
            <v>3.9720000000000004</v>
          </cell>
          <cell r="I47">
            <v>-0.22</v>
          </cell>
          <cell r="J47">
            <v>3.2770000000000001</v>
          </cell>
          <cell r="K47">
            <v>0.26</v>
          </cell>
          <cell r="L47">
            <v>3.7570000000000006</v>
          </cell>
        </row>
        <row r="48">
          <cell r="A48">
            <v>38139</v>
          </cell>
          <cell r="B48">
            <v>3.5370000000000004</v>
          </cell>
          <cell r="C48">
            <v>-0.3</v>
          </cell>
          <cell r="D48">
            <v>3.2370000000000005</v>
          </cell>
          <cell r="E48">
            <v>0.13500000000000001</v>
          </cell>
          <cell r="F48">
            <v>3.6720000000000006</v>
          </cell>
          <cell r="G48">
            <v>0.47499999999999998</v>
          </cell>
          <cell r="H48">
            <v>4.0120000000000005</v>
          </cell>
          <cell r="I48">
            <v>-0.22</v>
          </cell>
          <cell r="J48">
            <v>3.3170000000000002</v>
          </cell>
          <cell r="K48">
            <v>0.26</v>
          </cell>
          <cell r="L48">
            <v>3.7970000000000006</v>
          </cell>
        </row>
        <row r="49">
          <cell r="A49">
            <v>38169</v>
          </cell>
          <cell r="B49">
            <v>3.5820000000000003</v>
          </cell>
          <cell r="C49">
            <v>-0.3</v>
          </cell>
          <cell r="D49">
            <v>3.2820000000000005</v>
          </cell>
          <cell r="E49">
            <v>0.13500000000000001</v>
          </cell>
          <cell r="F49">
            <v>3.7170000000000005</v>
          </cell>
          <cell r="G49">
            <v>0.47499999999999998</v>
          </cell>
          <cell r="H49">
            <v>4.0570000000000004</v>
          </cell>
          <cell r="I49">
            <v>-0.22</v>
          </cell>
          <cell r="J49">
            <v>3.3620000000000001</v>
          </cell>
          <cell r="K49">
            <v>0.26</v>
          </cell>
          <cell r="L49">
            <v>3.8420000000000005</v>
          </cell>
        </row>
        <row r="50">
          <cell r="A50">
            <v>38200</v>
          </cell>
          <cell r="B50">
            <v>3.621</v>
          </cell>
          <cell r="C50">
            <v>-0.3</v>
          </cell>
          <cell r="D50">
            <v>3.3210000000000002</v>
          </cell>
          <cell r="E50">
            <v>0.13500000000000001</v>
          </cell>
          <cell r="F50">
            <v>3.7560000000000002</v>
          </cell>
          <cell r="G50">
            <v>0.47499999999999998</v>
          </cell>
          <cell r="H50">
            <v>4.0960000000000001</v>
          </cell>
          <cell r="I50">
            <v>-0.22</v>
          </cell>
          <cell r="J50">
            <v>3.4009999999999998</v>
          </cell>
          <cell r="K50">
            <v>0.26</v>
          </cell>
          <cell r="L50">
            <v>3.8810000000000002</v>
          </cell>
        </row>
        <row r="51">
          <cell r="A51">
            <v>38231</v>
          </cell>
          <cell r="B51">
            <v>3.61</v>
          </cell>
          <cell r="C51">
            <v>-0.3</v>
          </cell>
          <cell r="D51">
            <v>3.31</v>
          </cell>
          <cell r="E51">
            <v>0.13500000000000001</v>
          </cell>
          <cell r="F51">
            <v>3.7450000000000001</v>
          </cell>
          <cell r="G51">
            <v>0.47499999999999998</v>
          </cell>
          <cell r="H51">
            <v>4.085</v>
          </cell>
          <cell r="I51">
            <v>-0.22</v>
          </cell>
          <cell r="J51">
            <v>3.3899999999999997</v>
          </cell>
          <cell r="K51">
            <v>0.26</v>
          </cell>
          <cell r="L51">
            <v>3.87</v>
          </cell>
        </row>
        <row r="52">
          <cell r="A52">
            <v>38261</v>
          </cell>
          <cell r="B52">
            <v>3.625</v>
          </cell>
          <cell r="C52">
            <v>-0.3</v>
          </cell>
          <cell r="D52">
            <v>3.3250000000000002</v>
          </cell>
          <cell r="E52">
            <v>0.13500000000000001</v>
          </cell>
          <cell r="F52">
            <v>3.76</v>
          </cell>
          <cell r="G52">
            <v>0.47499999999999998</v>
          </cell>
          <cell r="H52">
            <v>4.0999999999999996</v>
          </cell>
          <cell r="I52">
            <v>-0.22</v>
          </cell>
          <cell r="J52">
            <v>3.4049999999999998</v>
          </cell>
          <cell r="K52">
            <v>0.26</v>
          </cell>
          <cell r="L52">
            <v>3.8849999999999998</v>
          </cell>
        </row>
        <row r="53">
          <cell r="A53">
            <v>38292</v>
          </cell>
          <cell r="B53">
            <v>3.782</v>
          </cell>
          <cell r="C53">
            <v>0.248</v>
          </cell>
          <cell r="D53">
            <v>4.03</v>
          </cell>
          <cell r="E53">
            <v>0.19</v>
          </cell>
          <cell r="F53">
            <v>3.972</v>
          </cell>
          <cell r="G53">
            <v>0.5</v>
          </cell>
          <cell r="H53">
            <v>4.282</v>
          </cell>
          <cell r="I53">
            <v>-0.13500000000000001</v>
          </cell>
          <cell r="J53">
            <v>3.6470000000000002</v>
          </cell>
          <cell r="K53">
            <v>0.25</v>
          </cell>
          <cell r="L53">
            <v>4.032</v>
          </cell>
        </row>
        <row r="54">
          <cell r="A54">
            <v>38322</v>
          </cell>
          <cell r="B54">
            <v>3.9420000000000002</v>
          </cell>
          <cell r="C54">
            <v>0.308</v>
          </cell>
          <cell r="D54">
            <v>4.25</v>
          </cell>
          <cell r="E54">
            <v>0.19</v>
          </cell>
          <cell r="F54">
            <v>4.1320000000000006</v>
          </cell>
          <cell r="G54">
            <v>0.56999999999999995</v>
          </cell>
          <cell r="H54">
            <v>4.5120000000000005</v>
          </cell>
          <cell r="I54">
            <v>-0.13500000000000001</v>
          </cell>
          <cell r="J54">
            <v>3.8070000000000004</v>
          </cell>
          <cell r="K54">
            <v>0.25</v>
          </cell>
          <cell r="L54">
            <v>4.1920000000000002</v>
          </cell>
        </row>
        <row r="55">
          <cell r="A55">
            <v>38353</v>
          </cell>
          <cell r="B55">
            <v>3.9670000000000001</v>
          </cell>
          <cell r="C55">
            <v>0.378</v>
          </cell>
          <cell r="D55">
            <v>4.3449999999999998</v>
          </cell>
          <cell r="E55">
            <v>0.19</v>
          </cell>
          <cell r="F55">
            <v>4.157</v>
          </cell>
          <cell r="G55">
            <v>0.56999999999999995</v>
          </cell>
          <cell r="H55">
            <v>4.5369999999999999</v>
          </cell>
          <cell r="I55">
            <v>-0.13500000000000001</v>
          </cell>
          <cell r="J55">
            <v>3.8319999999999999</v>
          </cell>
          <cell r="K55">
            <v>0.25</v>
          </cell>
          <cell r="L55">
            <v>4.2170000000000005</v>
          </cell>
        </row>
        <row r="56">
          <cell r="A56">
            <v>38384</v>
          </cell>
          <cell r="B56">
            <v>3.883</v>
          </cell>
          <cell r="C56">
            <v>0.248</v>
          </cell>
          <cell r="D56">
            <v>4.1310000000000002</v>
          </cell>
          <cell r="E56">
            <v>0.19</v>
          </cell>
          <cell r="F56">
            <v>4.0730000000000004</v>
          </cell>
          <cell r="G56">
            <v>0.56999999999999995</v>
          </cell>
          <cell r="H56">
            <v>4.4530000000000003</v>
          </cell>
          <cell r="I56">
            <v>-0.13500000000000001</v>
          </cell>
          <cell r="J56">
            <v>3.7480000000000002</v>
          </cell>
          <cell r="K56">
            <v>0.25</v>
          </cell>
          <cell r="L56">
            <v>4.133</v>
          </cell>
        </row>
        <row r="57">
          <cell r="A57">
            <v>38412</v>
          </cell>
          <cell r="B57">
            <v>3.7480000000000002</v>
          </cell>
          <cell r="C57">
            <v>6.8000000000000005E-2</v>
          </cell>
          <cell r="D57">
            <v>3.8160000000000003</v>
          </cell>
          <cell r="E57">
            <v>0.19</v>
          </cell>
          <cell r="F57">
            <v>3.9380000000000002</v>
          </cell>
          <cell r="G57">
            <v>0.56999999999999995</v>
          </cell>
          <cell r="H57">
            <v>4.3180000000000005</v>
          </cell>
          <cell r="I57">
            <v>-0.13500000000000001</v>
          </cell>
          <cell r="J57">
            <v>3.6130000000000004</v>
          </cell>
          <cell r="K57">
            <v>0.25</v>
          </cell>
          <cell r="L57">
            <v>3.9980000000000002</v>
          </cell>
        </row>
        <row r="58">
          <cell r="A58">
            <v>38443</v>
          </cell>
          <cell r="B58">
            <v>3.5980000000000003</v>
          </cell>
          <cell r="C58">
            <v>-0.25</v>
          </cell>
          <cell r="D58">
            <v>3.3480000000000003</v>
          </cell>
          <cell r="E58">
            <v>0.13500000000000001</v>
          </cell>
          <cell r="F58">
            <v>3.7330000000000005</v>
          </cell>
          <cell r="G58">
            <v>0.47499999999999998</v>
          </cell>
          <cell r="H58">
            <v>4.0730000000000004</v>
          </cell>
          <cell r="I58">
            <v>-0.2</v>
          </cell>
          <cell r="J58">
            <v>3.3980000000000001</v>
          </cell>
          <cell r="K58">
            <v>0.26</v>
          </cell>
          <cell r="L58">
            <v>3.8580000000000005</v>
          </cell>
        </row>
        <row r="59">
          <cell r="A59">
            <v>38473</v>
          </cell>
          <cell r="B59">
            <v>3.6020000000000003</v>
          </cell>
          <cell r="C59">
            <v>-0.25</v>
          </cell>
          <cell r="D59">
            <v>3.3520000000000003</v>
          </cell>
          <cell r="E59">
            <v>0.13500000000000001</v>
          </cell>
          <cell r="F59">
            <v>3.7370000000000001</v>
          </cell>
          <cell r="G59">
            <v>0.47499999999999998</v>
          </cell>
          <cell r="H59">
            <v>4.077</v>
          </cell>
          <cell r="I59">
            <v>-0.2</v>
          </cell>
          <cell r="J59">
            <v>3.4020000000000001</v>
          </cell>
          <cell r="K59">
            <v>0.26</v>
          </cell>
          <cell r="L59">
            <v>3.8620000000000001</v>
          </cell>
        </row>
        <row r="60">
          <cell r="A60">
            <v>38504</v>
          </cell>
          <cell r="B60">
            <v>3.6420000000000003</v>
          </cell>
          <cell r="C60">
            <v>-0.25</v>
          </cell>
          <cell r="D60">
            <v>3.3920000000000003</v>
          </cell>
          <cell r="E60">
            <v>0.13500000000000001</v>
          </cell>
          <cell r="F60">
            <v>3.7770000000000001</v>
          </cell>
          <cell r="G60">
            <v>0.47499999999999998</v>
          </cell>
          <cell r="H60">
            <v>4.117</v>
          </cell>
          <cell r="I60">
            <v>-0.2</v>
          </cell>
          <cell r="J60">
            <v>3.4420000000000002</v>
          </cell>
          <cell r="K60">
            <v>0.26</v>
          </cell>
          <cell r="L60">
            <v>3.9020000000000001</v>
          </cell>
        </row>
        <row r="61">
          <cell r="A61">
            <v>38534</v>
          </cell>
          <cell r="B61">
            <v>3.6870000000000003</v>
          </cell>
          <cell r="C61">
            <v>-0.25</v>
          </cell>
          <cell r="D61">
            <v>3.4370000000000003</v>
          </cell>
          <cell r="E61">
            <v>0.13500000000000001</v>
          </cell>
          <cell r="F61">
            <v>3.8220000000000001</v>
          </cell>
          <cell r="G61">
            <v>0.47499999999999998</v>
          </cell>
          <cell r="H61">
            <v>4.1619999999999999</v>
          </cell>
          <cell r="I61">
            <v>-0.2</v>
          </cell>
          <cell r="J61">
            <v>3.4870000000000001</v>
          </cell>
          <cell r="K61">
            <v>0.26</v>
          </cell>
          <cell r="L61">
            <v>3.9470000000000001</v>
          </cell>
        </row>
        <row r="62">
          <cell r="A62">
            <v>38565</v>
          </cell>
          <cell r="B62">
            <v>3.726</v>
          </cell>
          <cell r="C62">
            <v>-0.25</v>
          </cell>
          <cell r="D62">
            <v>3.476</v>
          </cell>
          <cell r="E62">
            <v>0.13500000000000001</v>
          </cell>
          <cell r="F62">
            <v>3.8609999999999998</v>
          </cell>
          <cell r="G62">
            <v>0.47499999999999998</v>
          </cell>
          <cell r="H62">
            <v>4.2009999999999996</v>
          </cell>
          <cell r="I62">
            <v>-0.2</v>
          </cell>
          <cell r="J62">
            <v>3.5259999999999998</v>
          </cell>
          <cell r="K62">
            <v>0.26</v>
          </cell>
          <cell r="L62">
            <v>3.9859999999999998</v>
          </cell>
        </row>
        <row r="63">
          <cell r="A63">
            <v>38596</v>
          </cell>
          <cell r="B63">
            <v>3.7149999999999999</v>
          </cell>
          <cell r="C63">
            <v>-0.25</v>
          </cell>
          <cell r="D63">
            <v>3.4649999999999999</v>
          </cell>
          <cell r="E63">
            <v>0.13500000000000001</v>
          </cell>
          <cell r="F63">
            <v>3.8499999999999996</v>
          </cell>
          <cell r="G63">
            <v>0.47499999999999998</v>
          </cell>
          <cell r="H63">
            <v>4.1899999999999995</v>
          </cell>
          <cell r="I63">
            <v>-0.2</v>
          </cell>
          <cell r="J63">
            <v>3.5149999999999997</v>
          </cell>
          <cell r="K63">
            <v>0.26</v>
          </cell>
          <cell r="L63">
            <v>3.9749999999999996</v>
          </cell>
        </row>
        <row r="64">
          <cell r="A64">
            <v>38626</v>
          </cell>
          <cell r="B64">
            <v>3.73</v>
          </cell>
          <cell r="C64">
            <v>-0.25</v>
          </cell>
          <cell r="D64">
            <v>3.48</v>
          </cell>
          <cell r="E64">
            <v>0.13500000000000001</v>
          </cell>
          <cell r="F64">
            <v>3.8650000000000002</v>
          </cell>
          <cell r="G64">
            <v>0.47499999999999998</v>
          </cell>
          <cell r="H64">
            <v>4.2050000000000001</v>
          </cell>
          <cell r="I64">
            <v>-0.2</v>
          </cell>
          <cell r="J64">
            <v>3.53</v>
          </cell>
          <cell r="K64">
            <v>0.26</v>
          </cell>
          <cell r="L64">
            <v>3.99</v>
          </cell>
        </row>
        <row r="65">
          <cell r="A65">
            <v>38657</v>
          </cell>
          <cell r="B65">
            <v>3.887</v>
          </cell>
          <cell r="C65">
            <v>0.248</v>
          </cell>
          <cell r="D65">
            <v>4.1349999999999998</v>
          </cell>
          <cell r="E65">
            <v>0.19</v>
          </cell>
          <cell r="F65">
            <v>4.077</v>
          </cell>
          <cell r="G65">
            <v>0.5</v>
          </cell>
          <cell r="H65">
            <v>4.3870000000000005</v>
          </cell>
          <cell r="I65">
            <v>-0.13</v>
          </cell>
          <cell r="J65">
            <v>3.7570000000000001</v>
          </cell>
          <cell r="K65">
            <v>0.25</v>
          </cell>
          <cell r="L65">
            <v>4.1370000000000005</v>
          </cell>
        </row>
        <row r="66">
          <cell r="A66">
            <v>38687</v>
          </cell>
          <cell r="B66">
            <v>4.0470000000000006</v>
          </cell>
          <cell r="C66">
            <v>0.308</v>
          </cell>
          <cell r="D66">
            <v>4.3550000000000004</v>
          </cell>
          <cell r="E66">
            <v>0.19</v>
          </cell>
          <cell r="F66">
            <v>4.237000000000001</v>
          </cell>
          <cell r="G66">
            <v>0.56999999999999995</v>
          </cell>
          <cell r="H66">
            <v>4.6170000000000009</v>
          </cell>
          <cell r="I66">
            <v>-0.13</v>
          </cell>
          <cell r="J66">
            <v>3.9170000000000007</v>
          </cell>
          <cell r="K66">
            <v>0.25</v>
          </cell>
          <cell r="L66">
            <v>4.2970000000000006</v>
          </cell>
        </row>
        <row r="67">
          <cell r="A67">
            <v>38718</v>
          </cell>
          <cell r="B67">
            <v>4.0644999999999998</v>
          </cell>
          <cell r="C67">
            <v>0.378</v>
          </cell>
          <cell r="D67">
            <v>4.4424999999999999</v>
          </cell>
          <cell r="E67">
            <v>0.19</v>
          </cell>
          <cell r="F67">
            <v>4.2545000000000002</v>
          </cell>
          <cell r="G67">
            <v>0.56999999999999995</v>
          </cell>
          <cell r="H67">
            <v>4.6345000000000001</v>
          </cell>
          <cell r="I67">
            <v>-0.13</v>
          </cell>
          <cell r="J67">
            <v>3.9344999999999999</v>
          </cell>
          <cell r="K67">
            <v>0.25</v>
          </cell>
          <cell r="L67">
            <v>4.3144999999999998</v>
          </cell>
        </row>
        <row r="68">
          <cell r="A68">
            <v>38749</v>
          </cell>
          <cell r="B68">
            <v>3.9805000000000001</v>
          </cell>
          <cell r="C68">
            <v>0.248</v>
          </cell>
          <cell r="D68">
            <v>4.2285000000000004</v>
          </cell>
          <cell r="E68">
            <v>0.19</v>
          </cell>
          <cell r="F68">
            <v>4.1705000000000005</v>
          </cell>
          <cell r="G68">
            <v>0.56999999999999995</v>
          </cell>
          <cell r="H68">
            <v>4.5505000000000004</v>
          </cell>
          <cell r="I68">
            <v>-0.13</v>
          </cell>
          <cell r="J68">
            <v>3.8505000000000003</v>
          </cell>
          <cell r="K68">
            <v>0.25</v>
          </cell>
          <cell r="L68">
            <v>4.2305000000000001</v>
          </cell>
        </row>
        <row r="69">
          <cell r="A69">
            <v>38777</v>
          </cell>
          <cell r="B69">
            <v>3.8455000000000004</v>
          </cell>
          <cell r="C69">
            <v>6.8000000000000005E-2</v>
          </cell>
          <cell r="D69">
            <v>3.9135000000000004</v>
          </cell>
          <cell r="E69">
            <v>0.19</v>
          </cell>
          <cell r="F69">
            <v>4.0355000000000008</v>
          </cell>
          <cell r="G69">
            <v>0.56999999999999995</v>
          </cell>
          <cell r="H69">
            <v>4.4155000000000006</v>
          </cell>
          <cell r="I69">
            <v>-0.13</v>
          </cell>
          <cell r="J69">
            <v>3.7155000000000005</v>
          </cell>
          <cell r="K69">
            <v>0.25</v>
          </cell>
          <cell r="L69">
            <v>4.0955000000000004</v>
          </cell>
        </row>
        <row r="70">
          <cell r="A70">
            <v>38808</v>
          </cell>
          <cell r="B70">
            <v>3.6955</v>
          </cell>
          <cell r="C70">
            <v>-0.25</v>
          </cell>
          <cell r="D70">
            <v>3.4455</v>
          </cell>
          <cell r="E70">
            <v>0.13500000000000001</v>
          </cell>
          <cell r="F70">
            <v>3.8304999999999998</v>
          </cell>
          <cell r="G70">
            <v>0.47499999999999998</v>
          </cell>
          <cell r="H70">
            <v>4.1704999999999997</v>
          </cell>
          <cell r="I70">
            <v>-0.19500000000000001</v>
          </cell>
          <cell r="J70">
            <v>3.5005000000000002</v>
          </cell>
          <cell r="K70">
            <v>0.26</v>
          </cell>
          <cell r="L70">
            <v>3.9554999999999998</v>
          </cell>
        </row>
        <row r="71">
          <cell r="A71">
            <v>38838</v>
          </cell>
          <cell r="B71">
            <v>3.6995</v>
          </cell>
          <cell r="C71">
            <v>-0.25</v>
          </cell>
          <cell r="D71">
            <v>3.4495</v>
          </cell>
          <cell r="E71">
            <v>0.13500000000000001</v>
          </cell>
          <cell r="F71">
            <v>3.8345000000000002</v>
          </cell>
          <cell r="G71">
            <v>0.47499999999999998</v>
          </cell>
          <cell r="H71">
            <v>4.1745000000000001</v>
          </cell>
          <cell r="I71">
            <v>-0.19500000000000001</v>
          </cell>
          <cell r="J71">
            <v>3.5045000000000002</v>
          </cell>
          <cell r="K71">
            <v>0.26</v>
          </cell>
          <cell r="L71">
            <v>3.9595000000000002</v>
          </cell>
        </row>
        <row r="72">
          <cell r="A72">
            <v>38869</v>
          </cell>
          <cell r="B72">
            <v>3.7395</v>
          </cell>
          <cell r="C72">
            <v>-0.25</v>
          </cell>
          <cell r="D72">
            <v>3.4895</v>
          </cell>
          <cell r="E72">
            <v>0.13500000000000001</v>
          </cell>
          <cell r="F72">
            <v>3.8745000000000003</v>
          </cell>
          <cell r="G72">
            <v>0.47499999999999998</v>
          </cell>
          <cell r="H72">
            <v>4.2145000000000001</v>
          </cell>
          <cell r="I72">
            <v>-0.19500000000000001</v>
          </cell>
          <cell r="J72">
            <v>3.5445000000000002</v>
          </cell>
          <cell r="K72">
            <v>0.26</v>
          </cell>
          <cell r="L72">
            <v>3.9995000000000003</v>
          </cell>
        </row>
        <row r="73">
          <cell r="A73">
            <v>38899</v>
          </cell>
          <cell r="B73">
            <v>3.7845</v>
          </cell>
          <cell r="C73">
            <v>-0.25</v>
          </cell>
          <cell r="D73">
            <v>3.5345</v>
          </cell>
          <cell r="E73">
            <v>0.13500000000000001</v>
          </cell>
          <cell r="F73">
            <v>3.9195000000000002</v>
          </cell>
          <cell r="G73">
            <v>0.47499999999999998</v>
          </cell>
          <cell r="H73">
            <v>4.2595000000000001</v>
          </cell>
          <cell r="I73">
            <v>-0.19500000000000001</v>
          </cell>
          <cell r="J73">
            <v>3.5895000000000001</v>
          </cell>
          <cell r="K73">
            <v>0.26</v>
          </cell>
          <cell r="L73">
            <v>4.0445000000000002</v>
          </cell>
        </row>
        <row r="74">
          <cell r="A74">
            <v>38930</v>
          </cell>
          <cell r="B74">
            <v>3.8235000000000001</v>
          </cell>
          <cell r="C74">
            <v>-0.25</v>
          </cell>
          <cell r="D74">
            <v>3.5735000000000001</v>
          </cell>
          <cell r="E74">
            <v>0.13500000000000001</v>
          </cell>
          <cell r="F74">
            <v>3.9584999999999999</v>
          </cell>
          <cell r="G74">
            <v>0.47499999999999998</v>
          </cell>
          <cell r="H74">
            <v>4.2984999999999998</v>
          </cell>
          <cell r="I74">
            <v>-0.19500000000000001</v>
          </cell>
          <cell r="J74">
            <v>3.6285000000000003</v>
          </cell>
          <cell r="K74">
            <v>0.26</v>
          </cell>
          <cell r="L74">
            <v>4.0834999999999999</v>
          </cell>
        </row>
        <row r="75">
          <cell r="A75">
            <v>38961</v>
          </cell>
          <cell r="B75">
            <v>3.8125</v>
          </cell>
          <cell r="C75">
            <v>-0.25</v>
          </cell>
          <cell r="D75">
            <v>3.5625</v>
          </cell>
          <cell r="E75">
            <v>0.13500000000000001</v>
          </cell>
          <cell r="F75">
            <v>3.9474999999999998</v>
          </cell>
          <cell r="G75">
            <v>0.47499999999999998</v>
          </cell>
          <cell r="H75">
            <v>4.2874999999999996</v>
          </cell>
          <cell r="I75">
            <v>-0.19500000000000001</v>
          </cell>
          <cell r="J75">
            <v>3.6175000000000002</v>
          </cell>
          <cell r="K75">
            <v>0.26</v>
          </cell>
          <cell r="L75">
            <v>4.0724999999999998</v>
          </cell>
        </row>
        <row r="76">
          <cell r="A76">
            <v>38991</v>
          </cell>
          <cell r="B76">
            <v>3.8275000000000001</v>
          </cell>
          <cell r="C76">
            <v>-0.25</v>
          </cell>
          <cell r="D76">
            <v>3.5775000000000001</v>
          </cell>
          <cell r="E76">
            <v>0.13500000000000001</v>
          </cell>
          <cell r="F76">
            <v>3.9625000000000004</v>
          </cell>
          <cell r="G76">
            <v>0.47499999999999998</v>
          </cell>
          <cell r="H76">
            <v>4.3025000000000002</v>
          </cell>
          <cell r="I76">
            <v>-0.19500000000000001</v>
          </cell>
          <cell r="J76">
            <v>3.6325000000000003</v>
          </cell>
          <cell r="K76">
            <v>0.26</v>
          </cell>
          <cell r="L76">
            <v>4.0875000000000004</v>
          </cell>
        </row>
        <row r="77">
          <cell r="A77">
            <v>39022</v>
          </cell>
          <cell r="B77">
            <v>3.9845000000000002</v>
          </cell>
          <cell r="C77">
            <v>0.248</v>
          </cell>
          <cell r="D77">
            <v>4.2324999999999999</v>
          </cell>
          <cell r="E77">
            <v>0.19</v>
          </cell>
          <cell r="F77">
            <v>4.1745000000000001</v>
          </cell>
          <cell r="G77">
            <v>0.5</v>
          </cell>
          <cell r="H77">
            <v>4.4845000000000006</v>
          </cell>
          <cell r="I77">
            <v>-0.13</v>
          </cell>
          <cell r="J77">
            <v>3.8545000000000003</v>
          </cell>
          <cell r="K77">
            <v>0.25</v>
          </cell>
          <cell r="L77">
            <v>4.2345000000000006</v>
          </cell>
        </row>
        <row r="78">
          <cell r="A78">
            <v>39052</v>
          </cell>
          <cell r="B78">
            <v>4.1444999999999999</v>
          </cell>
          <cell r="C78">
            <v>0.308</v>
          </cell>
          <cell r="D78">
            <v>4.4524999999999997</v>
          </cell>
          <cell r="E78">
            <v>0.19</v>
          </cell>
          <cell r="F78">
            <v>4.3345000000000002</v>
          </cell>
          <cell r="G78">
            <v>0.56999999999999995</v>
          </cell>
          <cell r="H78">
            <v>4.7145000000000001</v>
          </cell>
          <cell r="I78">
            <v>-0.13</v>
          </cell>
          <cell r="J78">
            <v>4.0145</v>
          </cell>
          <cell r="K78">
            <v>0.25</v>
          </cell>
          <cell r="L78">
            <v>4.3944999999999999</v>
          </cell>
        </row>
        <row r="79">
          <cell r="A79">
            <v>39083</v>
          </cell>
          <cell r="B79">
            <v>4.1645000000000003</v>
          </cell>
          <cell r="C79">
            <v>0.378</v>
          </cell>
          <cell r="D79">
            <v>4.5425000000000004</v>
          </cell>
          <cell r="E79">
            <v>0.19</v>
          </cell>
          <cell r="F79">
            <v>4.3545000000000007</v>
          </cell>
          <cell r="G79">
            <v>0.56999999999999995</v>
          </cell>
          <cell r="H79">
            <v>4.7345000000000006</v>
          </cell>
          <cell r="I79">
            <v>-0.13</v>
          </cell>
          <cell r="J79">
            <v>4.0345000000000004</v>
          </cell>
          <cell r="K79">
            <v>0.25</v>
          </cell>
          <cell r="L79">
            <v>4.4145000000000003</v>
          </cell>
        </row>
        <row r="80">
          <cell r="A80">
            <v>39114</v>
          </cell>
          <cell r="B80">
            <v>4.0804999999999998</v>
          </cell>
          <cell r="C80">
            <v>0.248</v>
          </cell>
          <cell r="D80">
            <v>4.3285</v>
          </cell>
          <cell r="E80">
            <v>0.19</v>
          </cell>
          <cell r="F80">
            <v>4.2705000000000002</v>
          </cell>
          <cell r="G80">
            <v>0.56999999999999995</v>
          </cell>
          <cell r="H80">
            <v>4.6505000000000001</v>
          </cell>
          <cell r="I80">
            <v>-0.13</v>
          </cell>
          <cell r="J80">
            <v>3.9504999999999999</v>
          </cell>
          <cell r="K80">
            <v>0.25</v>
          </cell>
          <cell r="L80">
            <v>4.3304999999999998</v>
          </cell>
        </row>
        <row r="81">
          <cell r="A81">
            <v>39142</v>
          </cell>
          <cell r="B81">
            <v>3.9455</v>
          </cell>
          <cell r="C81">
            <v>6.8000000000000005E-2</v>
          </cell>
          <cell r="D81">
            <v>4.0134999999999996</v>
          </cell>
          <cell r="E81">
            <v>0.19</v>
          </cell>
          <cell r="F81">
            <v>4.1355000000000004</v>
          </cell>
          <cell r="G81">
            <v>0.56999999999999995</v>
          </cell>
          <cell r="H81">
            <v>4.5155000000000003</v>
          </cell>
          <cell r="I81">
            <v>-0.13</v>
          </cell>
          <cell r="J81">
            <v>3.8155000000000001</v>
          </cell>
          <cell r="K81">
            <v>0.25</v>
          </cell>
          <cell r="L81">
            <v>4.1955</v>
          </cell>
        </row>
        <row r="82">
          <cell r="A82">
            <v>39173</v>
          </cell>
          <cell r="B82">
            <v>3.7955000000000001</v>
          </cell>
          <cell r="C82">
            <v>-0.25</v>
          </cell>
          <cell r="D82">
            <v>3.5455000000000001</v>
          </cell>
          <cell r="E82">
            <v>0.13500000000000001</v>
          </cell>
          <cell r="F82">
            <v>3.9305000000000003</v>
          </cell>
          <cell r="G82">
            <v>0.47499999999999998</v>
          </cell>
          <cell r="H82">
            <v>4.2705000000000002</v>
          </cell>
          <cell r="I82">
            <v>-0.19500000000000001</v>
          </cell>
          <cell r="J82">
            <v>3.6005000000000003</v>
          </cell>
          <cell r="K82">
            <v>0.26</v>
          </cell>
          <cell r="L82">
            <v>4.0555000000000003</v>
          </cell>
        </row>
        <row r="83">
          <cell r="A83">
            <v>39203</v>
          </cell>
          <cell r="B83">
            <v>3.7995000000000001</v>
          </cell>
          <cell r="C83">
            <v>-0.25</v>
          </cell>
          <cell r="D83">
            <v>3.5495000000000001</v>
          </cell>
          <cell r="E83">
            <v>0.13500000000000001</v>
          </cell>
          <cell r="F83">
            <v>3.9344999999999999</v>
          </cell>
          <cell r="G83">
            <v>0.47499999999999998</v>
          </cell>
          <cell r="H83">
            <v>4.2744999999999997</v>
          </cell>
          <cell r="I83">
            <v>-0.19500000000000001</v>
          </cell>
          <cell r="J83">
            <v>3.6045000000000003</v>
          </cell>
          <cell r="K83">
            <v>0.26</v>
          </cell>
          <cell r="L83">
            <v>4.0594999999999999</v>
          </cell>
        </row>
        <row r="84">
          <cell r="A84">
            <v>39234</v>
          </cell>
          <cell r="B84">
            <v>3.8395000000000001</v>
          </cell>
          <cell r="C84">
            <v>-0.25</v>
          </cell>
          <cell r="D84">
            <v>3.5895000000000001</v>
          </cell>
          <cell r="E84">
            <v>0.13500000000000001</v>
          </cell>
          <cell r="F84">
            <v>3.9744999999999999</v>
          </cell>
          <cell r="G84">
            <v>0.47499999999999998</v>
          </cell>
          <cell r="H84">
            <v>4.3144999999999998</v>
          </cell>
          <cell r="I84">
            <v>-0.19500000000000001</v>
          </cell>
          <cell r="J84">
            <v>3.6445000000000003</v>
          </cell>
          <cell r="K84">
            <v>0.26</v>
          </cell>
          <cell r="L84">
            <v>4.0994999999999999</v>
          </cell>
        </row>
        <row r="85">
          <cell r="A85">
            <v>39264</v>
          </cell>
          <cell r="B85">
            <v>3.8845000000000001</v>
          </cell>
          <cell r="C85">
            <v>-0.25</v>
          </cell>
          <cell r="D85">
            <v>3.6345000000000001</v>
          </cell>
          <cell r="E85">
            <v>0.13500000000000001</v>
          </cell>
          <cell r="F85">
            <v>4.0194999999999999</v>
          </cell>
          <cell r="G85">
            <v>0.47499999999999998</v>
          </cell>
          <cell r="H85">
            <v>4.3594999999999997</v>
          </cell>
          <cell r="I85">
            <v>-0.19500000000000001</v>
          </cell>
          <cell r="J85">
            <v>3.6895000000000002</v>
          </cell>
          <cell r="K85">
            <v>0.26</v>
          </cell>
          <cell r="L85">
            <v>4.1444999999999999</v>
          </cell>
        </row>
        <row r="86">
          <cell r="A86">
            <v>39295</v>
          </cell>
          <cell r="B86">
            <v>3.9235000000000002</v>
          </cell>
          <cell r="C86">
            <v>-0.25</v>
          </cell>
          <cell r="D86">
            <v>3.6735000000000002</v>
          </cell>
          <cell r="E86">
            <v>0.13500000000000001</v>
          </cell>
          <cell r="F86">
            <v>4.0585000000000004</v>
          </cell>
          <cell r="G86">
            <v>0.47499999999999998</v>
          </cell>
          <cell r="H86">
            <v>4.3985000000000003</v>
          </cell>
          <cell r="I86">
            <v>-0.19500000000000001</v>
          </cell>
          <cell r="J86">
            <v>3.7285000000000004</v>
          </cell>
          <cell r="K86">
            <v>0.26</v>
          </cell>
          <cell r="L86">
            <v>4.1835000000000004</v>
          </cell>
        </row>
        <row r="87">
          <cell r="A87">
            <v>39326</v>
          </cell>
          <cell r="B87">
            <v>3.9125000000000001</v>
          </cell>
          <cell r="C87">
            <v>-0.25</v>
          </cell>
          <cell r="D87">
            <v>3.6625000000000001</v>
          </cell>
          <cell r="E87">
            <v>0.13500000000000001</v>
          </cell>
          <cell r="F87">
            <v>4.0475000000000003</v>
          </cell>
          <cell r="G87">
            <v>0.47499999999999998</v>
          </cell>
          <cell r="H87">
            <v>4.3875000000000002</v>
          </cell>
          <cell r="I87">
            <v>-0.19500000000000001</v>
          </cell>
          <cell r="J87">
            <v>3.7175000000000002</v>
          </cell>
          <cell r="K87">
            <v>0.26</v>
          </cell>
          <cell r="L87">
            <v>4.1725000000000003</v>
          </cell>
        </row>
        <row r="88">
          <cell r="A88">
            <v>39356</v>
          </cell>
          <cell r="B88">
            <v>3.9275000000000002</v>
          </cell>
          <cell r="C88">
            <v>-0.25</v>
          </cell>
          <cell r="D88">
            <v>3.6775000000000002</v>
          </cell>
          <cell r="E88">
            <v>0.13500000000000001</v>
          </cell>
          <cell r="F88">
            <v>4.0625</v>
          </cell>
          <cell r="G88">
            <v>0.47499999999999998</v>
          </cell>
          <cell r="H88">
            <v>4.4024999999999999</v>
          </cell>
          <cell r="I88">
            <v>-0.19500000000000001</v>
          </cell>
          <cell r="J88">
            <v>3.7325000000000004</v>
          </cell>
          <cell r="K88">
            <v>0.26</v>
          </cell>
          <cell r="L88">
            <v>4.1875</v>
          </cell>
        </row>
        <row r="89">
          <cell r="A89">
            <v>39387</v>
          </cell>
          <cell r="B89">
            <v>4.0845000000000002</v>
          </cell>
          <cell r="C89">
            <v>0.248</v>
          </cell>
          <cell r="D89">
            <v>4.3325000000000005</v>
          </cell>
          <cell r="E89">
            <v>0.19</v>
          </cell>
          <cell r="F89">
            <v>4.2745000000000006</v>
          </cell>
          <cell r="G89">
            <v>0.5</v>
          </cell>
          <cell r="H89">
            <v>4.5845000000000002</v>
          </cell>
          <cell r="I89">
            <v>-0.13</v>
          </cell>
          <cell r="J89">
            <v>3.9545000000000003</v>
          </cell>
          <cell r="K89">
            <v>0.25</v>
          </cell>
          <cell r="L89">
            <v>4.3345000000000002</v>
          </cell>
        </row>
        <row r="90">
          <cell r="A90">
            <v>39417</v>
          </cell>
          <cell r="B90">
            <v>4.2445000000000004</v>
          </cell>
          <cell r="C90">
            <v>0.308</v>
          </cell>
          <cell r="D90">
            <v>4.5525000000000002</v>
          </cell>
          <cell r="E90">
            <v>0.19</v>
          </cell>
          <cell r="F90">
            <v>4.4345000000000008</v>
          </cell>
          <cell r="G90">
            <v>0.56999999999999995</v>
          </cell>
          <cell r="H90">
            <v>4.8145000000000007</v>
          </cell>
          <cell r="I90">
            <v>-0.13</v>
          </cell>
          <cell r="J90">
            <v>4.1145000000000005</v>
          </cell>
          <cell r="K90">
            <v>0.25</v>
          </cell>
          <cell r="L90">
            <v>4.4945000000000004</v>
          </cell>
        </row>
        <row r="91">
          <cell r="A91">
            <v>39448</v>
          </cell>
          <cell r="B91">
            <v>4.2670000000000003</v>
          </cell>
          <cell r="C91">
            <v>0.378</v>
          </cell>
          <cell r="D91">
            <v>4.6450000000000005</v>
          </cell>
          <cell r="E91">
            <v>0.19</v>
          </cell>
          <cell r="F91">
            <v>4.4570000000000007</v>
          </cell>
          <cell r="G91">
            <v>0.56999999999999995</v>
          </cell>
          <cell r="H91">
            <v>4.8370000000000006</v>
          </cell>
          <cell r="I91">
            <v>-0.13</v>
          </cell>
          <cell r="J91">
            <v>4.1370000000000005</v>
          </cell>
          <cell r="K91">
            <v>0.25</v>
          </cell>
          <cell r="L91">
            <v>4.5170000000000003</v>
          </cell>
        </row>
        <row r="92">
          <cell r="A92">
            <v>39479</v>
          </cell>
          <cell r="B92">
            <v>4.1829999999999998</v>
          </cell>
          <cell r="C92">
            <v>0.248</v>
          </cell>
          <cell r="D92">
            <v>4.431</v>
          </cell>
          <cell r="E92">
            <v>0.19</v>
          </cell>
          <cell r="F92">
            <v>4.3730000000000002</v>
          </cell>
          <cell r="G92">
            <v>0.56999999999999995</v>
          </cell>
          <cell r="H92">
            <v>4.7530000000000001</v>
          </cell>
          <cell r="I92">
            <v>-0.13</v>
          </cell>
          <cell r="J92">
            <v>4.0529999999999999</v>
          </cell>
          <cell r="K92">
            <v>0.25</v>
          </cell>
          <cell r="L92">
            <v>4.4329999999999998</v>
          </cell>
        </row>
        <row r="93">
          <cell r="A93">
            <v>39508</v>
          </cell>
          <cell r="B93">
            <v>4.048</v>
          </cell>
          <cell r="C93">
            <v>6.8000000000000005E-2</v>
          </cell>
          <cell r="D93">
            <v>4.1159999999999997</v>
          </cell>
          <cell r="E93">
            <v>0.19</v>
          </cell>
          <cell r="F93">
            <v>4.2380000000000004</v>
          </cell>
          <cell r="G93">
            <v>0.56999999999999995</v>
          </cell>
          <cell r="H93">
            <v>4.6180000000000003</v>
          </cell>
          <cell r="I93">
            <v>-0.13</v>
          </cell>
          <cell r="J93">
            <v>3.9180000000000001</v>
          </cell>
          <cell r="K93">
            <v>0.25</v>
          </cell>
          <cell r="L93">
            <v>4.298</v>
          </cell>
        </row>
        <row r="94">
          <cell r="A94">
            <v>39539</v>
          </cell>
          <cell r="B94">
            <v>3.8980000000000001</v>
          </cell>
          <cell r="C94">
            <v>-0.25</v>
          </cell>
          <cell r="D94">
            <v>3.6480000000000001</v>
          </cell>
          <cell r="E94">
            <v>0.13500000000000001</v>
          </cell>
          <cell r="F94">
            <v>4.0330000000000004</v>
          </cell>
          <cell r="G94">
            <v>0.47499999999999998</v>
          </cell>
          <cell r="H94">
            <v>4.3730000000000002</v>
          </cell>
          <cell r="I94">
            <v>-0.19500000000000001</v>
          </cell>
          <cell r="J94">
            <v>3.7030000000000003</v>
          </cell>
          <cell r="K94">
            <v>0.26</v>
          </cell>
          <cell r="L94">
            <v>4.1580000000000004</v>
          </cell>
        </row>
        <row r="95">
          <cell r="A95">
            <v>39569</v>
          </cell>
          <cell r="B95">
            <v>3.9020000000000001</v>
          </cell>
          <cell r="C95">
            <v>-0.25</v>
          </cell>
          <cell r="D95">
            <v>3.6520000000000001</v>
          </cell>
          <cell r="E95">
            <v>0.13500000000000001</v>
          </cell>
          <cell r="F95">
            <v>4.0369999999999999</v>
          </cell>
          <cell r="G95">
            <v>0.47499999999999998</v>
          </cell>
          <cell r="H95">
            <v>4.3769999999999998</v>
          </cell>
          <cell r="I95">
            <v>-0.19500000000000001</v>
          </cell>
          <cell r="J95">
            <v>3.7070000000000003</v>
          </cell>
          <cell r="K95">
            <v>0.26</v>
          </cell>
          <cell r="L95">
            <v>4.1619999999999999</v>
          </cell>
        </row>
        <row r="96">
          <cell r="A96">
            <v>39600</v>
          </cell>
          <cell r="B96">
            <v>3.9420000000000002</v>
          </cell>
          <cell r="C96">
            <v>-0.25</v>
          </cell>
          <cell r="D96">
            <v>3.6920000000000002</v>
          </cell>
          <cell r="E96">
            <v>0.13500000000000001</v>
          </cell>
          <cell r="F96">
            <v>4.077</v>
          </cell>
          <cell r="G96">
            <v>0.47499999999999998</v>
          </cell>
          <cell r="H96">
            <v>4.4169999999999998</v>
          </cell>
          <cell r="I96">
            <v>-0.19500000000000001</v>
          </cell>
          <cell r="J96">
            <v>3.7470000000000003</v>
          </cell>
          <cell r="K96">
            <v>0.26</v>
          </cell>
          <cell r="L96">
            <v>4.202</v>
          </cell>
        </row>
        <row r="97">
          <cell r="A97">
            <v>39630</v>
          </cell>
          <cell r="B97">
            <v>3.9870000000000001</v>
          </cell>
          <cell r="C97">
            <v>-0.25</v>
          </cell>
          <cell r="D97">
            <v>3.7370000000000001</v>
          </cell>
          <cell r="E97">
            <v>0.13500000000000001</v>
          </cell>
          <cell r="F97">
            <v>4.1219999999999999</v>
          </cell>
          <cell r="G97">
            <v>0.47499999999999998</v>
          </cell>
          <cell r="H97">
            <v>4.4619999999999997</v>
          </cell>
          <cell r="I97">
            <v>-0.19500000000000001</v>
          </cell>
          <cell r="J97">
            <v>3.7920000000000003</v>
          </cell>
          <cell r="K97">
            <v>0.26</v>
          </cell>
          <cell r="L97">
            <v>4.2469999999999999</v>
          </cell>
        </row>
        <row r="98">
          <cell r="A98">
            <v>39661</v>
          </cell>
          <cell r="B98">
            <v>4.0259999999999998</v>
          </cell>
          <cell r="C98">
            <v>-0.25</v>
          </cell>
          <cell r="D98">
            <v>3.7759999999999998</v>
          </cell>
          <cell r="E98">
            <v>0.13500000000000001</v>
          </cell>
          <cell r="F98">
            <v>4.1609999999999996</v>
          </cell>
          <cell r="G98">
            <v>0.47499999999999998</v>
          </cell>
          <cell r="H98">
            <v>4.5009999999999994</v>
          </cell>
          <cell r="I98">
            <v>-0.19500000000000001</v>
          </cell>
          <cell r="J98">
            <v>3.831</v>
          </cell>
          <cell r="K98">
            <v>0.26</v>
          </cell>
          <cell r="L98">
            <v>4.2859999999999996</v>
          </cell>
        </row>
        <row r="99">
          <cell r="A99">
            <v>39692</v>
          </cell>
          <cell r="B99">
            <v>4.0149999999999997</v>
          </cell>
          <cell r="C99">
            <v>-0.25</v>
          </cell>
          <cell r="D99">
            <v>3.7649999999999997</v>
          </cell>
          <cell r="E99">
            <v>0.13500000000000001</v>
          </cell>
          <cell r="F99">
            <v>4.1499999999999995</v>
          </cell>
          <cell r="G99">
            <v>0.47499999999999998</v>
          </cell>
          <cell r="H99">
            <v>4.4899999999999993</v>
          </cell>
          <cell r="I99">
            <v>-0.19500000000000001</v>
          </cell>
          <cell r="J99">
            <v>3.82</v>
          </cell>
          <cell r="K99">
            <v>0.26</v>
          </cell>
          <cell r="L99">
            <v>4.2749999999999995</v>
          </cell>
        </row>
        <row r="100">
          <cell r="A100">
            <v>39722</v>
          </cell>
          <cell r="B100">
            <v>4.03</v>
          </cell>
          <cell r="C100">
            <v>-0.25</v>
          </cell>
          <cell r="D100">
            <v>3.7800000000000002</v>
          </cell>
          <cell r="E100">
            <v>0.13500000000000001</v>
          </cell>
          <cell r="F100">
            <v>4.165</v>
          </cell>
          <cell r="G100">
            <v>0.47499999999999998</v>
          </cell>
          <cell r="H100">
            <v>4.5049999999999999</v>
          </cell>
          <cell r="I100">
            <v>-0.19500000000000001</v>
          </cell>
          <cell r="J100">
            <v>3.8350000000000004</v>
          </cell>
          <cell r="K100">
            <v>0.26</v>
          </cell>
          <cell r="L100">
            <v>4.29</v>
          </cell>
        </row>
        <row r="101">
          <cell r="A101">
            <v>39753</v>
          </cell>
          <cell r="B101">
            <v>4.1870000000000003</v>
          </cell>
          <cell r="C101">
            <v>0.248</v>
          </cell>
          <cell r="D101">
            <v>4.4350000000000005</v>
          </cell>
          <cell r="E101">
            <v>0</v>
          </cell>
          <cell r="F101">
            <v>4.1870000000000003</v>
          </cell>
          <cell r="G101">
            <v>0.5</v>
          </cell>
          <cell r="H101">
            <v>4.6870000000000003</v>
          </cell>
          <cell r="I101">
            <v>-0.13</v>
          </cell>
          <cell r="J101">
            <v>4.0570000000000004</v>
          </cell>
          <cell r="K101">
            <v>0.25</v>
          </cell>
          <cell r="L101">
            <v>4.4370000000000003</v>
          </cell>
        </row>
        <row r="102">
          <cell r="A102">
            <v>39783</v>
          </cell>
          <cell r="B102">
            <v>4.3470000000000004</v>
          </cell>
          <cell r="C102">
            <v>0.308</v>
          </cell>
          <cell r="D102">
            <v>4.6550000000000002</v>
          </cell>
          <cell r="E102">
            <v>0</v>
          </cell>
          <cell r="F102">
            <v>4.3470000000000004</v>
          </cell>
          <cell r="G102">
            <v>0.56999999999999995</v>
          </cell>
          <cell r="H102">
            <v>4.9170000000000007</v>
          </cell>
          <cell r="I102">
            <v>-0.13</v>
          </cell>
          <cell r="J102">
            <v>4.2170000000000005</v>
          </cell>
          <cell r="K102">
            <v>0.25</v>
          </cell>
          <cell r="L102">
            <v>4.5970000000000004</v>
          </cell>
        </row>
        <row r="103">
          <cell r="A103">
            <v>39814</v>
          </cell>
          <cell r="B103">
            <v>4.3719999999999999</v>
          </cell>
          <cell r="C103">
            <v>0.378</v>
          </cell>
          <cell r="D103">
            <v>4.75</v>
          </cell>
          <cell r="E103">
            <v>0</v>
          </cell>
          <cell r="F103">
            <v>4.3719999999999999</v>
          </cell>
          <cell r="G103">
            <v>0.56999999999999995</v>
          </cell>
          <cell r="H103">
            <v>4.9420000000000002</v>
          </cell>
          <cell r="I103">
            <v>-0.13</v>
          </cell>
          <cell r="J103">
            <v>4.242</v>
          </cell>
          <cell r="K103">
            <v>0.25</v>
          </cell>
          <cell r="L103">
            <v>4.6219999999999999</v>
          </cell>
        </row>
        <row r="104">
          <cell r="A104">
            <v>39845</v>
          </cell>
          <cell r="B104">
            <v>4.2880000000000003</v>
          </cell>
          <cell r="C104">
            <v>0.248</v>
          </cell>
          <cell r="D104">
            <v>4.5360000000000005</v>
          </cell>
          <cell r="E104">
            <v>0</v>
          </cell>
          <cell r="F104">
            <v>4.2880000000000003</v>
          </cell>
          <cell r="G104">
            <v>0.56999999999999995</v>
          </cell>
          <cell r="H104">
            <v>4.8580000000000005</v>
          </cell>
          <cell r="I104">
            <v>-0.13</v>
          </cell>
          <cell r="J104">
            <v>4.1580000000000004</v>
          </cell>
          <cell r="K104">
            <v>0.25</v>
          </cell>
          <cell r="L104">
            <v>4.5380000000000003</v>
          </cell>
        </row>
        <row r="105">
          <cell r="A105">
            <v>39873</v>
          </cell>
          <cell r="B105">
            <v>4.1530000000000005</v>
          </cell>
          <cell r="C105">
            <v>6.8000000000000005E-2</v>
          </cell>
          <cell r="D105">
            <v>4.2210000000000001</v>
          </cell>
          <cell r="E105">
            <v>0</v>
          </cell>
          <cell r="F105">
            <v>4.1530000000000005</v>
          </cell>
          <cell r="G105">
            <v>0.56999999999999995</v>
          </cell>
          <cell r="H105">
            <v>4.7230000000000008</v>
          </cell>
          <cell r="I105">
            <v>-0.13</v>
          </cell>
          <cell r="J105">
            <v>4.0230000000000006</v>
          </cell>
          <cell r="K105">
            <v>0.25</v>
          </cell>
          <cell r="L105">
            <v>4.4030000000000005</v>
          </cell>
        </row>
        <row r="106">
          <cell r="A106">
            <v>39904</v>
          </cell>
          <cell r="B106">
            <v>4.0030000000000001</v>
          </cell>
          <cell r="C106">
            <v>-0.25</v>
          </cell>
          <cell r="D106">
            <v>3.7530000000000001</v>
          </cell>
          <cell r="E106">
            <v>0</v>
          </cell>
          <cell r="F106">
            <v>4.0030000000000001</v>
          </cell>
          <cell r="G106">
            <v>0.47499999999999998</v>
          </cell>
          <cell r="H106">
            <v>4.4779999999999998</v>
          </cell>
          <cell r="I106">
            <v>-0.19500000000000001</v>
          </cell>
          <cell r="J106">
            <v>3.8080000000000003</v>
          </cell>
          <cell r="K106">
            <v>0.26</v>
          </cell>
          <cell r="L106">
            <v>4.2629999999999999</v>
          </cell>
        </row>
        <row r="107">
          <cell r="A107">
            <v>39934</v>
          </cell>
          <cell r="B107">
            <v>4.0070000000000006</v>
          </cell>
          <cell r="C107">
            <v>-0.25</v>
          </cell>
          <cell r="D107">
            <v>3.7570000000000006</v>
          </cell>
          <cell r="E107">
            <v>0</v>
          </cell>
          <cell r="F107">
            <v>4.0070000000000006</v>
          </cell>
          <cell r="G107">
            <v>0.47499999999999998</v>
          </cell>
          <cell r="H107">
            <v>4.4820000000000002</v>
          </cell>
          <cell r="I107">
            <v>-0.19500000000000001</v>
          </cell>
          <cell r="J107">
            <v>3.8120000000000007</v>
          </cell>
          <cell r="K107">
            <v>0.26</v>
          </cell>
          <cell r="L107">
            <v>4.2670000000000003</v>
          </cell>
        </row>
        <row r="108">
          <cell r="A108">
            <v>39965</v>
          </cell>
          <cell r="B108">
            <v>4.0470000000000006</v>
          </cell>
          <cell r="C108">
            <v>-0.25</v>
          </cell>
          <cell r="D108">
            <v>3.7970000000000006</v>
          </cell>
          <cell r="E108">
            <v>0</v>
          </cell>
          <cell r="F108">
            <v>4.0470000000000006</v>
          </cell>
          <cell r="G108">
            <v>0.47499999999999998</v>
          </cell>
          <cell r="H108">
            <v>4.5220000000000002</v>
          </cell>
          <cell r="I108">
            <v>-0.19500000000000001</v>
          </cell>
          <cell r="J108">
            <v>3.8520000000000008</v>
          </cell>
          <cell r="K108">
            <v>0.26</v>
          </cell>
          <cell r="L108">
            <v>4.3070000000000004</v>
          </cell>
        </row>
        <row r="109">
          <cell r="A109">
            <v>39995</v>
          </cell>
          <cell r="B109">
            <v>4.0920000000000005</v>
          </cell>
          <cell r="C109">
            <v>-0.25</v>
          </cell>
          <cell r="D109">
            <v>3.8420000000000005</v>
          </cell>
          <cell r="E109">
            <v>0</v>
          </cell>
          <cell r="F109">
            <v>4.0920000000000005</v>
          </cell>
          <cell r="G109">
            <v>0.47499999999999998</v>
          </cell>
          <cell r="H109">
            <v>4.5670000000000002</v>
          </cell>
          <cell r="I109">
            <v>-0.19500000000000001</v>
          </cell>
          <cell r="J109">
            <v>3.8970000000000007</v>
          </cell>
          <cell r="K109">
            <v>0.26</v>
          </cell>
          <cell r="L109">
            <v>4.3520000000000003</v>
          </cell>
        </row>
        <row r="110">
          <cell r="A110">
            <v>40026</v>
          </cell>
          <cell r="B110">
            <v>4.1310000000000002</v>
          </cell>
          <cell r="C110">
            <v>-0.25</v>
          </cell>
          <cell r="D110">
            <v>3.8810000000000002</v>
          </cell>
          <cell r="E110">
            <v>0</v>
          </cell>
          <cell r="F110">
            <v>4.1310000000000002</v>
          </cell>
          <cell r="G110">
            <v>0.47499999999999998</v>
          </cell>
          <cell r="H110">
            <v>4.6059999999999999</v>
          </cell>
          <cell r="I110">
            <v>-0.19500000000000001</v>
          </cell>
          <cell r="J110">
            <v>3.9360000000000004</v>
          </cell>
          <cell r="K110">
            <v>0.26</v>
          </cell>
          <cell r="L110">
            <v>4.391</v>
          </cell>
        </row>
        <row r="111">
          <cell r="A111">
            <v>40057</v>
          </cell>
          <cell r="B111">
            <v>4.12</v>
          </cell>
          <cell r="C111">
            <v>-0.25</v>
          </cell>
          <cell r="D111">
            <v>3.87</v>
          </cell>
          <cell r="E111">
            <v>0</v>
          </cell>
          <cell r="F111">
            <v>4.12</v>
          </cell>
          <cell r="G111">
            <v>0.47499999999999998</v>
          </cell>
          <cell r="H111">
            <v>4.5949999999999998</v>
          </cell>
          <cell r="I111">
            <v>-0.19500000000000001</v>
          </cell>
          <cell r="J111">
            <v>3.9250000000000003</v>
          </cell>
          <cell r="K111">
            <v>0.26</v>
          </cell>
          <cell r="L111">
            <v>4.38</v>
          </cell>
        </row>
        <row r="112">
          <cell r="A112">
            <v>40087</v>
          </cell>
          <cell r="B112">
            <v>4.1349999999999998</v>
          </cell>
          <cell r="C112">
            <v>-0.25</v>
          </cell>
          <cell r="D112">
            <v>3.8849999999999998</v>
          </cell>
          <cell r="E112">
            <v>0</v>
          </cell>
          <cell r="F112">
            <v>4.1349999999999998</v>
          </cell>
          <cell r="G112">
            <v>0.47499999999999998</v>
          </cell>
          <cell r="H112">
            <v>4.6099999999999994</v>
          </cell>
          <cell r="I112">
            <v>-0.19500000000000001</v>
          </cell>
          <cell r="J112">
            <v>3.94</v>
          </cell>
          <cell r="K112">
            <v>0.26</v>
          </cell>
          <cell r="L112">
            <v>4.3949999999999996</v>
          </cell>
        </row>
        <row r="113">
          <cell r="A113">
            <v>40118</v>
          </cell>
          <cell r="B113">
            <v>4.2919999999999998</v>
          </cell>
          <cell r="C113">
            <v>0.248</v>
          </cell>
          <cell r="D113">
            <v>4.54</v>
          </cell>
          <cell r="E113">
            <v>0</v>
          </cell>
          <cell r="F113">
            <v>4.2919999999999998</v>
          </cell>
          <cell r="G113">
            <v>0.5</v>
          </cell>
          <cell r="H113">
            <v>4.7919999999999998</v>
          </cell>
          <cell r="I113">
            <v>-0.13</v>
          </cell>
          <cell r="J113">
            <v>4.1619999999999999</v>
          </cell>
          <cell r="K113">
            <v>0.25</v>
          </cell>
          <cell r="L113">
            <v>4.5419999999999998</v>
          </cell>
        </row>
        <row r="114">
          <cell r="A114">
            <v>40148</v>
          </cell>
          <cell r="B114">
            <v>4.452</v>
          </cell>
          <cell r="C114">
            <v>0.308</v>
          </cell>
          <cell r="D114">
            <v>4.76</v>
          </cell>
          <cell r="E114">
            <v>0</v>
          </cell>
          <cell r="F114">
            <v>4.452</v>
          </cell>
          <cell r="G114">
            <v>0.56999999999999995</v>
          </cell>
          <cell r="H114">
            <v>5.0220000000000002</v>
          </cell>
          <cell r="I114">
            <v>-0.13</v>
          </cell>
          <cell r="J114">
            <v>4.3220000000000001</v>
          </cell>
          <cell r="K114">
            <v>0.25</v>
          </cell>
          <cell r="L114">
            <v>4.702</v>
          </cell>
        </row>
        <row r="115">
          <cell r="A115">
            <v>40179</v>
          </cell>
          <cell r="B115">
            <v>4.4794999999999998</v>
          </cell>
          <cell r="C115">
            <v>0.378</v>
          </cell>
          <cell r="D115">
            <v>4.8574999999999999</v>
          </cell>
          <cell r="E115">
            <v>0</v>
          </cell>
          <cell r="F115">
            <v>4.4794999999999998</v>
          </cell>
          <cell r="G115">
            <v>0.56999999999999995</v>
          </cell>
          <cell r="H115">
            <v>5.0495000000000001</v>
          </cell>
          <cell r="I115">
            <v>-0.13</v>
          </cell>
          <cell r="J115">
            <v>4.3494999999999999</v>
          </cell>
          <cell r="K115">
            <v>0.25</v>
          </cell>
          <cell r="L115">
            <v>4.7294999999999998</v>
          </cell>
        </row>
        <row r="116">
          <cell r="A116">
            <v>40210</v>
          </cell>
          <cell r="B116">
            <v>4.3955000000000002</v>
          </cell>
          <cell r="C116">
            <v>0.248</v>
          </cell>
          <cell r="D116">
            <v>4.6435000000000004</v>
          </cell>
          <cell r="E116">
            <v>0</v>
          </cell>
          <cell r="F116">
            <v>4.3955000000000002</v>
          </cell>
          <cell r="G116">
            <v>0.56999999999999995</v>
          </cell>
          <cell r="H116">
            <v>4.9655000000000005</v>
          </cell>
          <cell r="I116">
            <v>-0.13</v>
          </cell>
          <cell r="J116">
            <v>4.2655000000000003</v>
          </cell>
          <cell r="K116">
            <v>0.25</v>
          </cell>
          <cell r="L116">
            <v>4.6455000000000002</v>
          </cell>
        </row>
        <row r="117">
          <cell r="A117">
            <v>40238</v>
          </cell>
          <cell r="B117">
            <v>4.2605000000000004</v>
          </cell>
          <cell r="C117">
            <v>6.8000000000000005E-2</v>
          </cell>
          <cell r="D117">
            <v>4.3285</v>
          </cell>
          <cell r="E117">
            <v>0</v>
          </cell>
          <cell r="F117">
            <v>4.2605000000000004</v>
          </cell>
          <cell r="G117">
            <v>0.56999999999999995</v>
          </cell>
          <cell r="H117">
            <v>4.8305000000000007</v>
          </cell>
          <cell r="I117">
            <v>-0.13</v>
          </cell>
          <cell r="J117">
            <v>4.1305000000000005</v>
          </cell>
          <cell r="K117">
            <v>0.25</v>
          </cell>
          <cell r="L117">
            <v>4.5105000000000004</v>
          </cell>
        </row>
        <row r="118">
          <cell r="A118">
            <v>40269</v>
          </cell>
          <cell r="B118">
            <v>4.1105</v>
          </cell>
          <cell r="C118">
            <v>-0.25</v>
          </cell>
          <cell r="D118">
            <v>3.8605</v>
          </cell>
          <cell r="E118">
            <v>0</v>
          </cell>
          <cell r="F118">
            <v>4.1105</v>
          </cell>
          <cell r="G118">
            <v>0.47499999999999998</v>
          </cell>
          <cell r="H118">
            <v>4.5854999999999997</v>
          </cell>
          <cell r="I118">
            <v>-0.19500000000000001</v>
          </cell>
          <cell r="J118">
            <v>3.9155000000000002</v>
          </cell>
          <cell r="K118">
            <v>0.26</v>
          </cell>
          <cell r="L118">
            <v>4.3704999999999998</v>
          </cell>
        </row>
        <row r="119">
          <cell r="A119">
            <v>40299</v>
          </cell>
          <cell r="B119">
            <v>4.1145000000000005</v>
          </cell>
          <cell r="C119">
            <v>-0.25</v>
          </cell>
          <cell r="D119">
            <v>3.8645000000000005</v>
          </cell>
          <cell r="E119">
            <v>0</v>
          </cell>
          <cell r="F119">
            <v>4.1145000000000005</v>
          </cell>
          <cell r="G119">
            <v>0.47499999999999998</v>
          </cell>
          <cell r="H119">
            <v>4.5895000000000001</v>
          </cell>
          <cell r="I119">
            <v>-0.19500000000000001</v>
          </cell>
          <cell r="J119">
            <v>3.9195000000000007</v>
          </cell>
          <cell r="K119">
            <v>0.26</v>
          </cell>
          <cell r="L119">
            <v>4.3745000000000003</v>
          </cell>
        </row>
        <row r="120">
          <cell r="A120">
            <v>40330</v>
          </cell>
          <cell r="B120">
            <v>4.1545000000000005</v>
          </cell>
          <cell r="C120">
            <v>-0.25</v>
          </cell>
          <cell r="D120">
            <v>3.9045000000000005</v>
          </cell>
          <cell r="E120">
            <v>0</v>
          </cell>
          <cell r="F120">
            <v>4.1545000000000005</v>
          </cell>
          <cell r="G120">
            <v>0.47499999999999998</v>
          </cell>
          <cell r="H120">
            <v>4.6295000000000002</v>
          </cell>
          <cell r="I120">
            <v>-0.19500000000000001</v>
          </cell>
          <cell r="J120">
            <v>3.9595000000000007</v>
          </cell>
          <cell r="K120">
            <v>0.26</v>
          </cell>
          <cell r="L120">
            <v>4.4145000000000003</v>
          </cell>
        </row>
        <row r="121">
          <cell r="A121">
            <v>40360</v>
          </cell>
          <cell r="B121">
            <v>4.1995000000000005</v>
          </cell>
          <cell r="C121">
            <v>-0.25</v>
          </cell>
          <cell r="D121">
            <v>3.9495000000000005</v>
          </cell>
          <cell r="E121">
            <v>0</v>
          </cell>
          <cell r="F121">
            <v>4.1995000000000005</v>
          </cell>
          <cell r="G121">
            <v>0.47499999999999998</v>
          </cell>
          <cell r="H121">
            <v>4.6745000000000001</v>
          </cell>
          <cell r="I121">
            <v>-0.19500000000000001</v>
          </cell>
          <cell r="J121">
            <v>4.0045000000000002</v>
          </cell>
          <cell r="K121">
            <v>0.26</v>
          </cell>
          <cell r="L121">
            <v>4.4595000000000002</v>
          </cell>
        </row>
        <row r="122">
          <cell r="A122">
            <v>40391</v>
          </cell>
          <cell r="B122">
            <v>4.2385000000000002</v>
          </cell>
          <cell r="C122">
            <v>-0.25</v>
          </cell>
          <cell r="D122">
            <v>3.9885000000000002</v>
          </cell>
          <cell r="E122">
            <v>0</v>
          </cell>
          <cell r="F122">
            <v>4.2385000000000002</v>
          </cell>
          <cell r="G122">
            <v>0.47499999999999998</v>
          </cell>
          <cell r="H122">
            <v>4.7134999999999998</v>
          </cell>
          <cell r="I122">
            <v>-0.19500000000000001</v>
          </cell>
          <cell r="J122">
            <v>4.0434999999999999</v>
          </cell>
          <cell r="K122">
            <v>0.26</v>
          </cell>
          <cell r="L122">
            <v>4.4984999999999999</v>
          </cell>
        </row>
        <row r="123">
          <cell r="A123">
            <v>40422</v>
          </cell>
          <cell r="B123">
            <v>4.2275</v>
          </cell>
          <cell r="C123">
            <v>-0.25</v>
          </cell>
          <cell r="D123">
            <v>3.9775</v>
          </cell>
          <cell r="E123">
            <v>0</v>
          </cell>
          <cell r="F123">
            <v>4.2275</v>
          </cell>
          <cell r="G123">
            <v>0.47499999999999998</v>
          </cell>
          <cell r="H123">
            <v>4.7024999999999997</v>
          </cell>
          <cell r="I123">
            <v>-0.19500000000000001</v>
          </cell>
          <cell r="J123">
            <v>4.0324999999999998</v>
          </cell>
          <cell r="K123">
            <v>0.26</v>
          </cell>
          <cell r="L123">
            <v>4.4874999999999998</v>
          </cell>
        </row>
        <row r="124">
          <cell r="A124">
            <v>40452</v>
          </cell>
          <cell r="B124">
            <v>4.2424999999999997</v>
          </cell>
          <cell r="C124">
            <v>-0.25</v>
          </cell>
          <cell r="D124">
            <v>3.9924999999999997</v>
          </cell>
          <cell r="E124">
            <v>0</v>
          </cell>
          <cell r="F124">
            <v>4.2424999999999997</v>
          </cell>
          <cell r="G124">
            <v>0.47499999999999998</v>
          </cell>
          <cell r="H124">
            <v>4.7174999999999994</v>
          </cell>
          <cell r="I124">
            <v>-0.19500000000000001</v>
          </cell>
          <cell r="J124">
            <v>4.0474999999999994</v>
          </cell>
          <cell r="K124">
            <v>0.26</v>
          </cell>
          <cell r="L124">
            <v>4.5024999999999995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37212</v>
          </cell>
          <cell r="B7">
            <v>17.100000000000001</v>
          </cell>
          <cell r="C7">
            <v>19.75</v>
          </cell>
          <cell r="D7">
            <v>17.100000000000001</v>
          </cell>
          <cell r="E7">
            <v>21.85</v>
          </cell>
          <cell r="F7">
            <v>20.25</v>
          </cell>
          <cell r="G7">
            <v>18.100000000000001</v>
          </cell>
          <cell r="I7">
            <v>20.25</v>
          </cell>
          <cell r="R7">
            <v>23.799989700317383</v>
          </cell>
        </row>
        <row r="8">
          <cell r="A8">
            <v>37214</v>
          </cell>
          <cell r="B8">
            <v>17.2</v>
          </cell>
          <cell r="C8">
            <v>19.25</v>
          </cell>
          <cell r="D8">
            <v>19</v>
          </cell>
          <cell r="E8">
            <v>20.5</v>
          </cell>
          <cell r="F8">
            <v>19.68</v>
          </cell>
          <cell r="G8">
            <v>18.2</v>
          </cell>
          <cell r="I8">
            <v>19.68</v>
          </cell>
          <cell r="R8">
            <v>30.499995422363281</v>
          </cell>
        </row>
        <row r="9">
          <cell r="A9">
            <v>37215</v>
          </cell>
          <cell r="B9">
            <v>20</v>
          </cell>
          <cell r="C9">
            <v>22</v>
          </cell>
          <cell r="D9">
            <v>19</v>
          </cell>
          <cell r="E9">
            <v>22.75</v>
          </cell>
          <cell r="F9">
            <v>22.25</v>
          </cell>
          <cell r="G9">
            <v>21</v>
          </cell>
          <cell r="I9">
            <v>20.174999237060501</v>
          </cell>
          <cell r="R9">
            <v>30.499995422363281</v>
          </cell>
        </row>
        <row r="10">
          <cell r="A10">
            <v>37216</v>
          </cell>
          <cell r="B10">
            <v>20</v>
          </cell>
          <cell r="C10">
            <v>22</v>
          </cell>
          <cell r="D10">
            <v>19</v>
          </cell>
          <cell r="E10">
            <v>22.75</v>
          </cell>
          <cell r="F10">
            <v>22.25</v>
          </cell>
          <cell r="G10">
            <v>21</v>
          </cell>
          <cell r="I10">
            <v>20.174999237060501</v>
          </cell>
          <cell r="R10">
            <v>30.499995422363281</v>
          </cell>
        </row>
        <row r="11">
          <cell r="A11">
            <v>37218</v>
          </cell>
          <cell r="B11">
            <v>20</v>
          </cell>
          <cell r="C11">
            <v>22</v>
          </cell>
          <cell r="D11">
            <v>19</v>
          </cell>
          <cell r="E11">
            <v>22.75</v>
          </cell>
          <cell r="F11">
            <v>22.25</v>
          </cell>
          <cell r="G11">
            <v>21</v>
          </cell>
          <cell r="I11">
            <v>20.174999237060501</v>
          </cell>
          <cell r="R11">
            <v>30.499995422363281</v>
          </cell>
        </row>
        <row r="12">
          <cell r="A12">
            <v>37219</v>
          </cell>
          <cell r="B12">
            <v>20</v>
          </cell>
          <cell r="C12">
            <v>22</v>
          </cell>
          <cell r="D12">
            <v>19</v>
          </cell>
          <cell r="E12">
            <v>22.75</v>
          </cell>
          <cell r="F12">
            <v>22.25</v>
          </cell>
          <cell r="G12">
            <v>21</v>
          </cell>
          <cell r="I12">
            <v>26</v>
          </cell>
          <cell r="R12">
            <v>23.799989700317383</v>
          </cell>
        </row>
        <row r="13">
          <cell r="A13">
            <v>37221</v>
          </cell>
          <cell r="B13">
            <v>20</v>
          </cell>
          <cell r="C13">
            <v>22</v>
          </cell>
          <cell r="D13">
            <v>19</v>
          </cell>
          <cell r="E13">
            <v>22.75</v>
          </cell>
          <cell r="F13">
            <v>22.25</v>
          </cell>
          <cell r="G13">
            <v>21</v>
          </cell>
          <cell r="I13">
            <v>20.174999237060501</v>
          </cell>
          <cell r="R13">
            <v>30.499991607666015</v>
          </cell>
        </row>
        <row r="14">
          <cell r="A14">
            <v>37222</v>
          </cell>
          <cell r="B14">
            <v>20</v>
          </cell>
          <cell r="C14">
            <v>22</v>
          </cell>
          <cell r="D14">
            <v>19</v>
          </cell>
          <cell r="E14">
            <v>22.75</v>
          </cell>
          <cell r="F14">
            <v>22.25</v>
          </cell>
          <cell r="G14">
            <v>21</v>
          </cell>
          <cell r="I14">
            <v>20.174999237060501</v>
          </cell>
          <cell r="R14">
            <v>30.499995422363281</v>
          </cell>
        </row>
        <row r="15">
          <cell r="A15">
            <v>37223</v>
          </cell>
          <cell r="B15">
            <v>20</v>
          </cell>
          <cell r="C15">
            <v>22</v>
          </cell>
          <cell r="D15">
            <v>19</v>
          </cell>
          <cell r="E15">
            <v>22.75</v>
          </cell>
          <cell r="F15">
            <v>22.25</v>
          </cell>
          <cell r="G15">
            <v>21</v>
          </cell>
          <cell r="I15">
            <v>20.174999237060501</v>
          </cell>
          <cell r="R15">
            <v>30.499995422363281</v>
          </cell>
        </row>
        <row r="16">
          <cell r="A16">
            <v>37224</v>
          </cell>
          <cell r="B16">
            <v>20</v>
          </cell>
          <cell r="C16">
            <v>22</v>
          </cell>
          <cell r="D16">
            <v>19</v>
          </cell>
          <cell r="E16">
            <v>22.75</v>
          </cell>
          <cell r="F16">
            <v>22.25</v>
          </cell>
          <cell r="G16">
            <v>21</v>
          </cell>
          <cell r="I16">
            <v>20.174999237060501</v>
          </cell>
          <cell r="R16">
            <v>30.499995422363281</v>
          </cell>
        </row>
        <row r="17">
          <cell r="A17">
            <v>37225</v>
          </cell>
          <cell r="B17">
            <v>20</v>
          </cell>
          <cell r="C17">
            <v>22</v>
          </cell>
          <cell r="D17">
            <v>19</v>
          </cell>
          <cell r="E17">
            <v>22.75</v>
          </cell>
          <cell r="F17">
            <v>22.25</v>
          </cell>
          <cell r="G17">
            <v>21</v>
          </cell>
          <cell r="I17">
            <v>20.174999237060501</v>
          </cell>
          <cell r="R17">
            <v>30.499995422363281</v>
          </cell>
        </row>
        <row r="18">
          <cell r="A18">
            <v>37226</v>
          </cell>
          <cell r="B18">
            <v>26.5</v>
          </cell>
          <cell r="C18">
            <v>31</v>
          </cell>
          <cell r="D18">
            <v>31</v>
          </cell>
          <cell r="E18">
            <v>31.25</v>
          </cell>
          <cell r="F18">
            <v>29.25</v>
          </cell>
          <cell r="G18">
            <v>27.5</v>
          </cell>
          <cell r="I18">
            <v>36.65</v>
          </cell>
          <cell r="R18">
            <v>39.679996337890628</v>
          </cell>
        </row>
        <row r="19">
          <cell r="A19">
            <v>37228</v>
          </cell>
          <cell r="B19">
            <v>26.5</v>
          </cell>
          <cell r="C19">
            <v>31</v>
          </cell>
          <cell r="D19">
            <v>31</v>
          </cell>
          <cell r="E19">
            <v>31.25</v>
          </cell>
          <cell r="F19">
            <v>29.25</v>
          </cell>
          <cell r="G19">
            <v>27.5</v>
          </cell>
          <cell r="I19">
            <v>36.65</v>
          </cell>
          <cell r="R19">
            <v>45.95000015258789</v>
          </cell>
        </row>
        <row r="20">
          <cell r="A20">
            <v>37229</v>
          </cell>
          <cell r="B20">
            <v>26.5</v>
          </cell>
          <cell r="C20">
            <v>31</v>
          </cell>
          <cell r="D20">
            <v>31</v>
          </cell>
          <cell r="E20">
            <v>31.25</v>
          </cell>
          <cell r="F20">
            <v>29.25</v>
          </cell>
          <cell r="G20">
            <v>27.5</v>
          </cell>
          <cell r="I20">
            <v>36.65</v>
          </cell>
          <cell r="R20">
            <v>45.95000015258789</v>
          </cell>
        </row>
        <row r="21">
          <cell r="A21">
            <v>37230</v>
          </cell>
          <cell r="B21">
            <v>26.5</v>
          </cell>
          <cell r="C21">
            <v>31</v>
          </cell>
          <cell r="D21">
            <v>31</v>
          </cell>
          <cell r="E21">
            <v>31.25</v>
          </cell>
          <cell r="F21">
            <v>29.25</v>
          </cell>
          <cell r="G21">
            <v>27.5</v>
          </cell>
          <cell r="I21">
            <v>36.65</v>
          </cell>
          <cell r="R21">
            <v>45.95000015258789</v>
          </cell>
        </row>
        <row r="22">
          <cell r="A22">
            <v>37231</v>
          </cell>
          <cell r="B22">
            <v>26.5</v>
          </cell>
          <cell r="C22">
            <v>31</v>
          </cell>
          <cell r="D22">
            <v>31</v>
          </cell>
          <cell r="E22">
            <v>31.25</v>
          </cell>
          <cell r="F22">
            <v>29.25</v>
          </cell>
          <cell r="G22">
            <v>27.5</v>
          </cell>
          <cell r="I22">
            <v>36.65</v>
          </cell>
          <cell r="R22">
            <v>45.95000015258789</v>
          </cell>
        </row>
        <row r="23">
          <cell r="A23">
            <v>37232</v>
          </cell>
          <cell r="B23">
            <v>26.5</v>
          </cell>
          <cell r="C23">
            <v>31</v>
          </cell>
          <cell r="D23">
            <v>31</v>
          </cell>
          <cell r="E23">
            <v>31.25</v>
          </cell>
          <cell r="F23">
            <v>29.25</v>
          </cell>
          <cell r="G23">
            <v>27.5</v>
          </cell>
          <cell r="I23">
            <v>36.65</v>
          </cell>
          <cell r="R23">
            <v>45.95000015258789</v>
          </cell>
        </row>
        <row r="24">
          <cell r="A24">
            <v>37233</v>
          </cell>
          <cell r="B24">
            <v>26.5</v>
          </cell>
          <cell r="C24">
            <v>31</v>
          </cell>
          <cell r="D24">
            <v>31</v>
          </cell>
          <cell r="E24">
            <v>31.25</v>
          </cell>
          <cell r="F24">
            <v>29.25</v>
          </cell>
          <cell r="G24">
            <v>27.5</v>
          </cell>
          <cell r="I24">
            <v>32.5</v>
          </cell>
          <cell r="R24">
            <v>39.680000152587894</v>
          </cell>
        </row>
        <row r="25">
          <cell r="A25">
            <v>37235</v>
          </cell>
          <cell r="B25">
            <v>26.5</v>
          </cell>
          <cell r="C25">
            <v>31</v>
          </cell>
          <cell r="D25">
            <v>31</v>
          </cell>
          <cell r="E25">
            <v>31.25</v>
          </cell>
          <cell r="F25">
            <v>29.25</v>
          </cell>
          <cell r="G25">
            <v>27.5</v>
          </cell>
          <cell r="I25">
            <v>25</v>
          </cell>
          <cell r="R25">
            <v>45.95000015258789</v>
          </cell>
        </row>
        <row r="26">
          <cell r="A26">
            <v>37236</v>
          </cell>
          <cell r="B26">
            <v>26.5</v>
          </cell>
          <cell r="C26">
            <v>31</v>
          </cell>
          <cell r="D26">
            <v>31</v>
          </cell>
          <cell r="E26">
            <v>31.25</v>
          </cell>
          <cell r="F26">
            <v>29.25</v>
          </cell>
          <cell r="G26">
            <v>27.5</v>
          </cell>
          <cell r="I26">
            <v>25</v>
          </cell>
          <cell r="R26">
            <v>45.95000015258789</v>
          </cell>
        </row>
        <row r="27">
          <cell r="A27">
            <v>37237</v>
          </cell>
          <cell r="B27">
            <v>26.5</v>
          </cell>
          <cell r="C27">
            <v>31</v>
          </cell>
          <cell r="D27">
            <v>31</v>
          </cell>
          <cell r="E27">
            <v>31.25</v>
          </cell>
          <cell r="F27">
            <v>29.25</v>
          </cell>
          <cell r="G27">
            <v>27.5</v>
          </cell>
          <cell r="I27">
            <v>25</v>
          </cell>
          <cell r="R27">
            <v>45.95000015258789</v>
          </cell>
        </row>
        <row r="28">
          <cell r="A28">
            <v>37238</v>
          </cell>
          <cell r="B28">
            <v>26.5</v>
          </cell>
          <cell r="C28">
            <v>31</v>
          </cell>
          <cell r="D28">
            <v>31</v>
          </cell>
          <cell r="E28">
            <v>31.25</v>
          </cell>
          <cell r="F28">
            <v>29.25</v>
          </cell>
          <cell r="G28">
            <v>27.5</v>
          </cell>
          <cell r="I28">
            <v>25</v>
          </cell>
          <cell r="R28">
            <v>45.95000015258789</v>
          </cell>
        </row>
        <row r="29">
          <cell r="A29">
            <v>37239</v>
          </cell>
          <cell r="B29">
            <v>26.5</v>
          </cell>
          <cell r="C29">
            <v>31</v>
          </cell>
          <cell r="D29">
            <v>31</v>
          </cell>
          <cell r="E29">
            <v>31.25</v>
          </cell>
          <cell r="F29">
            <v>29.25</v>
          </cell>
          <cell r="G29">
            <v>27.5</v>
          </cell>
          <cell r="I29">
            <v>25</v>
          </cell>
          <cell r="R29">
            <v>45.95000015258789</v>
          </cell>
        </row>
        <row r="30">
          <cell r="A30">
            <v>37240</v>
          </cell>
          <cell r="B30">
            <v>26.5</v>
          </cell>
          <cell r="C30">
            <v>31</v>
          </cell>
          <cell r="D30">
            <v>31</v>
          </cell>
          <cell r="E30">
            <v>31.25</v>
          </cell>
          <cell r="F30">
            <v>29.25</v>
          </cell>
          <cell r="G30">
            <v>27.5</v>
          </cell>
          <cell r="I30">
            <v>31</v>
          </cell>
          <cell r="R30">
            <v>39.680000152587894</v>
          </cell>
        </row>
        <row r="31">
          <cell r="A31">
            <v>37242</v>
          </cell>
          <cell r="B31">
            <v>26.5</v>
          </cell>
          <cell r="C31">
            <v>26</v>
          </cell>
          <cell r="D31">
            <v>26</v>
          </cell>
          <cell r="E31">
            <v>31.25</v>
          </cell>
          <cell r="F31">
            <v>29.25</v>
          </cell>
          <cell r="G31">
            <v>27.5</v>
          </cell>
          <cell r="I31">
            <v>19.5</v>
          </cell>
          <cell r="R31">
            <v>45.95000015258789</v>
          </cell>
        </row>
        <row r="32">
          <cell r="A32">
            <v>37256</v>
          </cell>
          <cell r="B32">
            <v>26.5</v>
          </cell>
          <cell r="C32">
            <v>31.5</v>
          </cell>
          <cell r="D32">
            <v>31</v>
          </cell>
          <cell r="E32">
            <v>31.25</v>
          </cell>
          <cell r="F32">
            <v>29.25</v>
          </cell>
          <cell r="G32">
            <v>27.5</v>
          </cell>
          <cell r="I32">
            <v>31</v>
          </cell>
          <cell r="R32">
            <v>45.952499999999802</v>
          </cell>
        </row>
        <row r="33">
          <cell r="A33">
            <v>37257</v>
          </cell>
          <cell r="B33">
            <v>29</v>
          </cell>
          <cell r="C33">
            <v>32.25</v>
          </cell>
          <cell r="D33">
            <v>32.25</v>
          </cell>
          <cell r="E33">
            <v>33.15</v>
          </cell>
          <cell r="F33">
            <v>31.7</v>
          </cell>
          <cell r="G33">
            <v>30.5</v>
          </cell>
          <cell r="I33">
            <v>31.7</v>
          </cell>
          <cell r="R33">
            <v>63.52662073595198</v>
          </cell>
        </row>
        <row r="34">
          <cell r="A34">
            <v>37288</v>
          </cell>
          <cell r="B34">
            <v>28.75</v>
          </cell>
          <cell r="C34">
            <v>31.65</v>
          </cell>
          <cell r="D34">
            <v>31.75</v>
          </cell>
          <cell r="E34">
            <v>32.5</v>
          </cell>
          <cell r="F34">
            <v>31.35</v>
          </cell>
          <cell r="G34">
            <v>30</v>
          </cell>
          <cell r="I34">
            <v>31.35</v>
          </cell>
          <cell r="R34">
            <v>63.879989624023438</v>
          </cell>
        </row>
        <row r="35">
          <cell r="A35">
            <v>37316</v>
          </cell>
          <cell r="B35">
            <v>28.75</v>
          </cell>
          <cell r="C35">
            <v>31.5</v>
          </cell>
          <cell r="D35">
            <v>31.5</v>
          </cell>
          <cell r="E35">
            <v>32</v>
          </cell>
          <cell r="F35">
            <v>31.1</v>
          </cell>
          <cell r="G35">
            <v>30</v>
          </cell>
          <cell r="I35">
            <v>31.1</v>
          </cell>
          <cell r="R35">
            <v>63.549057006835937</v>
          </cell>
        </row>
        <row r="36">
          <cell r="A36">
            <v>37347</v>
          </cell>
          <cell r="B36">
            <v>29</v>
          </cell>
          <cell r="C36">
            <v>30</v>
          </cell>
          <cell r="D36">
            <v>28</v>
          </cell>
          <cell r="E36">
            <v>29.2</v>
          </cell>
          <cell r="F36">
            <v>29.1</v>
          </cell>
          <cell r="G36">
            <v>31</v>
          </cell>
          <cell r="I36">
            <v>29.1</v>
          </cell>
          <cell r="R36">
            <v>52.054271697998047</v>
          </cell>
        </row>
        <row r="37">
          <cell r="A37">
            <v>37377</v>
          </cell>
          <cell r="B37">
            <v>32.25</v>
          </cell>
          <cell r="C37">
            <v>29</v>
          </cell>
          <cell r="D37">
            <v>26.5</v>
          </cell>
          <cell r="E37">
            <v>28.95</v>
          </cell>
          <cell r="F37">
            <v>32.75</v>
          </cell>
          <cell r="G37">
            <v>35.25</v>
          </cell>
          <cell r="I37">
            <v>28.95</v>
          </cell>
          <cell r="R37">
            <v>53.099288940429688</v>
          </cell>
        </row>
        <row r="38">
          <cell r="A38">
            <v>37408</v>
          </cell>
          <cell r="B38">
            <v>41.25</v>
          </cell>
          <cell r="C38">
            <v>31</v>
          </cell>
          <cell r="D38">
            <v>28.5</v>
          </cell>
          <cell r="E38">
            <v>35.450000000000003</v>
          </cell>
          <cell r="F38">
            <v>38.75</v>
          </cell>
          <cell r="G38">
            <v>46.25</v>
          </cell>
          <cell r="I38">
            <v>35.450000000000003</v>
          </cell>
          <cell r="R38">
            <v>54.154392242431641</v>
          </cell>
        </row>
        <row r="39">
          <cell r="A39">
            <v>37438</v>
          </cell>
          <cell r="B39">
            <v>54</v>
          </cell>
          <cell r="C39">
            <v>45</v>
          </cell>
          <cell r="D39">
            <v>42</v>
          </cell>
          <cell r="E39">
            <v>48</v>
          </cell>
          <cell r="F39">
            <v>47.25</v>
          </cell>
          <cell r="G39">
            <v>61</v>
          </cell>
          <cell r="I39">
            <v>47.25</v>
          </cell>
          <cell r="R39">
            <v>49.028722208090912</v>
          </cell>
        </row>
        <row r="40">
          <cell r="A40">
            <v>37469</v>
          </cell>
          <cell r="B40">
            <v>60</v>
          </cell>
          <cell r="C40">
            <v>52.5</v>
          </cell>
          <cell r="D40">
            <v>50</v>
          </cell>
          <cell r="E40">
            <v>54.25</v>
          </cell>
          <cell r="F40">
            <v>55.25</v>
          </cell>
          <cell r="G40">
            <v>70</v>
          </cell>
          <cell r="I40">
            <v>54.25</v>
          </cell>
          <cell r="R40">
            <v>49.869175459321902</v>
          </cell>
        </row>
        <row r="41">
          <cell r="A41">
            <v>37500</v>
          </cell>
          <cell r="B41">
            <v>46.5</v>
          </cell>
          <cell r="C41">
            <v>45.5</v>
          </cell>
          <cell r="D41">
            <v>42</v>
          </cell>
          <cell r="E41">
            <v>47</v>
          </cell>
          <cell r="F41">
            <v>46.75</v>
          </cell>
          <cell r="G41">
            <v>53.5</v>
          </cell>
          <cell r="I41">
            <v>46.75</v>
          </cell>
          <cell r="R41">
            <v>50.099119346123921</v>
          </cell>
        </row>
        <row r="42">
          <cell r="A42">
            <v>37530</v>
          </cell>
          <cell r="B42">
            <v>36.5</v>
          </cell>
          <cell r="C42">
            <v>39</v>
          </cell>
          <cell r="D42">
            <v>38</v>
          </cell>
          <cell r="E42">
            <v>37.9</v>
          </cell>
          <cell r="F42">
            <v>38</v>
          </cell>
          <cell r="G42">
            <v>39</v>
          </cell>
          <cell r="I42">
            <v>37.9</v>
          </cell>
          <cell r="R42">
            <v>58.706850859604913</v>
          </cell>
        </row>
        <row r="43">
          <cell r="A43">
            <v>37561</v>
          </cell>
          <cell r="B43">
            <v>34.5</v>
          </cell>
          <cell r="C43">
            <v>37.5</v>
          </cell>
          <cell r="D43">
            <v>36.5</v>
          </cell>
          <cell r="E43">
            <v>38.9</v>
          </cell>
          <cell r="F43">
            <v>37</v>
          </cell>
          <cell r="G43">
            <v>36.5</v>
          </cell>
          <cell r="I43">
            <v>37</v>
          </cell>
          <cell r="R43">
            <v>64.654505770872547</v>
          </cell>
        </row>
        <row r="44">
          <cell r="A44">
            <v>37591</v>
          </cell>
          <cell r="B44">
            <v>35.75</v>
          </cell>
          <cell r="C44">
            <v>37.5</v>
          </cell>
          <cell r="D44">
            <v>37</v>
          </cell>
          <cell r="E44">
            <v>39.9</v>
          </cell>
          <cell r="F44">
            <v>39</v>
          </cell>
          <cell r="G44">
            <v>37.75</v>
          </cell>
          <cell r="I44">
            <v>39</v>
          </cell>
          <cell r="R44">
            <v>69.129069927967038</v>
          </cell>
        </row>
        <row r="45">
          <cell r="A45">
            <v>37622</v>
          </cell>
          <cell r="B45">
            <v>35.75</v>
          </cell>
          <cell r="C45">
            <v>42.5</v>
          </cell>
          <cell r="D45">
            <v>42</v>
          </cell>
          <cell r="E45">
            <v>41.8</v>
          </cell>
          <cell r="F45">
            <v>39.25</v>
          </cell>
          <cell r="G45">
            <v>37.75</v>
          </cell>
          <cell r="I45">
            <v>39.25</v>
          </cell>
          <cell r="R45">
            <v>51.435536299564767</v>
          </cell>
        </row>
        <row r="46">
          <cell r="A46">
            <v>37653</v>
          </cell>
          <cell r="B46">
            <v>35.75</v>
          </cell>
          <cell r="C46">
            <v>40.75</v>
          </cell>
          <cell r="D46">
            <v>40</v>
          </cell>
          <cell r="E46">
            <v>39.799999999999997</v>
          </cell>
          <cell r="F46">
            <v>37.75</v>
          </cell>
          <cell r="G46">
            <v>37.75</v>
          </cell>
          <cell r="I46">
            <v>37.75</v>
          </cell>
          <cell r="R46">
            <v>50.29642554784936</v>
          </cell>
        </row>
        <row r="47">
          <cell r="A47">
            <v>37681</v>
          </cell>
          <cell r="B47">
            <v>35.75</v>
          </cell>
          <cell r="C47">
            <v>39.5</v>
          </cell>
          <cell r="D47">
            <v>38</v>
          </cell>
          <cell r="E47">
            <v>37.799999999999997</v>
          </cell>
          <cell r="F47">
            <v>37</v>
          </cell>
          <cell r="G47">
            <v>37.75</v>
          </cell>
          <cell r="I47">
            <v>37</v>
          </cell>
          <cell r="R47">
            <v>48.832963981735226</v>
          </cell>
        </row>
        <row r="48">
          <cell r="A48">
            <v>37712</v>
          </cell>
          <cell r="B48">
            <v>34.25</v>
          </cell>
          <cell r="C48">
            <v>36.5</v>
          </cell>
          <cell r="D48">
            <v>33</v>
          </cell>
          <cell r="E48">
            <v>35.75</v>
          </cell>
          <cell r="F48">
            <v>38</v>
          </cell>
          <cell r="G48">
            <v>36.25</v>
          </cell>
          <cell r="I48">
            <v>35.75</v>
          </cell>
          <cell r="R48">
            <v>47.04451046402562</v>
          </cell>
        </row>
        <row r="49">
          <cell r="A49">
            <v>37742</v>
          </cell>
          <cell r="B49">
            <v>35.25</v>
          </cell>
          <cell r="C49">
            <v>33</v>
          </cell>
          <cell r="D49">
            <v>29.5</v>
          </cell>
          <cell r="E49">
            <v>36.25</v>
          </cell>
          <cell r="F49">
            <v>38.75</v>
          </cell>
          <cell r="G49">
            <v>37.25</v>
          </cell>
          <cell r="I49">
            <v>36.25</v>
          </cell>
          <cell r="R49">
            <v>47.20194033344081</v>
          </cell>
        </row>
        <row r="50">
          <cell r="A50">
            <v>37773</v>
          </cell>
          <cell r="B50">
            <v>41.75</v>
          </cell>
          <cell r="C50">
            <v>34.75</v>
          </cell>
          <cell r="D50">
            <v>31</v>
          </cell>
          <cell r="E50">
            <v>41.25</v>
          </cell>
          <cell r="F50">
            <v>44.75</v>
          </cell>
          <cell r="G50">
            <v>46.25</v>
          </cell>
          <cell r="I50">
            <v>41.25</v>
          </cell>
          <cell r="R50">
            <v>47.682731528499339</v>
          </cell>
        </row>
        <row r="51">
          <cell r="A51">
            <v>37803</v>
          </cell>
          <cell r="B51">
            <v>53.75</v>
          </cell>
          <cell r="C51">
            <v>51.5</v>
          </cell>
          <cell r="D51">
            <v>47</v>
          </cell>
          <cell r="E51">
            <v>51.75</v>
          </cell>
          <cell r="F51">
            <v>57.25</v>
          </cell>
          <cell r="G51">
            <v>59.75</v>
          </cell>
          <cell r="I51">
            <v>51.75</v>
          </cell>
          <cell r="R51">
            <v>48.24512823303035</v>
          </cell>
        </row>
        <row r="52">
          <cell r="A52">
            <v>37834</v>
          </cell>
          <cell r="B52">
            <v>63.75</v>
          </cell>
          <cell r="C52">
            <v>58.5</v>
          </cell>
          <cell r="D52">
            <v>55</v>
          </cell>
          <cell r="E52">
            <v>60.25</v>
          </cell>
          <cell r="F52">
            <v>63</v>
          </cell>
          <cell r="G52">
            <v>71.75</v>
          </cell>
          <cell r="I52">
            <v>60.25</v>
          </cell>
          <cell r="R52">
            <v>48.678784886201029</v>
          </cell>
        </row>
        <row r="53">
          <cell r="A53">
            <v>37865</v>
          </cell>
          <cell r="B53">
            <v>50.25</v>
          </cell>
          <cell r="C53">
            <v>47.5</v>
          </cell>
          <cell r="D53">
            <v>44</v>
          </cell>
          <cell r="E53">
            <v>55.25</v>
          </cell>
          <cell r="F53">
            <v>50</v>
          </cell>
          <cell r="G53">
            <v>56.25</v>
          </cell>
          <cell r="I53">
            <v>50</v>
          </cell>
          <cell r="R53">
            <v>48.804164289372572</v>
          </cell>
        </row>
        <row r="54">
          <cell r="A54">
            <v>37895</v>
          </cell>
          <cell r="B54">
            <v>37.25</v>
          </cell>
          <cell r="C54">
            <v>43.25</v>
          </cell>
          <cell r="D54">
            <v>41.5</v>
          </cell>
          <cell r="E54">
            <v>38.799999999999997</v>
          </cell>
          <cell r="F54">
            <v>38.5</v>
          </cell>
          <cell r="G54">
            <v>39.5</v>
          </cell>
          <cell r="I54">
            <v>38.5</v>
          </cell>
          <cell r="R54">
            <v>49.482491021995784</v>
          </cell>
        </row>
        <row r="55">
          <cell r="A55">
            <v>37926</v>
          </cell>
          <cell r="B55">
            <v>36.25</v>
          </cell>
          <cell r="C55">
            <v>39.5</v>
          </cell>
          <cell r="D55">
            <v>38.75</v>
          </cell>
          <cell r="E55">
            <v>40.799999999999997</v>
          </cell>
          <cell r="F55">
            <v>38.25</v>
          </cell>
          <cell r="G55">
            <v>38</v>
          </cell>
          <cell r="I55">
            <v>38.25</v>
          </cell>
          <cell r="R55">
            <v>52.772233973749401</v>
          </cell>
        </row>
        <row r="56">
          <cell r="A56">
            <v>37956</v>
          </cell>
          <cell r="B56">
            <v>35.75</v>
          </cell>
          <cell r="C56">
            <v>40.75</v>
          </cell>
          <cell r="D56">
            <v>40</v>
          </cell>
          <cell r="E56">
            <v>42.8</v>
          </cell>
          <cell r="F56">
            <v>39.5</v>
          </cell>
          <cell r="G56">
            <v>37.25</v>
          </cell>
          <cell r="I56">
            <v>39.5</v>
          </cell>
          <cell r="R56">
            <v>55.469414439406847</v>
          </cell>
        </row>
        <row r="57">
          <cell r="A57">
            <v>37987</v>
          </cell>
          <cell r="B57">
            <v>36.46</v>
          </cell>
          <cell r="C57">
            <v>42.88</v>
          </cell>
          <cell r="D57">
            <v>42.12</v>
          </cell>
          <cell r="E57">
            <v>42.27</v>
          </cell>
          <cell r="F57">
            <v>39.700000000000003</v>
          </cell>
          <cell r="G57">
            <v>38.659999999999997</v>
          </cell>
          <cell r="I57">
            <v>39.71</v>
          </cell>
          <cell r="R57">
            <v>53.781745619984576</v>
          </cell>
        </row>
        <row r="58">
          <cell r="A58">
            <v>38018</v>
          </cell>
          <cell r="B58">
            <v>36.46</v>
          </cell>
          <cell r="C58">
            <v>41.38</v>
          </cell>
          <cell r="D58">
            <v>40.4</v>
          </cell>
          <cell r="E58">
            <v>40.24</v>
          </cell>
          <cell r="F58">
            <v>38.17</v>
          </cell>
          <cell r="G58">
            <v>38.659999999999997</v>
          </cell>
          <cell r="I58">
            <v>38.18</v>
          </cell>
          <cell r="R58">
            <v>52.466384990846613</v>
          </cell>
        </row>
        <row r="59">
          <cell r="A59">
            <v>38047</v>
          </cell>
          <cell r="B59">
            <v>36.46</v>
          </cell>
          <cell r="C59">
            <v>40.299999999999997</v>
          </cell>
          <cell r="D59">
            <v>38.68</v>
          </cell>
          <cell r="E59">
            <v>38.21</v>
          </cell>
          <cell r="F59">
            <v>37.409999999999997</v>
          </cell>
          <cell r="G59">
            <v>38.659999999999997</v>
          </cell>
          <cell r="I59">
            <v>37.42</v>
          </cell>
          <cell r="R59">
            <v>50.365025572222493</v>
          </cell>
        </row>
        <row r="60">
          <cell r="A60">
            <v>38078</v>
          </cell>
          <cell r="B60">
            <v>35.07</v>
          </cell>
          <cell r="C60">
            <v>37.729999999999997</v>
          </cell>
          <cell r="D60">
            <v>34.39</v>
          </cell>
          <cell r="E60">
            <v>36.130000000000003</v>
          </cell>
          <cell r="F60">
            <v>38.409999999999997</v>
          </cell>
          <cell r="G60">
            <v>37.270000000000003</v>
          </cell>
          <cell r="I60">
            <v>36.15</v>
          </cell>
          <cell r="R60">
            <v>47.341213680767808</v>
          </cell>
        </row>
        <row r="61">
          <cell r="A61">
            <v>38108</v>
          </cell>
          <cell r="B61">
            <v>35.99</v>
          </cell>
          <cell r="C61">
            <v>34.729999999999997</v>
          </cell>
          <cell r="D61">
            <v>31.38</v>
          </cell>
          <cell r="E61">
            <v>36.630000000000003</v>
          </cell>
          <cell r="F61">
            <v>39.159999999999997</v>
          </cell>
          <cell r="G61">
            <v>38.19</v>
          </cell>
          <cell r="I61">
            <v>36.64</v>
          </cell>
          <cell r="R61">
            <v>47.391782446743093</v>
          </cell>
        </row>
        <row r="62">
          <cell r="A62">
            <v>38139</v>
          </cell>
          <cell r="B62">
            <v>42.02</v>
          </cell>
          <cell r="C62">
            <v>36.229999999999997</v>
          </cell>
          <cell r="D62">
            <v>32.67</v>
          </cell>
          <cell r="E62">
            <v>41.68</v>
          </cell>
          <cell r="F62">
            <v>45.21</v>
          </cell>
          <cell r="G62">
            <v>46.35</v>
          </cell>
          <cell r="I62">
            <v>41.69</v>
          </cell>
          <cell r="R62">
            <v>47.996443479316881</v>
          </cell>
        </row>
        <row r="63">
          <cell r="A63">
            <v>38169</v>
          </cell>
          <cell r="B63">
            <v>53.14</v>
          </cell>
          <cell r="C63">
            <v>50.6</v>
          </cell>
          <cell r="D63">
            <v>46.41</v>
          </cell>
          <cell r="E63">
            <v>52.27</v>
          </cell>
          <cell r="F63">
            <v>57.83</v>
          </cell>
          <cell r="G63">
            <v>58.74</v>
          </cell>
          <cell r="I63">
            <v>52.29</v>
          </cell>
          <cell r="R63">
            <v>48.634829320679451</v>
          </cell>
        </row>
        <row r="64">
          <cell r="A64">
            <v>38200</v>
          </cell>
          <cell r="B64">
            <v>62.41</v>
          </cell>
          <cell r="C64">
            <v>56.61</v>
          </cell>
          <cell r="D64">
            <v>53.28</v>
          </cell>
          <cell r="E64">
            <v>60.85</v>
          </cell>
          <cell r="F64">
            <v>63.63</v>
          </cell>
          <cell r="G64">
            <v>69.709999999999994</v>
          </cell>
          <cell r="I64">
            <v>60.87</v>
          </cell>
          <cell r="R64">
            <v>49.199096454842277</v>
          </cell>
        </row>
        <row r="65">
          <cell r="A65">
            <v>38231</v>
          </cell>
          <cell r="B65">
            <v>49.9</v>
          </cell>
          <cell r="C65">
            <v>47.17</v>
          </cell>
          <cell r="D65">
            <v>43.83</v>
          </cell>
          <cell r="E65">
            <v>55.79</v>
          </cell>
          <cell r="F65">
            <v>50.49</v>
          </cell>
          <cell r="G65">
            <v>55.5</v>
          </cell>
          <cell r="I65">
            <v>50.5</v>
          </cell>
          <cell r="R65">
            <v>48.930886811875091</v>
          </cell>
        </row>
        <row r="66">
          <cell r="A66">
            <v>38261</v>
          </cell>
          <cell r="B66">
            <v>37.85</v>
          </cell>
          <cell r="C66">
            <v>43.52</v>
          </cell>
          <cell r="D66">
            <v>41.69</v>
          </cell>
          <cell r="E66">
            <v>39.17</v>
          </cell>
          <cell r="F66">
            <v>38.869999999999997</v>
          </cell>
          <cell r="G66">
            <v>40.26</v>
          </cell>
          <cell r="I66">
            <v>38.880000000000003</v>
          </cell>
          <cell r="R66">
            <v>49.128390601832344</v>
          </cell>
        </row>
        <row r="67">
          <cell r="A67">
            <v>38292</v>
          </cell>
          <cell r="B67">
            <v>36.92</v>
          </cell>
          <cell r="C67">
            <v>40.31</v>
          </cell>
          <cell r="D67">
            <v>39.33</v>
          </cell>
          <cell r="E67">
            <v>41.18</v>
          </cell>
          <cell r="F67">
            <v>38.61</v>
          </cell>
          <cell r="G67">
            <v>38.9</v>
          </cell>
          <cell r="I67">
            <v>38.619999999999997</v>
          </cell>
          <cell r="R67">
            <v>52.056775338257992</v>
          </cell>
        </row>
        <row r="68">
          <cell r="A68">
            <v>38322</v>
          </cell>
          <cell r="B68">
            <v>36.46</v>
          </cell>
          <cell r="C68">
            <v>41.38</v>
          </cell>
          <cell r="D68">
            <v>40.4</v>
          </cell>
          <cell r="E68">
            <v>43.19</v>
          </cell>
          <cell r="F68">
            <v>39.86</v>
          </cell>
          <cell r="G68">
            <v>38.229999999999997</v>
          </cell>
          <cell r="I68">
            <v>39.869999999999997</v>
          </cell>
          <cell r="R68">
            <v>54.512029492985796</v>
          </cell>
        </row>
        <row r="69">
          <cell r="A69">
            <v>38353</v>
          </cell>
          <cell r="B69">
            <v>36.72</v>
          </cell>
          <cell r="C69">
            <v>43.19</v>
          </cell>
          <cell r="D69">
            <v>42.21</v>
          </cell>
          <cell r="E69">
            <v>42.63</v>
          </cell>
          <cell r="F69">
            <v>40.03</v>
          </cell>
          <cell r="G69">
            <v>39.04</v>
          </cell>
          <cell r="I69">
            <v>40.06</v>
          </cell>
          <cell r="R69">
            <v>52.383324109112891</v>
          </cell>
        </row>
        <row r="70">
          <cell r="A70">
            <v>38384</v>
          </cell>
          <cell r="B70">
            <v>36.72</v>
          </cell>
          <cell r="C70">
            <v>41.91</v>
          </cell>
          <cell r="D70">
            <v>40.74</v>
          </cell>
          <cell r="E70">
            <v>40.58</v>
          </cell>
          <cell r="F70">
            <v>38.49</v>
          </cell>
          <cell r="G70">
            <v>39.04</v>
          </cell>
          <cell r="I70">
            <v>38.51</v>
          </cell>
          <cell r="R70">
            <v>51.135527555040468</v>
          </cell>
        </row>
        <row r="71">
          <cell r="A71">
            <v>38412</v>
          </cell>
          <cell r="B71">
            <v>36.72</v>
          </cell>
          <cell r="C71">
            <v>40.99</v>
          </cell>
          <cell r="D71">
            <v>39.270000000000003</v>
          </cell>
          <cell r="E71">
            <v>38.53</v>
          </cell>
          <cell r="F71">
            <v>37.71</v>
          </cell>
          <cell r="G71">
            <v>39.04</v>
          </cell>
          <cell r="I71">
            <v>37.74</v>
          </cell>
          <cell r="R71">
            <v>49.142937915966876</v>
          </cell>
        </row>
        <row r="72">
          <cell r="A72">
            <v>38443</v>
          </cell>
          <cell r="B72">
            <v>35.32</v>
          </cell>
          <cell r="C72">
            <v>38.79</v>
          </cell>
          <cell r="D72">
            <v>35.590000000000003</v>
          </cell>
          <cell r="E72">
            <v>36.43</v>
          </cell>
          <cell r="F72">
            <v>38.72</v>
          </cell>
          <cell r="G72">
            <v>37.64</v>
          </cell>
          <cell r="I72">
            <v>36.450000000000003</v>
          </cell>
          <cell r="R72">
            <v>46.276103364879702</v>
          </cell>
        </row>
        <row r="73">
          <cell r="A73">
            <v>38473</v>
          </cell>
          <cell r="B73">
            <v>36.25</v>
          </cell>
          <cell r="C73">
            <v>36.22</v>
          </cell>
          <cell r="D73">
            <v>33.020000000000003</v>
          </cell>
          <cell r="E73">
            <v>36.93</v>
          </cell>
          <cell r="F73">
            <v>39.47</v>
          </cell>
          <cell r="G73">
            <v>38.57</v>
          </cell>
          <cell r="I73">
            <v>36.950000000000003</v>
          </cell>
          <cell r="R73">
            <v>46.32717955004059</v>
          </cell>
        </row>
        <row r="74">
          <cell r="A74">
            <v>38504</v>
          </cell>
          <cell r="B74">
            <v>42.32</v>
          </cell>
          <cell r="C74">
            <v>37.51</v>
          </cell>
          <cell r="D74">
            <v>34.119999999999997</v>
          </cell>
          <cell r="E74">
            <v>42.01</v>
          </cell>
          <cell r="F74">
            <v>45.57</v>
          </cell>
          <cell r="G74">
            <v>46.45</v>
          </cell>
          <cell r="I74">
            <v>42.03</v>
          </cell>
          <cell r="R74">
            <v>46.904632097915176</v>
          </cell>
        </row>
        <row r="75">
          <cell r="A75">
            <v>38534</v>
          </cell>
          <cell r="B75">
            <v>53.52</v>
          </cell>
          <cell r="C75">
            <v>49.83</v>
          </cell>
          <cell r="D75">
            <v>45.9</v>
          </cell>
          <cell r="E75">
            <v>52.69</v>
          </cell>
          <cell r="F75">
            <v>58.29</v>
          </cell>
          <cell r="G75">
            <v>58.72</v>
          </cell>
          <cell r="I75">
            <v>52.72</v>
          </cell>
          <cell r="R75">
            <v>47.514276755914814</v>
          </cell>
        </row>
        <row r="76">
          <cell r="A76">
            <v>38565</v>
          </cell>
          <cell r="B76">
            <v>62.86</v>
          </cell>
          <cell r="C76">
            <v>54.98</v>
          </cell>
          <cell r="D76">
            <v>51.79</v>
          </cell>
          <cell r="E76">
            <v>61.32</v>
          </cell>
          <cell r="F76">
            <v>64.12</v>
          </cell>
          <cell r="G76">
            <v>69.5</v>
          </cell>
          <cell r="I76">
            <v>61.36</v>
          </cell>
          <cell r="R76">
            <v>48.053475085963861</v>
          </cell>
        </row>
        <row r="77">
          <cell r="A77">
            <v>38596</v>
          </cell>
          <cell r="B77">
            <v>50.26</v>
          </cell>
          <cell r="C77">
            <v>46.89</v>
          </cell>
          <cell r="D77">
            <v>43.7</v>
          </cell>
          <cell r="E77">
            <v>56.22</v>
          </cell>
          <cell r="F77">
            <v>50.87</v>
          </cell>
          <cell r="G77">
            <v>55.46</v>
          </cell>
          <cell r="I77">
            <v>50.9</v>
          </cell>
          <cell r="R77">
            <v>47.802765356801423</v>
          </cell>
        </row>
        <row r="78">
          <cell r="A78">
            <v>38626</v>
          </cell>
          <cell r="B78">
            <v>38.119999999999997</v>
          </cell>
          <cell r="C78">
            <v>43.77</v>
          </cell>
          <cell r="D78">
            <v>41.86</v>
          </cell>
          <cell r="E78">
            <v>39.47</v>
          </cell>
          <cell r="F78">
            <v>39.159999999999997</v>
          </cell>
          <cell r="G78">
            <v>40.619999999999997</v>
          </cell>
          <cell r="I78">
            <v>39.18</v>
          </cell>
          <cell r="R78">
            <v>47.993061889432859</v>
          </cell>
        </row>
        <row r="79">
          <cell r="A79">
            <v>38657</v>
          </cell>
          <cell r="B79">
            <v>37.19</v>
          </cell>
          <cell r="C79">
            <v>41.02</v>
          </cell>
          <cell r="D79">
            <v>39.83</v>
          </cell>
          <cell r="E79">
            <v>41.49</v>
          </cell>
          <cell r="F79">
            <v>38.9</v>
          </cell>
          <cell r="G79">
            <v>39.33</v>
          </cell>
          <cell r="I79">
            <v>38.92</v>
          </cell>
          <cell r="R79">
            <v>50.777334245372451</v>
          </cell>
        </row>
        <row r="80">
          <cell r="A80">
            <v>38687</v>
          </cell>
          <cell r="B80">
            <v>36.72</v>
          </cell>
          <cell r="C80">
            <v>41.94</v>
          </cell>
          <cell r="D80">
            <v>40.76</v>
          </cell>
          <cell r="E80">
            <v>43.51</v>
          </cell>
          <cell r="F80">
            <v>40.15</v>
          </cell>
          <cell r="G80">
            <v>38.68</v>
          </cell>
          <cell r="I80">
            <v>40.18</v>
          </cell>
          <cell r="R80">
            <v>53.123406343632595</v>
          </cell>
        </row>
        <row r="81">
          <cell r="A81">
            <v>38718</v>
          </cell>
          <cell r="B81">
            <v>36.979999999999997</v>
          </cell>
          <cell r="C81">
            <v>43.66</v>
          </cell>
          <cell r="D81">
            <v>42.47</v>
          </cell>
          <cell r="E81">
            <v>42.92</v>
          </cell>
          <cell r="F81">
            <v>40.299999999999997</v>
          </cell>
          <cell r="G81">
            <v>39.4</v>
          </cell>
          <cell r="I81">
            <v>40.340000000000003</v>
          </cell>
          <cell r="R81">
            <v>48.615708704100385</v>
          </cell>
        </row>
        <row r="82">
          <cell r="A82">
            <v>38749</v>
          </cell>
          <cell r="B82">
            <v>36.979999999999997</v>
          </cell>
          <cell r="C82">
            <v>42.5</v>
          </cell>
          <cell r="D82">
            <v>41.14</v>
          </cell>
          <cell r="E82">
            <v>40.86</v>
          </cell>
          <cell r="F82">
            <v>38.75</v>
          </cell>
          <cell r="G82">
            <v>39.4</v>
          </cell>
          <cell r="I82">
            <v>38.78</v>
          </cell>
          <cell r="R82">
            <v>47.515831571342979</v>
          </cell>
        </row>
        <row r="83">
          <cell r="A83">
            <v>38777</v>
          </cell>
          <cell r="B83">
            <v>36.979999999999997</v>
          </cell>
          <cell r="C83">
            <v>41.67</v>
          </cell>
          <cell r="D83">
            <v>39.799999999999997</v>
          </cell>
          <cell r="E83">
            <v>38.79</v>
          </cell>
          <cell r="F83">
            <v>37.97</v>
          </cell>
          <cell r="G83">
            <v>39.4</v>
          </cell>
          <cell r="I83">
            <v>38</v>
          </cell>
          <cell r="R83">
            <v>45.738326345642747</v>
          </cell>
        </row>
        <row r="84">
          <cell r="A84">
            <v>38808</v>
          </cell>
          <cell r="B84">
            <v>35.57</v>
          </cell>
          <cell r="C84">
            <v>39.67</v>
          </cell>
          <cell r="D84">
            <v>36.46</v>
          </cell>
          <cell r="E84">
            <v>36.68</v>
          </cell>
          <cell r="F84">
            <v>38.979999999999997</v>
          </cell>
          <cell r="G84">
            <v>37.99</v>
          </cell>
          <cell r="I84">
            <v>36.71</v>
          </cell>
          <cell r="R84">
            <v>43.165828372384453</v>
          </cell>
        </row>
        <row r="85">
          <cell r="A85">
            <v>38838</v>
          </cell>
          <cell r="B85">
            <v>36.51</v>
          </cell>
          <cell r="C85">
            <v>37.33</v>
          </cell>
          <cell r="D85">
            <v>34.119999999999997</v>
          </cell>
          <cell r="E85">
            <v>37.18</v>
          </cell>
          <cell r="F85">
            <v>39.74</v>
          </cell>
          <cell r="G85">
            <v>38.93</v>
          </cell>
          <cell r="I85">
            <v>37.21</v>
          </cell>
          <cell r="R85">
            <v>43.232555306052618</v>
          </cell>
        </row>
        <row r="86">
          <cell r="A86">
            <v>38869</v>
          </cell>
          <cell r="B86">
            <v>42.63</v>
          </cell>
          <cell r="C86">
            <v>38.51</v>
          </cell>
          <cell r="D86">
            <v>35.119999999999997</v>
          </cell>
          <cell r="E86">
            <v>42.29</v>
          </cell>
          <cell r="F86">
            <v>45.88</v>
          </cell>
          <cell r="G86">
            <v>46.59</v>
          </cell>
          <cell r="I86">
            <v>42.33</v>
          </cell>
          <cell r="R86">
            <v>43.778286576900811</v>
          </cell>
        </row>
        <row r="87">
          <cell r="A87">
            <v>38899</v>
          </cell>
          <cell r="B87">
            <v>53.91</v>
          </cell>
          <cell r="C87">
            <v>49.73</v>
          </cell>
          <cell r="D87">
            <v>45.83</v>
          </cell>
          <cell r="E87">
            <v>53.04</v>
          </cell>
          <cell r="F87">
            <v>58.68</v>
          </cell>
          <cell r="G87">
            <v>58.77</v>
          </cell>
          <cell r="I87">
            <v>53.08</v>
          </cell>
          <cell r="R87">
            <v>44.351087842658046</v>
          </cell>
        </row>
        <row r="88">
          <cell r="A88">
            <v>38930</v>
          </cell>
          <cell r="B88">
            <v>63.31</v>
          </cell>
          <cell r="C88">
            <v>54.42</v>
          </cell>
          <cell r="D88">
            <v>51.18</v>
          </cell>
          <cell r="E88">
            <v>61.74</v>
          </cell>
          <cell r="F88">
            <v>64.55</v>
          </cell>
          <cell r="G88">
            <v>69.39</v>
          </cell>
          <cell r="I88">
            <v>61.78</v>
          </cell>
          <cell r="R88">
            <v>44.859039174159541</v>
          </cell>
        </row>
        <row r="89">
          <cell r="A89">
            <v>38961</v>
          </cell>
          <cell r="B89">
            <v>50.62</v>
          </cell>
          <cell r="C89">
            <v>47.07</v>
          </cell>
          <cell r="D89">
            <v>43.83</v>
          </cell>
          <cell r="E89">
            <v>56.6</v>
          </cell>
          <cell r="F89">
            <v>51.22</v>
          </cell>
          <cell r="G89">
            <v>55.48</v>
          </cell>
          <cell r="I89">
            <v>51.26</v>
          </cell>
          <cell r="R89">
            <v>44.650444652485405</v>
          </cell>
        </row>
        <row r="90">
          <cell r="A90">
            <v>38991</v>
          </cell>
          <cell r="B90">
            <v>38.4</v>
          </cell>
          <cell r="C90">
            <v>44.23</v>
          </cell>
          <cell r="D90">
            <v>42.16</v>
          </cell>
          <cell r="E90">
            <v>39.729999999999997</v>
          </cell>
          <cell r="F90">
            <v>39.43</v>
          </cell>
          <cell r="G90">
            <v>40.97</v>
          </cell>
          <cell r="I90">
            <v>39.46</v>
          </cell>
          <cell r="R90">
            <v>44.840582164318249</v>
          </cell>
        </row>
        <row r="91">
          <cell r="A91">
            <v>39022</v>
          </cell>
          <cell r="B91">
            <v>37.46</v>
          </cell>
          <cell r="C91">
            <v>41.72</v>
          </cell>
          <cell r="D91">
            <v>40.32</v>
          </cell>
          <cell r="E91">
            <v>41.77</v>
          </cell>
          <cell r="F91">
            <v>39.159999999999997</v>
          </cell>
          <cell r="G91">
            <v>39.72</v>
          </cell>
          <cell r="I91">
            <v>39.19</v>
          </cell>
          <cell r="R91">
            <v>47.319619590049633</v>
          </cell>
        </row>
        <row r="92">
          <cell r="A92">
            <v>39052</v>
          </cell>
          <cell r="B92">
            <v>36.99</v>
          </cell>
          <cell r="C92">
            <v>42.57</v>
          </cell>
          <cell r="D92">
            <v>41.16</v>
          </cell>
          <cell r="E92">
            <v>43.8</v>
          </cell>
          <cell r="F92">
            <v>40.43</v>
          </cell>
          <cell r="G92">
            <v>39.1</v>
          </cell>
          <cell r="I92">
            <v>40.46</v>
          </cell>
          <cell r="R92">
            <v>49.452735247592472</v>
          </cell>
        </row>
        <row r="93">
          <cell r="A93">
            <v>39083</v>
          </cell>
          <cell r="B93">
            <v>37.25</v>
          </cell>
          <cell r="C93">
            <v>44.4</v>
          </cell>
          <cell r="D93">
            <v>42.74</v>
          </cell>
          <cell r="E93">
            <v>43.23</v>
          </cell>
          <cell r="F93">
            <v>40.590000000000003</v>
          </cell>
          <cell r="G93">
            <v>39.700000000000003</v>
          </cell>
          <cell r="I93">
            <v>40.64</v>
          </cell>
          <cell r="R93">
            <v>49.981708748467518</v>
          </cell>
        </row>
        <row r="94">
          <cell r="A94">
            <v>39114</v>
          </cell>
          <cell r="B94">
            <v>37.25</v>
          </cell>
          <cell r="C94">
            <v>43.34</v>
          </cell>
          <cell r="D94">
            <v>41.53</v>
          </cell>
          <cell r="E94">
            <v>41.15</v>
          </cell>
          <cell r="F94">
            <v>39.03</v>
          </cell>
          <cell r="G94">
            <v>39.700000000000003</v>
          </cell>
          <cell r="I94">
            <v>39.07</v>
          </cell>
          <cell r="R94">
            <v>48.861435659768219</v>
          </cell>
        </row>
        <row r="95">
          <cell r="A95">
            <v>39142</v>
          </cell>
          <cell r="B95">
            <v>37.25</v>
          </cell>
          <cell r="C95">
            <v>42.58</v>
          </cell>
          <cell r="D95">
            <v>40.32</v>
          </cell>
          <cell r="E95">
            <v>39.06</v>
          </cell>
          <cell r="F95">
            <v>38.24</v>
          </cell>
          <cell r="G95">
            <v>39.700000000000003</v>
          </cell>
          <cell r="I95">
            <v>38.28</v>
          </cell>
          <cell r="R95">
            <v>47.06330973829288</v>
          </cell>
        </row>
        <row r="96">
          <cell r="A96">
            <v>39173</v>
          </cell>
          <cell r="B96">
            <v>35.83</v>
          </cell>
          <cell r="C96">
            <v>40.75</v>
          </cell>
          <cell r="D96">
            <v>37.28</v>
          </cell>
          <cell r="E96">
            <v>36.93</v>
          </cell>
          <cell r="F96">
            <v>39.25</v>
          </cell>
          <cell r="G96">
            <v>38.29</v>
          </cell>
          <cell r="I96">
            <v>36.97</v>
          </cell>
          <cell r="R96">
            <v>44.467190871130292</v>
          </cell>
        </row>
        <row r="97">
          <cell r="A97">
            <v>39203</v>
          </cell>
          <cell r="B97">
            <v>36.770000000000003</v>
          </cell>
          <cell r="C97">
            <v>38.61</v>
          </cell>
          <cell r="D97">
            <v>35.159999999999997</v>
          </cell>
          <cell r="E97">
            <v>37.43</v>
          </cell>
          <cell r="F97">
            <v>40.01</v>
          </cell>
          <cell r="G97">
            <v>39.22</v>
          </cell>
          <cell r="I97">
            <v>37.47</v>
          </cell>
          <cell r="R97">
            <v>44.517493488953249</v>
          </cell>
        </row>
        <row r="98">
          <cell r="A98">
            <v>39234</v>
          </cell>
          <cell r="B98">
            <v>42.93</v>
          </cell>
          <cell r="C98">
            <v>39.69</v>
          </cell>
          <cell r="D98">
            <v>36.07</v>
          </cell>
          <cell r="E98">
            <v>42.58</v>
          </cell>
          <cell r="F98">
            <v>46.19</v>
          </cell>
          <cell r="G98">
            <v>46.77</v>
          </cell>
          <cell r="I98">
            <v>42.62</v>
          </cell>
          <cell r="R98">
            <v>45.046278024486355</v>
          </cell>
        </row>
        <row r="99">
          <cell r="A99">
            <v>39264</v>
          </cell>
          <cell r="B99">
            <v>54.29</v>
          </cell>
          <cell r="C99">
            <v>49.96</v>
          </cell>
          <cell r="D99">
            <v>45.8</v>
          </cell>
          <cell r="E99">
            <v>53.39</v>
          </cell>
          <cell r="F99">
            <v>59.07</v>
          </cell>
          <cell r="G99">
            <v>58.93</v>
          </cell>
          <cell r="I99">
            <v>53.45</v>
          </cell>
          <cell r="R99">
            <v>45.601616216720167</v>
          </cell>
        </row>
        <row r="100">
          <cell r="A100">
            <v>39295</v>
          </cell>
          <cell r="B100">
            <v>63.76</v>
          </cell>
          <cell r="C100">
            <v>54.26</v>
          </cell>
          <cell r="D100">
            <v>50.67</v>
          </cell>
          <cell r="E100">
            <v>62.14</v>
          </cell>
          <cell r="F100">
            <v>64.98</v>
          </cell>
          <cell r="G100">
            <v>69.5</v>
          </cell>
          <cell r="I100">
            <v>62.2</v>
          </cell>
          <cell r="R100">
            <v>46.090237742269679</v>
          </cell>
        </row>
        <row r="101">
          <cell r="A101">
            <v>39326</v>
          </cell>
          <cell r="B101">
            <v>50.98</v>
          </cell>
          <cell r="C101">
            <v>47.52</v>
          </cell>
          <cell r="D101">
            <v>43.99</v>
          </cell>
          <cell r="E101">
            <v>56.96</v>
          </cell>
          <cell r="F101">
            <v>51.55</v>
          </cell>
          <cell r="G101">
            <v>55.62</v>
          </cell>
          <cell r="I101">
            <v>51.6</v>
          </cell>
          <cell r="R101">
            <v>45.860897577182335</v>
          </cell>
        </row>
        <row r="102">
          <cell r="A102">
            <v>39356</v>
          </cell>
          <cell r="B102">
            <v>38.67</v>
          </cell>
          <cell r="C102">
            <v>44.93</v>
          </cell>
          <cell r="D102">
            <v>42.47</v>
          </cell>
          <cell r="E102">
            <v>39.979999999999997</v>
          </cell>
          <cell r="F102">
            <v>39.68</v>
          </cell>
          <cell r="G102">
            <v>41.25</v>
          </cell>
          <cell r="I102">
            <v>39.71</v>
          </cell>
          <cell r="R102">
            <v>46.030395308952194</v>
          </cell>
        </row>
        <row r="103">
          <cell r="A103">
            <v>39387</v>
          </cell>
          <cell r="B103">
            <v>37.72</v>
          </cell>
          <cell r="C103">
            <v>42.63</v>
          </cell>
          <cell r="D103">
            <v>40.799999999999997</v>
          </cell>
          <cell r="E103">
            <v>42.03</v>
          </cell>
          <cell r="F103">
            <v>39.4</v>
          </cell>
          <cell r="G103">
            <v>40.03</v>
          </cell>
          <cell r="I103">
            <v>39.44</v>
          </cell>
          <cell r="R103">
            <v>48.618661520160828</v>
          </cell>
        </row>
        <row r="104">
          <cell r="A104">
            <v>39417</v>
          </cell>
          <cell r="B104">
            <v>37.25</v>
          </cell>
          <cell r="C104">
            <v>43.41</v>
          </cell>
          <cell r="D104">
            <v>41.57</v>
          </cell>
          <cell r="E104">
            <v>44.07</v>
          </cell>
          <cell r="F104">
            <v>40.67</v>
          </cell>
          <cell r="G104">
            <v>39.42</v>
          </cell>
          <cell r="I104">
            <v>40.71</v>
          </cell>
          <cell r="R104">
            <v>50.741436246751981</v>
          </cell>
        </row>
        <row r="105">
          <cell r="A105">
            <v>39448</v>
          </cell>
          <cell r="B105">
            <v>37.51</v>
          </cell>
          <cell r="C105">
            <v>45.14</v>
          </cell>
          <cell r="D105">
            <v>43.16</v>
          </cell>
          <cell r="E105">
            <v>43.49</v>
          </cell>
          <cell r="F105">
            <v>40.840000000000003</v>
          </cell>
          <cell r="G105">
            <v>39.97</v>
          </cell>
          <cell r="I105">
            <v>40.89</v>
          </cell>
          <cell r="R105">
            <v>51.302225943291972</v>
          </cell>
        </row>
        <row r="106">
          <cell r="A106">
            <v>39479</v>
          </cell>
          <cell r="B106">
            <v>37.51</v>
          </cell>
          <cell r="C106">
            <v>44.14</v>
          </cell>
          <cell r="D106">
            <v>42.03</v>
          </cell>
          <cell r="E106">
            <v>41.39</v>
          </cell>
          <cell r="F106">
            <v>39.26</v>
          </cell>
          <cell r="G106">
            <v>39.97</v>
          </cell>
          <cell r="I106">
            <v>39.31</v>
          </cell>
          <cell r="R106">
            <v>50.181925313291693</v>
          </cell>
        </row>
        <row r="107">
          <cell r="A107">
            <v>39508</v>
          </cell>
          <cell r="B107">
            <v>37.51</v>
          </cell>
          <cell r="C107">
            <v>43.44</v>
          </cell>
          <cell r="D107">
            <v>40.9</v>
          </cell>
          <cell r="E107">
            <v>39.29</v>
          </cell>
          <cell r="F107">
            <v>38.46</v>
          </cell>
          <cell r="G107">
            <v>39.97</v>
          </cell>
          <cell r="I107">
            <v>38.51</v>
          </cell>
          <cell r="R107">
            <v>48.384358670059974</v>
          </cell>
        </row>
        <row r="108">
          <cell r="A108">
            <v>39539</v>
          </cell>
          <cell r="B108">
            <v>36.08</v>
          </cell>
          <cell r="C108">
            <v>41.72</v>
          </cell>
          <cell r="D108">
            <v>38.07</v>
          </cell>
          <cell r="E108">
            <v>37.14</v>
          </cell>
          <cell r="F108">
            <v>39.479999999999997</v>
          </cell>
          <cell r="G108">
            <v>38.549999999999997</v>
          </cell>
          <cell r="I108">
            <v>37.19</v>
          </cell>
          <cell r="R108">
            <v>45.656746361644579</v>
          </cell>
        </row>
        <row r="109">
          <cell r="A109">
            <v>39569</v>
          </cell>
          <cell r="B109">
            <v>37.03</v>
          </cell>
          <cell r="C109">
            <v>39.729999999999997</v>
          </cell>
          <cell r="D109">
            <v>36.1</v>
          </cell>
          <cell r="E109">
            <v>37.64</v>
          </cell>
          <cell r="F109">
            <v>40.24</v>
          </cell>
          <cell r="G109">
            <v>39.5</v>
          </cell>
          <cell r="I109">
            <v>37.69</v>
          </cell>
          <cell r="R109">
            <v>45.706152234275294</v>
          </cell>
        </row>
        <row r="110">
          <cell r="A110">
            <v>39600</v>
          </cell>
          <cell r="B110">
            <v>43.23</v>
          </cell>
          <cell r="C110">
            <v>40.74</v>
          </cell>
          <cell r="D110">
            <v>36.950000000000003</v>
          </cell>
          <cell r="E110">
            <v>42.81</v>
          </cell>
          <cell r="F110">
            <v>46.45</v>
          </cell>
          <cell r="G110">
            <v>46.97</v>
          </cell>
          <cell r="I110">
            <v>42.87</v>
          </cell>
          <cell r="R110">
            <v>46.233568108434461</v>
          </cell>
        </row>
        <row r="111">
          <cell r="A111">
            <v>39630</v>
          </cell>
          <cell r="B111">
            <v>54.67</v>
          </cell>
          <cell r="C111">
            <v>50.35</v>
          </cell>
          <cell r="D111">
            <v>46.01</v>
          </cell>
          <cell r="E111">
            <v>53.69</v>
          </cell>
          <cell r="F111">
            <v>59.39</v>
          </cell>
          <cell r="G111">
            <v>59.14</v>
          </cell>
          <cell r="I111">
            <v>53.75</v>
          </cell>
          <cell r="R111">
            <v>46.78752184557716</v>
          </cell>
        </row>
        <row r="112">
          <cell r="A112">
            <v>39661</v>
          </cell>
          <cell r="B112">
            <v>64.209999999999994</v>
          </cell>
          <cell r="C112">
            <v>54.38</v>
          </cell>
          <cell r="D112">
            <v>50.54</v>
          </cell>
          <cell r="E112">
            <v>62.47</v>
          </cell>
          <cell r="F112">
            <v>65.33</v>
          </cell>
          <cell r="G112">
            <v>69.69</v>
          </cell>
          <cell r="I112">
            <v>62.55</v>
          </cell>
          <cell r="R112">
            <v>47.274772842325632</v>
          </cell>
        </row>
        <row r="113">
          <cell r="A113">
            <v>39692</v>
          </cell>
          <cell r="B113">
            <v>51.34</v>
          </cell>
          <cell r="C113">
            <v>48.08</v>
          </cell>
          <cell r="D113">
            <v>44.32</v>
          </cell>
          <cell r="E113">
            <v>57.26</v>
          </cell>
          <cell r="F113">
            <v>51.82</v>
          </cell>
          <cell r="G113">
            <v>55.81</v>
          </cell>
          <cell r="I113">
            <v>51.88</v>
          </cell>
          <cell r="R113">
            <v>47.044741198514956</v>
          </cell>
        </row>
        <row r="114">
          <cell r="A114">
            <v>39722</v>
          </cell>
          <cell r="B114">
            <v>38.94</v>
          </cell>
          <cell r="C114">
            <v>45.65</v>
          </cell>
          <cell r="D114">
            <v>42.91</v>
          </cell>
          <cell r="E114">
            <v>40.19</v>
          </cell>
          <cell r="F114">
            <v>39.880000000000003</v>
          </cell>
          <cell r="G114">
            <v>41.52</v>
          </cell>
          <cell r="I114">
            <v>39.93</v>
          </cell>
          <cell r="R114">
            <v>47.213188869717101</v>
          </cell>
        </row>
        <row r="115">
          <cell r="A115">
            <v>39753</v>
          </cell>
          <cell r="B115">
            <v>37.99</v>
          </cell>
          <cell r="C115">
            <v>43.5</v>
          </cell>
          <cell r="D115">
            <v>41.35</v>
          </cell>
          <cell r="E115">
            <v>42.24</v>
          </cell>
          <cell r="F115">
            <v>39.6</v>
          </cell>
          <cell r="G115">
            <v>40.32</v>
          </cell>
          <cell r="I115">
            <v>39.65</v>
          </cell>
          <cell r="R115">
            <v>48.855219564426612</v>
          </cell>
        </row>
        <row r="116">
          <cell r="A116">
            <v>39783</v>
          </cell>
          <cell r="B116">
            <v>37.51</v>
          </cell>
          <cell r="C116">
            <v>44.23</v>
          </cell>
          <cell r="D116">
            <v>42.07</v>
          </cell>
          <cell r="E116">
            <v>44.29</v>
          </cell>
          <cell r="F116">
            <v>40.880000000000003</v>
          </cell>
          <cell r="G116">
            <v>39.71</v>
          </cell>
          <cell r="I116">
            <v>40.92</v>
          </cell>
          <cell r="R116">
            <v>50.984862381109657</v>
          </cell>
        </row>
        <row r="117">
          <cell r="A117">
            <v>39814</v>
          </cell>
          <cell r="B117">
            <v>37.770000000000003</v>
          </cell>
          <cell r="C117">
            <v>45.98</v>
          </cell>
          <cell r="D117">
            <v>43.58</v>
          </cell>
          <cell r="E117">
            <v>43.68</v>
          </cell>
          <cell r="F117">
            <v>41.02</v>
          </cell>
          <cell r="G117">
            <v>40.24</v>
          </cell>
          <cell r="I117">
            <v>41.08</v>
          </cell>
          <cell r="R117">
            <v>51.606110780880641</v>
          </cell>
        </row>
        <row r="118">
          <cell r="A118">
            <v>39845</v>
          </cell>
          <cell r="B118">
            <v>37.770000000000003</v>
          </cell>
          <cell r="C118">
            <v>45.05</v>
          </cell>
          <cell r="D118">
            <v>42.53</v>
          </cell>
          <cell r="E118">
            <v>41.57</v>
          </cell>
          <cell r="F118">
            <v>39.43</v>
          </cell>
          <cell r="G118">
            <v>40.24</v>
          </cell>
          <cell r="I118">
            <v>39.49</v>
          </cell>
          <cell r="R118">
            <v>50.513936662278553</v>
          </cell>
        </row>
        <row r="119">
          <cell r="A119">
            <v>39873</v>
          </cell>
          <cell r="B119">
            <v>37.770000000000003</v>
          </cell>
          <cell r="C119">
            <v>44.39</v>
          </cell>
          <cell r="D119">
            <v>41.48</v>
          </cell>
          <cell r="E119">
            <v>39.47</v>
          </cell>
          <cell r="F119">
            <v>38.630000000000003</v>
          </cell>
          <cell r="G119">
            <v>40.24</v>
          </cell>
          <cell r="I119">
            <v>38.68</v>
          </cell>
          <cell r="R119">
            <v>48.740808321037662</v>
          </cell>
        </row>
        <row r="120">
          <cell r="A120">
            <v>39904</v>
          </cell>
          <cell r="B120">
            <v>36.33</v>
          </cell>
          <cell r="C120">
            <v>42.78</v>
          </cell>
          <cell r="D120">
            <v>38.85</v>
          </cell>
          <cell r="E120">
            <v>37.31</v>
          </cell>
          <cell r="F120">
            <v>39.659999999999997</v>
          </cell>
          <cell r="G120">
            <v>38.799999999999997</v>
          </cell>
          <cell r="I120">
            <v>37.36</v>
          </cell>
          <cell r="R120">
            <v>46.43668684497267</v>
          </cell>
        </row>
        <row r="121">
          <cell r="A121">
            <v>39934</v>
          </cell>
          <cell r="B121">
            <v>37.29</v>
          </cell>
          <cell r="C121">
            <v>40.909999999999997</v>
          </cell>
          <cell r="D121">
            <v>37</v>
          </cell>
          <cell r="E121">
            <v>37.81</v>
          </cell>
          <cell r="F121">
            <v>40.42</v>
          </cell>
          <cell r="G121">
            <v>39.76</v>
          </cell>
          <cell r="I121">
            <v>37.86</v>
          </cell>
          <cell r="R121">
            <v>46.512599052203392</v>
          </cell>
        </row>
        <row r="122">
          <cell r="A122">
            <v>39965</v>
          </cell>
          <cell r="B122">
            <v>43.53</v>
          </cell>
          <cell r="C122">
            <v>41.86</v>
          </cell>
          <cell r="D122">
            <v>37.799999999999997</v>
          </cell>
          <cell r="E122">
            <v>43</v>
          </cell>
          <cell r="F122">
            <v>46.65</v>
          </cell>
          <cell r="G122">
            <v>47.18</v>
          </cell>
          <cell r="I122">
            <v>43.06</v>
          </cell>
          <cell r="R122">
            <v>47.06928032076695</v>
          </cell>
        </row>
        <row r="123">
          <cell r="A123">
            <v>39995</v>
          </cell>
          <cell r="B123">
            <v>55.06</v>
          </cell>
          <cell r="C123">
            <v>50.87</v>
          </cell>
          <cell r="D123">
            <v>46.23</v>
          </cell>
          <cell r="E123">
            <v>53.92</v>
          </cell>
          <cell r="F123">
            <v>59.66</v>
          </cell>
          <cell r="G123">
            <v>59.36</v>
          </cell>
          <cell r="I123">
            <v>54</v>
          </cell>
          <cell r="R123">
            <v>47.652905670736104</v>
          </cell>
        </row>
        <row r="124">
          <cell r="A124">
            <v>40026</v>
          </cell>
          <cell r="B124">
            <v>64.66</v>
          </cell>
          <cell r="C124">
            <v>54.64</v>
          </cell>
          <cell r="D124">
            <v>50.45</v>
          </cell>
          <cell r="E124">
            <v>62.75</v>
          </cell>
          <cell r="F124">
            <v>65.61</v>
          </cell>
          <cell r="G124">
            <v>69.89</v>
          </cell>
          <cell r="I124">
            <v>62.83</v>
          </cell>
          <cell r="R124">
            <v>48.171830639472248</v>
          </cell>
        </row>
        <row r="125">
          <cell r="A125">
            <v>40057</v>
          </cell>
          <cell r="B125">
            <v>51.7</v>
          </cell>
          <cell r="C125">
            <v>48.74</v>
          </cell>
          <cell r="D125">
            <v>44.66</v>
          </cell>
          <cell r="E125">
            <v>57.51</v>
          </cell>
          <cell r="F125">
            <v>52.05</v>
          </cell>
          <cell r="G125">
            <v>56.01</v>
          </cell>
          <cell r="I125">
            <v>52.12</v>
          </cell>
          <cell r="R125">
            <v>47.971592155452996</v>
          </cell>
        </row>
        <row r="126">
          <cell r="A126">
            <v>40087</v>
          </cell>
          <cell r="B126">
            <v>39.21</v>
          </cell>
          <cell r="C126">
            <v>46.46</v>
          </cell>
          <cell r="D126">
            <v>43.35</v>
          </cell>
          <cell r="E126">
            <v>40.369999999999997</v>
          </cell>
          <cell r="F126">
            <v>40.06</v>
          </cell>
          <cell r="G126">
            <v>41.78</v>
          </cell>
          <cell r="I126">
            <v>40.11</v>
          </cell>
          <cell r="R126">
            <v>48.171168569932874</v>
          </cell>
        </row>
        <row r="127">
          <cell r="A127">
            <v>40118</v>
          </cell>
          <cell r="B127">
            <v>38.25</v>
          </cell>
          <cell r="C127">
            <v>44.46</v>
          </cell>
          <cell r="D127">
            <v>41.9</v>
          </cell>
          <cell r="E127">
            <v>42.43</v>
          </cell>
          <cell r="F127">
            <v>39.78</v>
          </cell>
          <cell r="G127">
            <v>40.590000000000003</v>
          </cell>
          <cell r="I127">
            <v>39.83</v>
          </cell>
          <cell r="R127">
            <v>50.816032922372898</v>
          </cell>
        </row>
        <row r="128">
          <cell r="A128">
            <v>40148</v>
          </cell>
          <cell r="B128">
            <v>37.770000000000003</v>
          </cell>
          <cell r="C128">
            <v>45.14</v>
          </cell>
          <cell r="D128">
            <v>42.57</v>
          </cell>
          <cell r="E128">
            <v>44.49</v>
          </cell>
          <cell r="F128">
            <v>41.06</v>
          </cell>
          <cell r="G128">
            <v>39.99</v>
          </cell>
          <cell r="I128">
            <v>41.11</v>
          </cell>
          <cell r="R128">
            <v>52.982524914127922</v>
          </cell>
        </row>
        <row r="129">
          <cell r="A129">
            <v>40179</v>
          </cell>
          <cell r="B129">
            <v>38.04</v>
          </cell>
          <cell r="C129">
            <v>46.82</v>
          </cell>
          <cell r="D129">
            <v>44</v>
          </cell>
          <cell r="E129">
            <v>43.88</v>
          </cell>
          <cell r="F129">
            <v>41.2</v>
          </cell>
          <cell r="G129">
            <v>40.46</v>
          </cell>
          <cell r="I129">
            <v>41.27</v>
          </cell>
          <cell r="R129">
            <v>53.649128085296397</v>
          </cell>
        </row>
        <row r="130">
          <cell r="A130">
            <v>40210</v>
          </cell>
          <cell r="B130">
            <v>38.04</v>
          </cell>
          <cell r="C130">
            <v>45.95</v>
          </cell>
          <cell r="D130">
            <v>43.02</v>
          </cell>
          <cell r="E130">
            <v>41.76</v>
          </cell>
          <cell r="F130">
            <v>39.61</v>
          </cell>
          <cell r="G130">
            <v>40.46</v>
          </cell>
          <cell r="I130">
            <v>39.67</v>
          </cell>
          <cell r="R130">
            <v>52.558067288720657</v>
          </cell>
        </row>
        <row r="131">
          <cell r="A131">
            <v>40238</v>
          </cell>
          <cell r="B131">
            <v>38.04</v>
          </cell>
          <cell r="C131">
            <v>45.33</v>
          </cell>
          <cell r="D131">
            <v>42.05</v>
          </cell>
          <cell r="E131">
            <v>39.64</v>
          </cell>
          <cell r="F131">
            <v>38.799999999999997</v>
          </cell>
          <cell r="G131">
            <v>40.47</v>
          </cell>
          <cell r="I131">
            <v>38.86</v>
          </cell>
          <cell r="R131">
            <v>50.780541678291186</v>
          </cell>
        </row>
        <row r="132">
          <cell r="A132">
            <v>40269</v>
          </cell>
          <cell r="B132">
            <v>36.590000000000003</v>
          </cell>
          <cell r="C132">
            <v>43.83</v>
          </cell>
          <cell r="D132">
            <v>39.6</v>
          </cell>
          <cell r="E132">
            <v>37.47</v>
          </cell>
          <cell r="F132">
            <v>39.83</v>
          </cell>
          <cell r="G132">
            <v>39.020000000000003</v>
          </cell>
          <cell r="I132">
            <v>37.53</v>
          </cell>
          <cell r="R132">
            <v>47.0625217916159</v>
          </cell>
        </row>
        <row r="133">
          <cell r="A133">
            <v>40299</v>
          </cell>
          <cell r="B133">
            <v>37.549999999999997</v>
          </cell>
          <cell r="C133">
            <v>42.08</v>
          </cell>
          <cell r="D133">
            <v>37.89</v>
          </cell>
          <cell r="E133">
            <v>37.979999999999997</v>
          </cell>
          <cell r="F133">
            <v>40.6</v>
          </cell>
          <cell r="G133">
            <v>39.979999999999997</v>
          </cell>
          <cell r="I133">
            <v>38.03</v>
          </cell>
          <cell r="R133">
            <v>47.145330111556397</v>
          </cell>
        </row>
        <row r="134">
          <cell r="A134">
            <v>40330</v>
          </cell>
          <cell r="B134">
            <v>43.84</v>
          </cell>
          <cell r="C134">
            <v>42.97</v>
          </cell>
          <cell r="D134">
            <v>38.630000000000003</v>
          </cell>
          <cell r="E134">
            <v>43.19</v>
          </cell>
          <cell r="F134">
            <v>46.86</v>
          </cell>
          <cell r="G134">
            <v>47.34</v>
          </cell>
          <cell r="I134">
            <v>43.26</v>
          </cell>
          <cell r="R134">
            <v>47.712495421563418</v>
          </cell>
        </row>
        <row r="135">
          <cell r="A135">
            <v>40360</v>
          </cell>
          <cell r="B135">
            <v>55.44</v>
          </cell>
          <cell r="C135">
            <v>51.41</v>
          </cell>
          <cell r="D135">
            <v>46.48</v>
          </cell>
          <cell r="E135">
            <v>54.16</v>
          </cell>
          <cell r="F135">
            <v>59.92</v>
          </cell>
          <cell r="G135">
            <v>59.53</v>
          </cell>
          <cell r="I135">
            <v>54.24</v>
          </cell>
          <cell r="R135">
            <v>48.306734689887008</v>
          </cell>
        </row>
        <row r="136">
          <cell r="A136">
            <v>40391</v>
          </cell>
          <cell r="B136">
            <v>65.11</v>
          </cell>
          <cell r="C136">
            <v>54.95</v>
          </cell>
          <cell r="D136">
            <v>50.41</v>
          </cell>
          <cell r="E136">
            <v>63.03</v>
          </cell>
          <cell r="F136">
            <v>65.900000000000006</v>
          </cell>
          <cell r="G136">
            <v>70.05</v>
          </cell>
          <cell r="I136">
            <v>63.12</v>
          </cell>
          <cell r="R136">
            <v>48.836184669373111</v>
          </cell>
        </row>
        <row r="137">
          <cell r="A137">
            <v>40422</v>
          </cell>
          <cell r="B137">
            <v>52.06</v>
          </cell>
          <cell r="C137">
            <v>49.42</v>
          </cell>
          <cell r="D137">
            <v>45.02</v>
          </cell>
          <cell r="E137">
            <v>57.77</v>
          </cell>
          <cell r="F137">
            <v>52.28</v>
          </cell>
          <cell r="G137">
            <v>56.16</v>
          </cell>
          <cell r="I137">
            <v>52.35</v>
          </cell>
          <cell r="R137">
            <v>48.64131114417161</v>
          </cell>
        </row>
        <row r="138">
          <cell r="A138">
            <v>40452</v>
          </cell>
          <cell r="B138">
            <v>39.49</v>
          </cell>
          <cell r="C138">
            <v>47.28</v>
          </cell>
          <cell r="D138">
            <v>43.79</v>
          </cell>
          <cell r="E138">
            <v>40.549999999999997</v>
          </cell>
          <cell r="F138">
            <v>40.229999999999997</v>
          </cell>
          <cell r="G138">
            <v>42.01</v>
          </cell>
          <cell r="I138">
            <v>40.29</v>
          </cell>
          <cell r="R138">
            <v>48.848985013945452</v>
          </cell>
        </row>
        <row r="139">
          <cell r="A139">
            <v>40483</v>
          </cell>
          <cell r="B139">
            <v>38.520000000000003</v>
          </cell>
          <cell r="C139">
            <v>45.4</v>
          </cell>
          <cell r="D139">
            <v>42.45</v>
          </cell>
          <cell r="E139">
            <v>42.62</v>
          </cell>
          <cell r="F139">
            <v>39.950000000000003</v>
          </cell>
          <cell r="G139">
            <v>40.83</v>
          </cell>
          <cell r="I139">
            <v>40.01</v>
          </cell>
          <cell r="R139">
            <v>51.103810120560311</v>
          </cell>
        </row>
        <row r="140">
          <cell r="A140">
            <v>40513</v>
          </cell>
          <cell r="B140">
            <v>38.04</v>
          </cell>
          <cell r="C140">
            <v>46.04</v>
          </cell>
          <cell r="D140">
            <v>43.07</v>
          </cell>
          <cell r="E140">
            <v>44.68</v>
          </cell>
          <cell r="F140">
            <v>41.24</v>
          </cell>
          <cell r="G140">
            <v>40.24</v>
          </cell>
          <cell r="I140">
            <v>41.3</v>
          </cell>
          <cell r="R140">
            <v>53.293854389520497</v>
          </cell>
        </row>
        <row r="141">
          <cell r="A141">
            <v>40544</v>
          </cell>
          <cell r="B141">
            <v>38.299999999999997</v>
          </cell>
          <cell r="C141">
            <v>47.67</v>
          </cell>
          <cell r="D141">
            <v>44.43</v>
          </cell>
          <cell r="E141">
            <v>44.09</v>
          </cell>
          <cell r="F141">
            <v>41.4</v>
          </cell>
          <cell r="G141">
            <v>40.67</v>
          </cell>
          <cell r="I141">
            <v>41.47</v>
          </cell>
          <cell r="R141">
            <v>42.488611078746466</v>
          </cell>
        </row>
        <row r="142">
          <cell r="A142">
            <v>40575</v>
          </cell>
          <cell r="B142">
            <v>38.299999999999997</v>
          </cell>
          <cell r="C142">
            <v>46.85</v>
          </cell>
          <cell r="D142">
            <v>43.52</v>
          </cell>
          <cell r="E142">
            <v>41.96</v>
          </cell>
          <cell r="F142">
            <v>39.799999999999997</v>
          </cell>
          <cell r="G142">
            <v>40.67</v>
          </cell>
          <cell r="I142">
            <v>39.86</v>
          </cell>
          <cell r="R142">
            <v>41.589396612603259</v>
          </cell>
        </row>
        <row r="143">
          <cell r="A143">
            <v>40603</v>
          </cell>
          <cell r="B143">
            <v>38.299999999999997</v>
          </cell>
          <cell r="C143">
            <v>46.27</v>
          </cell>
          <cell r="D143">
            <v>42.61</v>
          </cell>
          <cell r="E143">
            <v>39.82</v>
          </cell>
          <cell r="F143">
            <v>38.979999999999997</v>
          </cell>
          <cell r="G143">
            <v>40.68</v>
          </cell>
          <cell r="I143">
            <v>39.049999999999997</v>
          </cell>
          <cell r="R143">
            <v>40.129535380208303</v>
          </cell>
        </row>
        <row r="144">
          <cell r="A144">
            <v>40634</v>
          </cell>
          <cell r="B144">
            <v>36.840000000000003</v>
          </cell>
          <cell r="C144">
            <v>44.87</v>
          </cell>
          <cell r="D144">
            <v>40.340000000000003</v>
          </cell>
          <cell r="E144">
            <v>37.64</v>
          </cell>
          <cell r="F144">
            <v>40.01</v>
          </cell>
          <cell r="G144">
            <v>39.22</v>
          </cell>
          <cell r="I144">
            <v>37.71</v>
          </cell>
          <cell r="R144">
            <v>38.232494123013176</v>
          </cell>
        </row>
        <row r="145">
          <cell r="A145">
            <v>40664</v>
          </cell>
          <cell r="B145">
            <v>37.81</v>
          </cell>
          <cell r="C145">
            <v>43.22</v>
          </cell>
          <cell r="D145">
            <v>38.74</v>
          </cell>
          <cell r="E145">
            <v>38.15</v>
          </cell>
          <cell r="F145">
            <v>40.78</v>
          </cell>
          <cell r="G145">
            <v>40.19</v>
          </cell>
          <cell r="I145">
            <v>38.21</v>
          </cell>
          <cell r="R145">
            <v>38.294994555623774</v>
          </cell>
        </row>
        <row r="146">
          <cell r="A146">
            <v>40695</v>
          </cell>
          <cell r="B146">
            <v>44.14</v>
          </cell>
          <cell r="C146">
            <v>44.06</v>
          </cell>
          <cell r="D146">
            <v>39.43</v>
          </cell>
          <cell r="E146">
            <v>43.38</v>
          </cell>
          <cell r="F146">
            <v>47.06</v>
          </cell>
          <cell r="G146">
            <v>47.5</v>
          </cell>
          <cell r="I146">
            <v>43.45</v>
          </cell>
          <cell r="R146">
            <v>38.75332426807293</v>
          </cell>
        </row>
        <row r="147">
          <cell r="A147">
            <v>40725</v>
          </cell>
          <cell r="B147">
            <v>55.82</v>
          </cell>
          <cell r="C147">
            <v>51.97</v>
          </cell>
          <cell r="D147">
            <v>46.74</v>
          </cell>
          <cell r="E147">
            <v>54.39</v>
          </cell>
          <cell r="F147">
            <v>60.18</v>
          </cell>
          <cell r="G147">
            <v>59.71</v>
          </cell>
          <cell r="I147">
            <v>54.48</v>
          </cell>
          <cell r="R147">
            <v>39.233837721524715</v>
          </cell>
        </row>
        <row r="148">
          <cell r="A148">
            <v>40756</v>
          </cell>
          <cell r="B148">
            <v>65.56</v>
          </cell>
          <cell r="C148">
            <v>55.28</v>
          </cell>
          <cell r="D148">
            <v>50.4</v>
          </cell>
          <cell r="E148">
            <v>63.29</v>
          </cell>
          <cell r="F148">
            <v>66.180000000000007</v>
          </cell>
          <cell r="G148">
            <v>70.23</v>
          </cell>
          <cell r="I148">
            <v>63.39</v>
          </cell>
          <cell r="R148">
            <v>39.661081721160691</v>
          </cell>
        </row>
        <row r="149">
          <cell r="A149">
            <v>40787</v>
          </cell>
          <cell r="B149">
            <v>52.42</v>
          </cell>
          <cell r="C149">
            <v>50.1</v>
          </cell>
          <cell r="D149">
            <v>45.38</v>
          </cell>
          <cell r="E149">
            <v>58</v>
          </cell>
          <cell r="F149">
            <v>52.49</v>
          </cell>
          <cell r="G149">
            <v>56.32</v>
          </cell>
          <cell r="I149">
            <v>52.57</v>
          </cell>
          <cell r="R149">
            <v>39.496220332814332</v>
          </cell>
        </row>
        <row r="150">
          <cell r="A150">
            <v>40817</v>
          </cell>
          <cell r="B150">
            <v>39.76</v>
          </cell>
          <cell r="C150">
            <v>48.1</v>
          </cell>
          <cell r="D150">
            <v>44.24</v>
          </cell>
          <cell r="E150">
            <v>40.71</v>
          </cell>
          <cell r="F150">
            <v>40.4</v>
          </cell>
          <cell r="G150">
            <v>42.22</v>
          </cell>
          <cell r="I150">
            <v>40.46</v>
          </cell>
          <cell r="R150">
            <v>39.66053662262992</v>
          </cell>
        </row>
        <row r="151">
          <cell r="A151">
            <v>40848</v>
          </cell>
          <cell r="B151">
            <v>38.79</v>
          </cell>
          <cell r="C151">
            <v>46.34</v>
          </cell>
          <cell r="D151">
            <v>42.99</v>
          </cell>
          <cell r="E151">
            <v>42.78</v>
          </cell>
          <cell r="F151">
            <v>40.11</v>
          </cell>
          <cell r="G151">
            <v>41.06</v>
          </cell>
          <cell r="I151">
            <v>40.17</v>
          </cell>
          <cell r="R151">
            <v>41.83812007401643</v>
          </cell>
        </row>
        <row r="152">
          <cell r="A152">
            <v>40878</v>
          </cell>
          <cell r="B152">
            <v>38.299999999999997</v>
          </cell>
          <cell r="C152">
            <v>46.94</v>
          </cell>
          <cell r="D152">
            <v>43.57</v>
          </cell>
          <cell r="E152">
            <v>44.85</v>
          </cell>
          <cell r="F152">
            <v>41.4</v>
          </cell>
          <cell r="G152">
            <v>40.46</v>
          </cell>
          <cell r="I152">
            <v>41.46</v>
          </cell>
          <cell r="R152">
            <v>43.621847509585976</v>
          </cell>
        </row>
        <row r="153">
          <cell r="A153">
            <v>40909</v>
          </cell>
          <cell r="B153">
            <v>38.56</v>
          </cell>
          <cell r="C153">
            <v>48.51</v>
          </cell>
          <cell r="D153">
            <v>44.87</v>
          </cell>
          <cell r="E153">
            <v>44.24</v>
          </cell>
          <cell r="F153">
            <v>41.54</v>
          </cell>
          <cell r="G153">
            <v>40.880000000000003</v>
          </cell>
          <cell r="I153">
            <v>41.61</v>
          </cell>
          <cell r="R153">
            <v>42.488611078746466</v>
          </cell>
        </row>
        <row r="154">
          <cell r="A154">
            <v>40940</v>
          </cell>
          <cell r="B154">
            <v>38.31</v>
          </cell>
          <cell r="C154">
            <v>47.75</v>
          </cell>
          <cell r="D154">
            <v>44.02</v>
          </cell>
          <cell r="E154">
            <v>42.09</v>
          </cell>
          <cell r="F154">
            <v>39.93</v>
          </cell>
          <cell r="G154">
            <v>40.630000000000003</v>
          </cell>
          <cell r="I154">
            <v>40</v>
          </cell>
          <cell r="R154">
            <v>41.589396612603259</v>
          </cell>
        </row>
        <row r="155">
          <cell r="A155">
            <v>40969</v>
          </cell>
          <cell r="B155">
            <v>38.56</v>
          </cell>
          <cell r="C155">
            <v>47.21</v>
          </cell>
          <cell r="D155">
            <v>43.18</v>
          </cell>
          <cell r="E155">
            <v>39.96</v>
          </cell>
          <cell r="F155">
            <v>39.11</v>
          </cell>
          <cell r="G155">
            <v>40.880000000000003</v>
          </cell>
          <cell r="I155">
            <v>39.18</v>
          </cell>
          <cell r="R155">
            <v>40.129535380208303</v>
          </cell>
        </row>
      </sheetData>
      <sheetData sheetId="16">
        <row r="6">
          <cell r="R6" t="str">
            <v>ALBERTA</v>
          </cell>
        </row>
        <row r="13">
          <cell r="A13">
            <v>37223</v>
          </cell>
          <cell r="B13">
            <v>20</v>
          </cell>
          <cell r="C13">
            <v>22</v>
          </cell>
          <cell r="D13">
            <v>19</v>
          </cell>
          <cell r="E13">
            <v>22.75</v>
          </cell>
          <cell r="F13">
            <v>22.25</v>
          </cell>
          <cell r="G13">
            <v>21</v>
          </cell>
          <cell r="I13">
            <v>20.174999237060501</v>
          </cell>
          <cell r="R13">
            <v>30.499995422363281</v>
          </cell>
        </row>
        <row r="14">
          <cell r="A14">
            <v>37224</v>
          </cell>
          <cell r="B14">
            <v>20</v>
          </cell>
          <cell r="C14">
            <v>22</v>
          </cell>
          <cell r="D14">
            <v>19</v>
          </cell>
          <cell r="E14">
            <v>22.75</v>
          </cell>
          <cell r="F14">
            <v>22.25</v>
          </cell>
          <cell r="G14">
            <v>21</v>
          </cell>
          <cell r="I14">
            <v>20.174999237060501</v>
          </cell>
          <cell r="R14">
            <v>30.499995422363281</v>
          </cell>
        </row>
        <row r="15">
          <cell r="A15">
            <v>37225</v>
          </cell>
          <cell r="B15">
            <v>20</v>
          </cell>
          <cell r="C15">
            <v>22</v>
          </cell>
          <cell r="D15">
            <v>19</v>
          </cell>
          <cell r="E15">
            <v>22.75</v>
          </cell>
          <cell r="F15">
            <v>22.25</v>
          </cell>
          <cell r="G15">
            <v>21</v>
          </cell>
          <cell r="I15">
            <v>20.174999237060501</v>
          </cell>
          <cell r="R15">
            <v>30.499995422363281</v>
          </cell>
        </row>
        <row r="16">
          <cell r="A16">
            <v>37228</v>
          </cell>
          <cell r="B16">
            <v>26.5</v>
          </cell>
          <cell r="C16">
            <v>31</v>
          </cell>
          <cell r="D16">
            <v>31</v>
          </cell>
          <cell r="E16">
            <v>31.25</v>
          </cell>
          <cell r="F16">
            <v>29.25</v>
          </cell>
          <cell r="G16">
            <v>27.5</v>
          </cell>
          <cell r="I16">
            <v>36.65</v>
          </cell>
          <cell r="R16">
            <v>45.95000015258789</v>
          </cell>
        </row>
        <row r="17">
          <cell r="A17">
            <v>37229</v>
          </cell>
          <cell r="B17">
            <v>26.5</v>
          </cell>
          <cell r="C17">
            <v>31</v>
          </cell>
          <cell r="D17">
            <v>31</v>
          </cell>
          <cell r="E17">
            <v>31.25</v>
          </cell>
          <cell r="F17">
            <v>29.25</v>
          </cell>
          <cell r="G17">
            <v>27.5</v>
          </cell>
          <cell r="I17">
            <v>36.65</v>
          </cell>
          <cell r="R17">
            <v>45.95000015258789</v>
          </cell>
        </row>
        <row r="18">
          <cell r="A18">
            <v>37230</v>
          </cell>
          <cell r="B18">
            <v>26.5</v>
          </cell>
          <cell r="C18">
            <v>31</v>
          </cell>
          <cell r="D18">
            <v>31</v>
          </cell>
          <cell r="E18">
            <v>31.25</v>
          </cell>
          <cell r="F18">
            <v>29.25</v>
          </cell>
          <cell r="G18">
            <v>27.5</v>
          </cell>
          <cell r="I18">
            <v>36.65</v>
          </cell>
          <cell r="R18">
            <v>45.95000015258789</v>
          </cell>
        </row>
        <row r="19">
          <cell r="A19">
            <v>37231</v>
          </cell>
          <cell r="B19">
            <v>26.5</v>
          </cell>
          <cell r="C19">
            <v>31</v>
          </cell>
          <cell r="D19">
            <v>31</v>
          </cell>
          <cell r="E19">
            <v>31.25</v>
          </cell>
          <cell r="F19">
            <v>29.25</v>
          </cell>
          <cell r="G19">
            <v>27.5</v>
          </cell>
          <cell r="I19">
            <v>36.65</v>
          </cell>
          <cell r="R19">
            <v>45.95000015258789</v>
          </cell>
        </row>
        <row r="20">
          <cell r="A20">
            <v>37232</v>
          </cell>
          <cell r="B20">
            <v>26.5</v>
          </cell>
          <cell r="C20">
            <v>31</v>
          </cell>
          <cell r="D20">
            <v>31</v>
          </cell>
          <cell r="E20">
            <v>31.25</v>
          </cell>
          <cell r="F20">
            <v>29.25</v>
          </cell>
          <cell r="G20">
            <v>27.5</v>
          </cell>
          <cell r="I20">
            <v>36.65</v>
          </cell>
          <cell r="R20">
            <v>45.95000015258789</v>
          </cell>
        </row>
        <row r="21">
          <cell r="A21">
            <v>37235</v>
          </cell>
          <cell r="B21">
            <v>26.5</v>
          </cell>
          <cell r="C21">
            <v>31</v>
          </cell>
          <cell r="D21">
            <v>31</v>
          </cell>
          <cell r="E21">
            <v>31.25</v>
          </cell>
          <cell r="F21">
            <v>29.25</v>
          </cell>
          <cell r="G21">
            <v>27.5</v>
          </cell>
          <cell r="I21">
            <v>25</v>
          </cell>
          <cell r="R21">
            <v>45.95000015258789</v>
          </cell>
        </row>
        <row r="22">
          <cell r="A22">
            <v>37236</v>
          </cell>
          <cell r="B22">
            <v>26.5</v>
          </cell>
          <cell r="C22">
            <v>31</v>
          </cell>
          <cell r="D22">
            <v>31</v>
          </cell>
          <cell r="E22">
            <v>31.25</v>
          </cell>
          <cell r="F22">
            <v>29.25</v>
          </cell>
          <cell r="G22">
            <v>27.5</v>
          </cell>
          <cell r="I22">
            <v>25</v>
          </cell>
          <cell r="R22">
            <v>45.95000015258789</v>
          </cell>
        </row>
        <row r="23">
          <cell r="A23">
            <v>37237</v>
          </cell>
          <cell r="B23">
            <v>26.5</v>
          </cell>
          <cell r="C23">
            <v>31</v>
          </cell>
          <cell r="D23">
            <v>31</v>
          </cell>
          <cell r="E23">
            <v>31.25</v>
          </cell>
          <cell r="F23">
            <v>29.25</v>
          </cell>
          <cell r="G23">
            <v>27.5</v>
          </cell>
          <cell r="I23">
            <v>25</v>
          </cell>
          <cell r="R23">
            <v>45.95000015258789</v>
          </cell>
        </row>
        <row r="24">
          <cell r="A24">
            <v>37238</v>
          </cell>
          <cell r="B24">
            <v>26.5</v>
          </cell>
          <cell r="C24">
            <v>31</v>
          </cell>
          <cell r="D24">
            <v>31</v>
          </cell>
          <cell r="E24">
            <v>31.25</v>
          </cell>
          <cell r="F24">
            <v>29.25</v>
          </cell>
          <cell r="G24">
            <v>27.5</v>
          </cell>
          <cell r="I24">
            <v>25</v>
          </cell>
          <cell r="R24">
            <v>45.95000015258789</v>
          </cell>
        </row>
        <row r="25">
          <cell r="A25">
            <v>37239</v>
          </cell>
          <cell r="B25">
            <v>26.5</v>
          </cell>
          <cell r="C25">
            <v>31</v>
          </cell>
          <cell r="D25">
            <v>31</v>
          </cell>
          <cell r="E25">
            <v>31.25</v>
          </cell>
          <cell r="F25">
            <v>29.25</v>
          </cell>
          <cell r="G25">
            <v>27.5</v>
          </cell>
          <cell r="I25">
            <v>25</v>
          </cell>
          <cell r="R25">
            <v>45.95000015258789</v>
          </cell>
        </row>
        <row r="26">
          <cell r="A26">
            <v>37242</v>
          </cell>
          <cell r="B26">
            <v>26.5</v>
          </cell>
          <cell r="C26">
            <v>26</v>
          </cell>
          <cell r="D26">
            <v>26</v>
          </cell>
          <cell r="E26">
            <v>31.25</v>
          </cell>
          <cell r="F26">
            <v>29.25</v>
          </cell>
          <cell r="G26">
            <v>27.5</v>
          </cell>
          <cell r="I26">
            <v>19.5</v>
          </cell>
          <cell r="R26">
            <v>45.95000015258789</v>
          </cell>
        </row>
        <row r="27">
          <cell r="A27">
            <v>37256</v>
          </cell>
          <cell r="B27">
            <v>26.5</v>
          </cell>
          <cell r="C27">
            <v>31.5</v>
          </cell>
          <cell r="D27">
            <v>31</v>
          </cell>
          <cell r="E27">
            <v>31.25</v>
          </cell>
          <cell r="F27">
            <v>29.25</v>
          </cell>
          <cell r="G27">
            <v>27.5</v>
          </cell>
          <cell r="I27">
            <v>31</v>
          </cell>
          <cell r="R27">
            <v>45.952499999999802</v>
          </cell>
        </row>
        <row r="28">
          <cell r="A28">
            <v>37257</v>
          </cell>
          <cell r="B28">
            <v>29</v>
          </cell>
          <cell r="C28">
            <v>32.25</v>
          </cell>
          <cell r="D28">
            <v>32.25</v>
          </cell>
          <cell r="E28">
            <v>33.15</v>
          </cell>
          <cell r="F28">
            <v>31.7</v>
          </cell>
          <cell r="G28">
            <v>30.5</v>
          </cell>
          <cell r="I28">
            <v>31.7</v>
          </cell>
          <cell r="R28">
            <v>63.52662073595198</v>
          </cell>
        </row>
        <row r="29">
          <cell r="A29">
            <v>37288</v>
          </cell>
          <cell r="B29">
            <v>28.75</v>
          </cell>
          <cell r="C29">
            <v>31.65</v>
          </cell>
          <cell r="D29">
            <v>31.75</v>
          </cell>
          <cell r="E29">
            <v>32.5</v>
          </cell>
          <cell r="F29">
            <v>31.35</v>
          </cell>
          <cell r="G29">
            <v>30</v>
          </cell>
          <cell r="I29">
            <v>31.35</v>
          </cell>
          <cell r="R29">
            <v>63.879989624023438</v>
          </cell>
        </row>
        <row r="30">
          <cell r="A30">
            <v>37316</v>
          </cell>
          <cell r="B30">
            <v>28.75</v>
          </cell>
          <cell r="C30">
            <v>31.5</v>
          </cell>
          <cell r="D30">
            <v>31.5</v>
          </cell>
          <cell r="E30">
            <v>32</v>
          </cell>
          <cell r="F30">
            <v>31.1</v>
          </cell>
          <cell r="G30">
            <v>30</v>
          </cell>
          <cell r="I30">
            <v>31.1</v>
          </cell>
          <cell r="R30">
            <v>63.549057006835937</v>
          </cell>
        </row>
        <row r="31">
          <cell r="A31">
            <v>37347</v>
          </cell>
          <cell r="B31">
            <v>29</v>
          </cell>
          <cell r="C31">
            <v>30</v>
          </cell>
          <cell r="D31">
            <v>28</v>
          </cell>
          <cell r="E31">
            <v>29.2</v>
          </cell>
          <cell r="F31">
            <v>29.1</v>
          </cell>
          <cell r="G31">
            <v>31</v>
          </cell>
          <cell r="I31">
            <v>29.1</v>
          </cell>
          <cell r="R31">
            <v>52.054271697998047</v>
          </cell>
        </row>
        <row r="32">
          <cell r="A32">
            <v>37377</v>
          </cell>
          <cell r="B32">
            <v>32.25</v>
          </cell>
          <cell r="C32">
            <v>29</v>
          </cell>
          <cell r="D32">
            <v>26.5</v>
          </cell>
          <cell r="E32">
            <v>28.95</v>
          </cell>
          <cell r="F32">
            <v>32.75</v>
          </cell>
          <cell r="G32">
            <v>35.25</v>
          </cell>
          <cell r="I32">
            <v>28.95</v>
          </cell>
          <cell r="R32">
            <v>53.099288940429688</v>
          </cell>
        </row>
        <row r="33">
          <cell r="A33">
            <v>37408</v>
          </cell>
          <cell r="B33">
            <v>41.25</v>
          </cell>
          <cell r="C33">
            <v>31</v>
          </cell>
          <cell r="D33">
            <v>28.5</v>
          </cell>
          <cell r="E33">
            <v>35.450000000000003</v>
          </cell>
          <cell r="F33">
            <v>38.75</v>
          </cell>
          <cell r="G33">
            <v>46.25</v>
          </cell>
          <cell r="I33">
            <v>35.450000000000003</v>
          </cell>
          <cell r="R33">
            <v>54.154392242431641</v>
          </cell>
        </row>
        <row r="34">
          <cell r="A34">
            <v>37438</v>
          </cell>
          <cell r="B34">
            <v>54</v>
          </cell>
          <cell r="C34">
            <v>45</v>
          </cell>
          <cell r="D34">
            <v>42</v>
          </cell>
          <cell r="E34">
            <v>48</v>
          </cell>
          <cell r="F34">
            <v>47.25</v>
          </cell>
          <cell r="G34">
            <v>61</v>
          </cell>
          <cell r="I34">
            <v>47.25</v>
          </cell>
          <cell r="R34">
            <v>49.028722208090912</v>
          </cell>
        </row>
        <row r="35">
          <cell r="A35">
            <v>37469</v>
          </cell>
          <cell r="B35">
            <v>60</v>
          </cell>
          <cell r="C35">
            <v>52.5</v>
          </cell>
          <cell r="D35">
            <v>50</v>
          </cell>
          <cell r="E35">
            <v>54.25</v>
          </cell>
          <cell r="F35">
            <v>55.25</v>
          </cell>
          <cell r="G35">
            <v>70</v>
          </cell>
          <cell r="I35">
            <v>54.25</v>
          </cell>
          <cell r="R35">
            <v>49.869175459321902</v>
          </cell>
        </row>
        <row r="36">
          <cell r="A36">
            <v>37500</v>
          </cell>
          <cell r="B36">
            <v>46.5</v>
          </cell>
          <cell r="C36">
            <v>45.5</v>
          </cell>
          <cell r="D36">
            <v>42</v>
          </cell>
          <cell r="E36">
            <v>47</v>
          </cell>
          <cell r="F36">
            <v>46.75</v>
          </cell>
          <cell r="G36">
            <v>53.5</v>
          </cell>
          <cell r="I36">
            <v>46.75</v>
          </cell>
          <cell r="R36">
            <v>50.099119346123921</v>
          </cell>
        </row>
        <row r="37">
          <cell r="A37">
            <v>37530</v>
          </cell>
          <cell r="B37">
            <v>36.5</v>
          </cell>
          <cell r="C37">
            <v>39</v>
          </cell>
          <cell r="D37">
            <v>38</v>
          </cell>
          <cell r="E37">
            <v>37.9</v>
          </cell>
          <cell r="F37">
            <v>38</v>
          </cell>
          <cell r="G37">
            <v>39</v>
          </cell>
          <cell r="I37">
            <v>37.9</v>
          </cell>
          <cell r="R37">
            <v>58.706850859604913</v>
          </cell>
        </row>
        <row r="38">
          <cell r="A38">
            <v>37561</v>
          </cell>
          <cell r="B38">
            <v>34.5</v>
          </cell>
          <cell r="C38">
            <v>37.5</v>
          </cell>
          <cell r="D38">
            <v>36.5</v>
          </cell>
          <cell r="E38">
            <v>38.9</v>
          </cell>
          <cell r="F38">
            <v>37</v>
          </cell>
          <cell r="G38">
            <v>36.5</v>
          </cell>
          <cell r="I38">
            <v>37</v>
          </cell>
          <cell r="R38">
            <v>64.654505770872547</v>
          </cell>
        </row>
        <row r="39">
          <cell r="A39">
            <v>37591</v>
          </cell>
          <cell r="B39">
            <v>35.75</v>
          </cell>
          <cell r="C39">
            <v>37.5</v>
          </cell>
          <cell r="D39">
            <v>37</v>
          </cell>
          <cell r="E39">
            <v>39.9</v>
          </cell>
          <cell r="F39">
            <v>39</v>
          </cell>
          <cell r="G39">
            <v>37.75</v>
          </cell>
          <cell r="I39">
            <v>39</v>
          </cell>
          <cell r="R39">
            <v>69.129069927967038</v>
          </cell>
        </row>
        <row r="40">
          <cell r="A40">
            <v>37622</v>
          </cell>
          <cell r="B40">
            <v>35.75</v>
          </cell>
          <cell r="C40">
            <v>42.5</v>
          </cell>
          <cell r="D40">
            <v>42</v>
          </cell>
          <cell r="E40">
            <v>41.8</v>
          </cell>
          <cell r="F40">
            <v>39.25</v>
          </cell>
          <cell r="G40">
            <v>37.75</v>
          </cell>
          <cell r="I40">
            <v>39.25</v>
          </cell>
          <cell r="R40">
            <v>51.435536299564767</v>
          </cell>
        </row>
        <row r="41">
          <cell r="A41">
            <v>37653</v>
          </cell>
          <cell r="B41">
            <v>35.75</v>
          </cell>
          <cell r="C41">
            <v>40.75</v>
          </cell>
          <cell r="D41">
            <v>40</v>
          </cell>
          <cell r="E41">
            <v>39.799999999999997</v>
          </cell>
          <cell r="F41">
            <v>37.75</v>
          </cell>
          <cell r="G41">
            <v>37.75</v>
          </cell>
          <cell r="I41">
            <v>37.75</v>
          </cell>
          <cell r="R41">
            <v>50.29642554784936</v>
          </cell>
        </row>
        <row r="42">
          <cell r="A42">
            <v>37681</v>
          </cell>
          <cell r="B42">
            <v>35.75</v>
          </cell>
          <cell r="C42">
            <v>39.5</v>
          </cell>
          <cell r="D42">
            <v>38</v>
          </cell>
          <cell r="E42">
            <v>37.799999999999997</v>
          </cell>
          <cell r="F42">
            <v>37</v>
          </cell>
          <cell r="G42">
            <v>37.75</v>
          </cell>
          <cell r="I42">
            <v>37</v>
          </cell>
          <cell r="R42">
            <v>48.832963981735226</v>
          </cell>
        </row>
        <row r="43">
          <cell r="A43">
            <v>37712</v>
          </cell>
          <cell r="B43">
            <v>34.25</v>
          </cell>
          <cell r="C43">
            <v>36.5</v>
          </cell>
          <cell r="D43">
            <v>33</v>
          </cell>
          <cell r="E43">
            <v>35.75</v>
          </cell>
          <cell r="F43">
            <v>38</v>
          </cell>
          <cell r="G43">
            <v>36.25</v>
          </cell>
          <cell r="I43">
            <v>35.75</v>
          </cell>
          <cell r="R43">
            <v>47.04451046402562</v>
          </cell>
        </row>
        <row r="44">
          <cell r="A44">
            <v>37742</v>
          </cell>
          <cell r="B44">
            <v>35.25</v>
          </cell>
          <cell r="C44">
            <v>33</v>
          </cell>
          <cell r="D44">
            <v>29.5</v>
          </cell>
          <cell r="E44">
            <v>36.25</v>
          </cell>
          <cell r="F44">
            <v>38.75</v>
          </cell>
          <cell r="G44">
            <v>37.25</v>
          </cell>
          <cell r="I44">
            <v>36.25</v>
          </cell>
          <cell r="R44">
            <v>47.20194033344081</v>
          </cell>
        </row>
        <row r="45">
          <cell r="A45">
            <v>37773</v>
          </cell>
          <cell r="B45">
            <v>41.75</v>
          </cell>
          <cell r="C45">
            <v>34.75</v>
          </cell>
          <cell r="D45">
            <v>31</v>
          </cell>
          <cell r="E45">
            <v>41.25</v>
          </cell>
          <cell r="F45">
            <v>44.75</v>
          </cell>
          <cell r="G45">
            <v>46.25</v>
          </cell>
          <cell r="I45">
            <v>41.25</v>
          </cell>
          <cell r="R45">
            <v>47.682731528499339</v>
          </cell>
        </row>
        <row r="46">
          <cell r="A46">
            <v>37803</v>
          </cell>
          <cell r="B46">
            <v>53.75</v>
          </cell>
          <cell r="C46">
            <v>51.5</v>
          </cell>
          <cell r="D46">
            <v>47</v>
          </cell>
          <cell r="E46">
            <v>51.75</v>
          </cell>
          <cell r="F46">
            <v>57.25</v>
          </cell>
          <cell r="G46">
            <v>59.75</v>
          </cell>
          <cell r="I46">
            <v>51.75</v>
          </cell>
          <cell r="R46">
            <v>48.24512823303035</v>
          </cell>
        </row>
        <row r="47">
          <cell r="A47">
            <v>37834</v>
          </cell>
          <cell r="B47">
            <v>63.75</v>
          </cell>
          <cell r="C47">
            <v>58.5</v>
          </cell>
          <cell r="D47">
            <v>55</v>
          </cell>
          <cell r="E47">
            <v>60.25</v>
          </cell>
          <cell r="F47">
            <v>63</v>
          </cell>
          <cell r="G47">
            <v>71.75</v>
          </cell>
          <cell r="I47">
            <v>60.25</v>
          </cell>
          <cell r="R47">
            <v>48.678784886201029</v>
          </cell>
        </row>
        <row r="48">
          <cell r="A48">
            <v>37865</v>
          </cell>
          <cell r="B48">
            <v>50.25</v>
          </cell>
          <cell r="C48">
            <v>47.5</v>
          </cell>
          <cell r="D48">
            <v>44</v>
          </cell>
          <cell r="E48">
            <v>55.25</v>
          </cell>
          <cell r="F48">
            <v>50</v>
          </cell>
          <cell r="G48">
            <v>56.25</v>
          </cell>
          <cell r="I48">
            <v>50</v>
          </cell>
          <cell r="R48">
            <v>48.804164289372572</v>
          </cell>
        </row>
        <row r="49">
          <cell r="A49">
            <v>37895</v>
          </cell>
          <cell r="B49">
            <v>37.25</v>
          </cell>
          <cell r="C49">
            <v>43.25</v>
          </cell>
          <cell r="D49">
            <v>41.5</v>
          </cell>
          <cell r="E49">
            <v>38.799999999999997</v>
          </cell>
          <cell r="F49">
            <v>38.5</v>
          </cell>
          <cell r="G49">
            <v>39.5</v>
          </cell>
          <cell r="I49">
            <v>38.5</v>
          </cell>
          <cell r="R49">
            <v>49.482491021995784</v>
          </cell>
        </row>
        <row r="50">
          <cell r="A50">
            <v>37926</v>
          </cell>
          <cell r="B50">
            <v>36.25</v>
          </cell>
          <cell r="C50">
            <v>39.5</v>
          </cell>
          <cell r="D50">
            <v>38.75</v>
          </cell>
          <cell r="E50">
            <v>40.799999999999997</v>
          </cell>
          <cell r="F50">
            <v>38.25</v>
          </cell>
          <cell r="G50">
            <v>38</v>
          </cell>
          <cell r="I50">
            <v>38.25</v>
          </cell>
          <cell r="R50">
            <v>52.772233973749401</v>
          </cell>
        </row>
        <row r="51">
          <cell r="A51">
            <v>37956</v>
          </cell>
          <cell r="B51">
            <v>35.75</v>
          </cell>
          <cell r="C51">
            <v>40.75</v>
          </cell>
          <cell r="D51">
            <v>40</v>
          </cell>
          <cell r="E51">
            <v>42.8</v>
          </cell>
          <cell r="F51">
            <v>39.5</v>
          </cell>
          <cell r="G51">
            <v>37.25</v>
          </cell>
          <cell r="I51">
            <v>39.5</v>
          </cell>
          <cell r="R51">
            <v>55.469414439406847</v>
          </cell>
        </row>
        <row r="52">
          <cell r="A52">
            <v>37987</v>
          </cell>
          <cell r="B52">
            <v>36.46</v>
          </cell>
          <cell r="C52">
            <v>42.88</v>
          </cell>
          <cell r="D52">
            <v>42.12</v>
          </cell>
          <cell r="E52">
            <v>42.27</v>
          </cell>
          <cell r="F52">
            <v>39.700000000000003</v>
          </cell>
          <cell r="G52">
            <v>38.659999999999997</v>
          </cell>
          <cell r="I52">
            <v>39.71</v>
          </cell>
          <cell r="R52">
            <v>53.781745619984576</v>
          </cell>
        </row>
        <row r="53">
          <cell r="A53">
            <v>38018</v>
          </cell>
          <cell r="B53">
            <v>36.46</v>
          </cell>
          <cell r="C53">
            <v>41.38</v>
          </cell>
          <cell r="D53">
            <v>40.4</v>
          </cell>
          <cell r="E53">
            <v>40.24</v>
          </cell>
          <cell r="F53">
            <v>38.17</v>
          </cell>
          <cell r="G53">
            <v>38.659999999999997</v>
          </cell>
          <cell r="I53">
            <v>38.18</v>
          </cell>
          <cell r="R53">
            <v>52.466384990846613</v>
          </cell>
        </row>
        <row r="54">
          <cell r="A54">
            <v>38047</v>
          </cell>
          <cell r="B54">
            <v>36.46</v>
          </cell>
          <cell r="C54">
            <v>40.299999999999997</v>
          </cell>
          <cell r="D54">
            <v>38.68</v>
          </cell>
          <cell r="E54">
            <v>38.21</v>
          </cell>
          <cell r="F54">
            <v>37.409999999999997</v>
          </cell>
          <cell r="G54">
            <v>38.659999999999997</v>
          </cell>
          <cell r="I54">
            <v>37.42</v>
          </cell>
          <cell r="R54">
            <v>50.365025572222493</v>
          </cell>
        </row>
        <row r="55">
          <cell r="A55">
            <v>38078</v>
          </cell>
          <cell r="B55">
            <v>35.07</v>
          </cell>
          <cell r="C55">
            <v>37.729999999999997</v>
          </cell>
          <cell r="D55">
            <v>34.39</v>
          </cell>
          <cell r="E55">
            <v>36.130000000000003</v>
          </cell>
          <cell r="F55">
            <v>38.409999999999997</v>
          </cell>
          <cell r="G55">
            <v>37.270000000000003</v>
          </cell>
          <cell r="I55">
            <v>36.15</v>
          </cell>
          <cell r="R55">
            <v>47.341213680767808</v>
          </cell>
        </row>
        <row r="56">
          <cell r="A56">
            <v>38108</v>
          </cell>
          <cell r="B56">
            <v>35.99</v>
          </cell>
          <cell r="C56">
            <v>34.729999999999997</v>
          </cell>
          <cell r="D56">
            <v>31.38</v>
          </cell>
          <cell r="E56">
            <v>36.630000000000003</v>
          </cell>
          <cell r="F56">
            <v>39.159999999999997</v>
          </cell>
          <cell r="G56">
            <v>38.19</v>
          </cell>
          <cell r="I56">
            <v>36.64</v>
          </cell>
          <cell r="R56">
            <v>47.391782446743093</v>
          </cell>
        </row>
        <row r="57">
          <cell r="A57">
            <v>38139</v>
          </cell>
          <cell r="B57">
            <v>42.02</v>
          </cell>
          <cell r="C57">
            <v>36.229999999999997</v>
          </cell>
          <cell r="D57">
            <v>32.67</v>
          </cell>
          <cell r="E57">
            <v>41.68</v>
          </cell>
          <cell r="F57">
            <v>45.21</v>
          </cell>
          <cell r="G57">
            <v>46.35</v>
          </cell>
          <cell r="I57">
            <v>41.69</v>
          </cell>
          <cell r="R57">
            <v>47.996443479316881</v>
          </cell>
        </row>
        <row r="58">
          <cell r="A58">
            <v>38169</v>
          </cell>
          <cell r="B58">
            <v>53.14</v>
          </cell>
          <cell r="C58">
            <v>50.6</v>
          </cell>
          <cell r="D58">
            <v>46.41</v>
          </cell>
          <cell r="E58">
            <v>52.27</v>
          </cell>
          <cell r="F58">
            <v>57.83</v>
          </cell>
          <cell r="G58">
            <v>58.74</v>
          </cell>
          <cell r="I58">
            <v>52.29</v>
          </cell>
          <cell r="R58">
            <v>48.634829320679451</v>
          </cell>
        </row>
        <row r="59">
          <cell r="A59">
            <v>38200</v>
          </cell>
          <cell r="B59">
            <v>62.41</v>
          </cell>
          <cell r="C59">
            <v>56.61</v>
          </cell>
          <cell r="D59">
            <v>53.28</v>
          </cell>
          <cell r="E59">
            <v>60.85</v>
          </cell>
          <cell r="F59">
            <v>63.63</v>
          </cell>
          <cell r="G59">
            <v>69.709999999999994</v>
          </cell>
          <cell r="I59">
            <v>60.87</v>
          </cell>
          <cell r="R59">
            <v>49.199096454842277</v>
          </cell>
        </row>
        <row r="60">
          <cell r="A60">
            <v>38231</v>
          </cell>
          <cell r="B60">
            <v>49.9</v>
          </cell>
          <cell r="C60">
            <v>47.17</v>
          </cell>
          <cell r="D60">
            <v>43.83</v>
          </cell>
          <cell r="E60">
            <v>55.79</v>
          </cell>
          <cell r="F60">
            <v>50.49</v>
          </cell>
          <cell r="G60">
            <v>55.5</v>
          </cell>
          <cell r="I60">
            <v>50.5</v>
          </cell>
          <cell r="R60">
            <v>48.930886811875091</v>
          </cell>
        </row>
        <row r="61">
          <cell r="A61">
            <v>38261</v>
          </cell>
          <cell r="B61">
            <v>37.85</v>
          </cell>
          <cell r="C61">
            <v>43.52</v>
          </cell>
          <cell r="D61">
            <v>41.69</v>
          </cell>
          <cell r="E61">
            <v>39.17</v>
          </cell>
          <cell r="F61">
            <v>38.869999999999997</v>
          </cell>
          <cell r="G61">
            <v>40.26</v>
          </cell>
          <cell r="I61">
            <v>38.880000000000003</v>
          </cell>
          <cell r="R61">
            <v>49.128390601832344</v>
          </cell>
        </row>
        <row r="62">
          <cell r="A62">
            <v>38292</v>
          </cell>
          <cell r="B62">
            <v>36.92</v>
          </cell>
          <cell r="C62">
            <v>40.31</v>
          </cell>
          <cell r="D62">
            <v>39.33</v>
          </cell>
          <cell r="E62">
            <v>41.18</v>
          </cell>
          <cell r="F62">
            <v>38.61</v>
          </cell>
          <cell r="G62">
            <v>38.9</v>
          </cell>
          <cell r="I62">
            <v>38.619999999999997</v>
          </cell>
          <cell r="R62">
            <v>52.056775338257992</v>
          </cell>
        </row>
        <row r="63">
          <cell r="A63">
            <v>38322</v>
          </cell>
          <cell r="B63">
            <v>36.46</v>
          </cell>
          <cell r="C63">
            <v>41.38</v>
          </cell>
          <cell r="D63">
            <v>40.4</v>
          </cell>
          <cell r="E63">
            <v>43.19</v>
          </cell>
          <cell r="F63">
            <v>39.86</v>
          </cell>
          <cell r="G63">
            <v>38.229999999999997</v>
          </cell>
          <cell r="I63">
            <v>39.869999999999997</v>
          </cell>
          <cell r="R63">
            <v>54.512029492985796</v>
          </cell>
        </row>
        <row r="64">
          <cell r="A64">
            <v>38353</v>
          </cell>
          <cell r="B64">
            <v>36.72</v>
          </cell>
          <cell r="C64">
            <v>43.19</v>
          </cell>
          <cell r="D64">
            <v>42.21</v>
          </cell>
          <cell r="E64">
            <v>42.63</v>
          </cell>
          <cell r="F64">
            <v>40.03</v>
          </cell>
          <cell r="G64">
            <v>39.04</v>
          </cell>
          <cell r="I64">
            <v>40.06</v>
          </cell>
          <cell r="R64">
            <v>52.383324109112891</v>
          </cell>
        </row>
        <row r="65">
          <cell r="A65">
            <v>38384</v>
          </cell>
          <cell r="B65">
            <v>36.72</v>
          </cell>
          <cell r="C65">
            <v>41.91</v>
          </cell>
          <cell r="D65">
            <v>40.74</v>
          </cell>
          <cell r="E65">
            <v>40.58</v>
          </cell>
          <cell r="F65">
            <v>38.49</v>
          </cell>
          <cell r="G65">
            <v>39.04</v>
          </cell>
          <cell r="I65">
            <v>38.51</v>
          </cell>
          <cell r="R65">
            <v>51.135527555040468</v>
          </cell>
        </row>
        <row r="66">
          <cell r="A66">
            <v>38412</v>
          </cell>
          <cell r="B66">
            <v>36.72</v>
          </cell>
          <cell r="C66">
            <v>40.99</v>
          </cell>
          <cell r="D66">
            <v>39.270000000000003</v>
          </cell>
          <cell r="E66">
            <v>38.53</v>
          </cell>
          <cell r="F66">
            <v>37.71</v>
          </cell>
          <cell r="G66">
            <v>39.04</v>
          </cell>
          <cell r="I66">
            <v>37.74</v>
          </cell>
          <cell r="R66">
            <v>49.142937915966876</v>
          </cell>
        </row>
        <row r="67">
          <cell r="A67">
            <v>38443</v>
          </cell>
          <cell r="B67">
            <v>35.32</v>
          </cell>
          <cell r="C67">
            <v>38.79</v>
          </cell>
          <cell r="D67">
            <v>35.590000000000003</v>
          </cell>
          <cell r="E67">
            <v>36.43</v>
          </cell>
          <cell r="F67">
            <v>38.72</v>
          </cell>
          <cell r="G67">
            <v>37.64</v>
          </cell>
          <cell r="I67">
            <v>36.450000000000003</v>
          </cell>
          <cell r="R67">
            <v>46.276103364879702</v>
          </cell>
        </row>
        <row r="68">
          <cell r="A68">
            <v>38473</v>
          </cell>
          <cell r="B68">
            <v>36.25</v>
          </cell>
          <cell r="C68">
            <v>36.22</v>
          </cell>
          <cell r="D68">
            <v>33.020000000000003</v>
          </cell>
          <cell r="E68">
            <v>36.93</v>
          </cell>
          <cell r="F68">
            <v>39.47</v>
          </cell>
          <cell r="G68">
            <v>38.57</v>
          </cell>
          <cell r="I68">
            <v>36.950000000000003</v>
          </cell>
          <cell r="R68">
            <v>46.32717955004059</v>
          </cell>
        </row>
        <row r="69">
          <cell r="A69">
            <v>38504</v>
          </cell>
          <cell r="B69">
            <v>42.32</v>
          </cell>
          <cell r="C69">
            <v>37.51</v>
          </cell>
          <cell r="D69">
            <v>34.119999999999997</v>
          </cell>
          <cell r="E69">
            <v>42.01</v>
          </cell>
          <cell r="F69">
            <v>45.57</v>
          </cell>
          <cell r="G69">
            <v>46.45</v>
          </cell>
          <cell r="I69">
            <v>42.03</v>
          </cell>
          <cell r="R69">
            <v>46.904632097915176</v>
          </cell>
        </row>
        <row r="70">
          <cell r="A70">
            <v>38534</v>
          </cell>
          <cell r="B70">
            <v>53.52</v>
          </cell>
          <cell r="C70">
            <v>49.83</v>
          </cell>
          <cell r="D70">
            <v>45.9</v>
          </cell>
          <cell r="E70">
            <v>52.69</v>
          </cell>
          <cell r="F70">
            <v>58.29</v>
          </cell>
          <cell r="G70">
            <v>58.72</v>
          </cell>
          <cell r="I70">
            <v>52.72</v>
          </cell>
          <cell r="R70">
            <v>47.514276755914814</v>
          </cell>
        </row>
        <row r="71">
          <cell r="A71">
            <v>38565</v>
          </cell>
          <cell r="B71">
            <v>62.86</v>
          </cell>
          <cell r="C71">
            <v>54.98</v>
          </cell>
          <cell r="D71">
            <v>51.79</v>
          </cell>
          <cell r="E71">
            <v>61.32</v>
          </cell>
          <cell r="F71">
            <v>64.12</v>
          </cell>
          <cell r="G71">
            <v>69.5</v>
          </cell>
          <cell r="I71">
            <v>61.36</v>
          </cell>
          <cell r="R71">
            <v>48.053475085963861</v>
          </cell>
        </row>
        <row r="72">
          <cell r="A72">
            <v>38596</v>
          </cell>
          <cell r="B72">
            <v>50.26</v>
          </cell>
          <cell r="C72">
            <v>46.89</v>
          </cell>
          <cell r="D72">
            <v>43.7</v>
          </cell>
          <cell r="E72">
            <v>56.22</v>
          </cell>
          <cell r="F72">
            <v>50.87</v>
          </cell>
          <cell r="G72">
            <v>55.46</v>
          </cell>
          <cell r="I72">
            <v>50.9</v>
          </cell>
          <cell r="R72">
            <v>47.802765356801423</v>
          </cell>
        </row>
        <row r="73">
          <cell r="A73">
            <v>38626</v>
          </cell>
          <cell r="B73">
            <v>38.119999999999997</v>
          </cell>
          <cell r="C73">
            <v>43.77</v>
          </cell>
          <cell r="D73">
            <v>41.86</v>
          </cell>
          <cell r="E73">
            <v>39.47</v>
          </cell>
          <cell r="F73">
            <v>39.159999999999997</v>
          </cell>
          <cell r="G73">
            <v>40.619999999999997</v>
          </cell>
          <cell r="I73">
            <v>39.18</v>
          </cell>
          <cell r="R73">
            <v>47.993061889432859</v>
          </cell>
        </row>
        <row r="74">
          <cell r="A74">
            <v>38657</v>
          </cell>
          <cell r="B74">
            <v>37.19</v>
          </cell>
          <cell r="C74">
            <v>41.02</v>
          </cell>
          <cell r="D74">
            <v>39.83</v>
          </cell>
          <cell r="E74">
            <v>41.49</v>
          </cell>
          <cell r="F74">
            <v>38.9</v>
          </cell>
          <cell r="G74">
            <v>39.33</v>
          </cell>
          <cell r="I74">
            <v>38.92</v>
          </cell>
          <cell r="R74">
            <v>50.777334245372451</v>
          </cell>
        </row>
        <row r="75">
          <cell r="A75">
            <v>38687</v>
          </cell>
          <cell r="B75">
            <v>36.72</v>
          </cell>
          <cell r="C75">
            <v>41.94</v>
          </cell>
          <cell r="D75">
            <v>40.76</v>
          </cell>
          <cell r="E75">
            <v>43.51</v>
          </cell>
          <cell r="F75">
            <v>40.15</v>
          </cell>
          <cell r="G75">
            <v>38.68</v>
          </cell>
          <cell r="I75">
            <v>40.18</v>
          </cell>
          <cell r="R75">
            <v>53.123406343632595</v>
          </cell>
        </row>
        <row r="76">
          <cell r="A76">
            <v>38718</v>
          </cell>
          <cell r="B76">
            <v>36.979999999999997</v>
          </cell>
          <cell r="C76">
            <v>43.66</v>
          </cell>
          <cell r="D76">
            <v>42.47</v>
          </cell>
          <cell r="E76">
            <v>42.92</v>
          </cell>
          <cell r="F76">
            <v>40.299999999999997</v>
          </cell>
          <cell r="G76">
            <v>39.4</v>
          </cell>
          <cell r="I76">
            <v>40.340000000000003</v>
          </cell>
          <cell r="R76">
            <v>48.615708704100385</v>
          </cell>
        </row>
        <row r="77">
          <cell r="A77">
            <v>38749</v>
          </cell>
          <cell r="B77">
            <v>36.979999999999997</v>
          </cell>
          <cell r="C77">
            <v>42.5</v>
          </cell>
          <cell r="D77">
            <v>41.14</v>
          </cell>
          <cell r="E77">
            <v>40.86</v>
          </cell>
          <cell r="F77">
            <v>38.75</v>
          </cell>
          <cell r="G77">
            <v>39.4</v>
          </cell>
          <cell r="I77">
            <v>38.78</v>
          </cell>
          <cell r="R77">
            <v>47.515831571342979</v>
          </cell>
        </row>
        <row r="78">
          <cell r="A78">
            <v>38777</v>
          </cell>
          <cell r="B78">
            <v>36.979999999999997</v>
          </cell>
          <cell r="C78">
            <v>41.67</v>
          </cell>
          <cell r="D78">
            <v>39.799999999999997</v>
          </cell>
          <cell r="E78">
            <v>38.79</v>
          </cell>
          <cell r="F78">
            <v>37.97</v>
          </cell>
          <cell r="G78">
            <v>39.4</v>
          </cell>
          <cell r="I78">
            <v>38</v>
          </cell>
          <cell r="R78">
            <v>45.738326345642747</v>
          </cell>
        </row>
        <row r="79">
          <cell r="A79">
            <v>38808</v>
          </cell>
          <cell r="B79">
            <v>35.57</v>
          </cell>
          <cell r="C79">
            <v>39.67</v>
          </cell>
          <cell r="D79">
            <v>36.46</v>
          </cell>
          <cell r="E79">
            <v>36.68</v>
          </cell>
          <cell r="F79">
            <v>38.979999999999997</v>
          </cell>
          <cell r="G79">
            <v>37.99</v>
          </cell>
          <cell r="I79">
            <v>36.71</v>
          </cell>
          <cell r="R79">
            <v>43.165828372384453</v>
          </cell>
        </row>
        <row r="80">
          <cell r="A80">
            <v>38838</v>
          </cell>
          <cell r="B80">
            <v>36.51</v>
          </cell>
          <cell r="C80">
            <v>37.33</v>
          </cell>
          <cell r="D80">
            <v>34.119999999999997</v>
          </cell>
          <cell r="E80">
            <v>37.18</v>
          </cell>
          <cell r="F80">
            <v>39.74</v>
          </cell>
          <cell r="G80">
            <v>38.93</v>
          </cell>
          <cell r="I80">
            <v>37.21</v>
          </cell>
          <cell r="R80">
            <v>43.232555306052618</v>
          </cell>
        </row>
        <row r="81">
          <cell r="A81">
            <v>38869</v>
          </cell>
          <cell r="B81">
            <v>42.63</v>
          </cell>
          <cell r="C81">
            <v>38.51</v>
          </cell>
          <cell r="D81">
            <v>35.119999999999997</v>
          </cell>
          <cell r="E81">
            <v>42.29</v>
          </cell>
          <cell r="F81">
            <v>45.88</v>
          </cell>
          <cell r="G81">
            <v>46.59</v>
          </cell>
          <cell r="I81">
            <v>42.33</v>
          </cell>
          <cell r="R81">
            <v>43.778286576900811</v>
          </cell>
        </row>
        <row r="82">
          <cell r="A82">
            <v>38899</v>
          </cell>
          <cell r="B82">
            <v>53.91</v>
          </cell>
          <cell r="C82">
            <v>49.73</v>
          </cell>
          <cell r="D82">
            <v>45.83</v>
          </cell>
          <cell r="E82">
            <v>53.04</v>
          </cell>
          <cell r="F82">
            <v>58.68</v>
          </cell>
          <cell r="G82">
            <v>58.77</v>
          </cell>
          <cell r="I82">
            <v>53.08</v>
          </cell>
          <cell r="R82">
            <v>44.351087842658046</v>
          </cell>
        </row>
        <row r="83">
          <cell r="A83">
            <v>38930</v>
          </cell>
          <cell r="B83">
            <v>63.31</v>
          </cell>
          <cell r="C83">
            <v>54.42</v>
          </cell>
          <cell r="D83">
            <v>51.18</v>
          </cell>
          <cell r="E83">
            <v>61.74</v>
          </cell>
          <cell r="F83">
            <v>64.55</v>
          </cell>
          <cell r="G83">
            <v>69.39</v>
          </cell>
          <cell r="I83">
            <v>61.78</v>
          </cell>
          <cell r="R83">
            <v>44.859039174159541</v>
          </cell>
        </row>
        <row r="84">
          <cell r="A84">
            <v>38961</v>
          </cell>
          <cell r="B84">
            <v>50.62</v>
          </cell>
          <cell r="C84">
            <v>47.07</v>
          </cell>
          <cell r="D84">
            <v>43.83</v>
          </cell>
          <cell r="E84">
            <v>56.6</v>
          </cell>
          <cell r="F84">
            <v>51.22</v>
          </cell>
          <cell r="G84">
            <v>55.48</v>
          </cell>
          <cell r="I84">
            <v>51.26</v>
          </cell>
          <cell r="R84">
            <v>44.650444652485405</v>
          </cell>
        </row>
        <row r="85">
          <cell r="A85">
            <v>38991</v>
          </cell>
          <cell r="B85">
            <v>38.4</v>
          </cell>
          <cell r="C85">
            <v>44.23</v>
          </cell>
          <cell r="D85">
            <v>42.16</v>
          </cell>
          <cell r="E85">
            <v>39.729999999999997</v>
          </cell>
          <cell r="F85">
            <v>39.43</v>
          </cell>
          <cell r="G85">
            <v>40.97</v>
          </cell>
          <cell r="I85">
            <v>39.46</v>
          </cell>
          <cell r="R85">
            <v>44.840582164318249</v>
          </cell>
        </row>
        <row r="86">
          <cell r="A86">
            <v>39022</v>
          </cell>
          <cell r="B86">
            <v>37.46</v>
          </cell>
          <cell r="C86">
            <v>41.72</v>
          </cell>
          <cell r="D86">
            <v>40.32</v>
          </cell>
          <cell r="E86">
            <v>41.77</v>
          </cell>
          <cell r="F86">
            <v>39.159999999999997</v>
          </cell>
          <cell r="G86">
            <v>39.72</v>
          </cell>
          <cell r="I86">
            <v>39.19</v>
          </cell>
          <cell r="R86">
            <v>47.319619590049633</v>
          </cell>
        </row>
        <row r="87">
          <cell r="A87">
            <v>39052</v>
          </cell>
          <cell r="B87">
            <v>36.99</v>
          </cell>
          <cell r="C87">
            <v>42.57</v>
          </cell>
          <cell r="D87">
            <v>41.16</v>
          </cell>
          <cell r="E87">
            <v>43.8</v>
          </cell>
          <cell r="F87">
            <v>40.43</v>
          </cell>
          <cell r="G87">
            <v>39.1</v>
          </cell>
          <cell r="I87">
            <v>40.46</v>
          </cell>
          <cell r="R87">
            <v>49.452735247592472</v>
          </cell>
        </row>
        <row r="88">
          <cell r="A88">
            <v>39083</v>
          </cell>
          <cell r="B88">
            <v>37.25</v>
          </cell>
          <cell r="C88">
            <v>44.4</v>
          </cell>
          <cell r="D88">
            <v>42.74</v>
          </cell>
          <cell r="E88">
            <v>43.23</v>
          </cell>
          <cell r="F88">
            <v>40.590000000000003</v>
          </cell>
          <cell r="G88">
            <v>39.700000000000003</v>
          </cell>
          <cell r="I88">
            <v>40.64</v>
          </cell>
          <cell r="R88">
            <v>49.981708748467518</v>
          </cell>
        </row>
        <row r="89">
          <cell r="A89">
            <v>39114</v>
          </cell>
          <cell r="B89">
            <v>37.25</v>
          </cell>
          <cell r="C89">
            <v>43.34</v>
          </cell>
          <cell r="D89">
            <v>41.53</v>
          </cell>
          <cell r="E89">
            <v>41.15</v>
          </cell>
          <cell r="F89">
            <v>39.03</v>
          </cell>
          <cell r="G89">
            <v>39.700000000000003</v>
          </cell>
          <cell r="I89">
            <v>39.07</v>
          </cell>
          <cell r="R89">
            <v>48.861435659768219</v>
          </cell>
        </row>
        <row r="90">
          <cell r="A90">
            <v>39142</v>
          </cell>
          <cell r="B90">
            <v>37.25</v>
          </cell>
          <cell r="C90">
            <v>42.58</v>
          </cell>
          <cell r="D90">
            <v>40.32</v>
          </cell>
          <cell r="E90">
            <v>39.06</v>
          </cell>
          <cell r="F90">
            <v>38.24</v>
          </cell>
          <cell r="G90">
            <v>39.700000000000003</v>
          </cell>
          <cell r="I90">
            <v>38.28</v>
          </cell>
          <cell r="R90">
            <v>47.06330973829288</v>
          </cell>
        </row>
        <row r="91">
          <cell r="A91">
            <v>39173</v>
          </cell>
          <cell r="B91">
            <v>35.83</v>
          </cell>
          <cell r="C91">
            <v>40.75</v>
          </cell>
          <cell r="D91">
            <v>37.28</v>
          </cell>
          <cell r="E91">
            <v>36.93</v>
          </cell>
          <cell r="F91">
            <v>39.25</v>
          </cell>
          <cell r="G91">
            <v>38.29</v>
          </cell>
          <cell r="I91">
            <v>36.97</v>
          </cell>
          <cell r="R91">
            <v>44.467190871130292</v>
          </cell>
        </row>
        <row r="92">
          <cell r="A92">
            <v>39203</v>
          </cell>
          <cell r="B92">
            <v>36.770000000000003</v>
          </cell>
          <cell r="C92">
            <v>38.61</v>
          </cell>
          <cell r="D92">
            <v>35.159999999999997</v>
          </cell>
          <cell r="E92">
            <v>37.43</v>
          </cell>
          <cell r="F92">
            <v>40.01</v>
          </cell>
          <cell r="G92">
            <v>39.22</v>
          </cell>
          <cell r="I92">
            <v>37.47</v>
          </cell>
          <cell r="R92">
            <v>44.517493488953249</v>
          </cell>
        </row>
        <row r="93">
          <cell r="A93">
            <v>39234</v>
          </cell>
          <cell r="B93">
            <v>42.93</v>
          </cell>
          <cell r="C93">
            <v>39.69</v>
          </cell>
          <cell r="D93">
            <v>36.07</v>
          </cell>
          <cell r="E93">
            <v>42.58</v>
          </cell>
          <cell r="F93">
            <v>46.19</v>
          </cell>
          <cell r="G93">
            <v>46.77</v>
          </cell>
          <cell r="I93">
            <v>42.62</v>
          </cell>
          <cell r="R93">
            <v>45.046278024486355</v>
          </cell>
        </row>
        <row r="94">
          <cell r="A94">
            <v>39264</v>
          </cell>
          <cell r="B94">
            <v>54.29</v>
          </cell>
          <cell r="C94">
            <v>49.96</v>
          </cell>
          <cell r="D94">
            <v>45.8</v>
          </cell>
          <cell r="E94">
            <v>53.39</v>
          </cell>
          <cell r="F94">
            <v>59.07</v>
          </cell>
          <cell r="G94">
            <v>58.93</v>
          </cell>
          <cell r="I94">
            <v>53.45</v>
          </cell>
          <cell r="R94">
            <v>45.601616216720167</v>
          </cell>
        </row>
        <row r="95">
          <cell r="A95">
            <v>39295</v>
          </cell>
          <cell r="B95">
            <v>63.76</v>
          </cell>
          <cell r="C95">
            <v>54.26</v>
          </cell>
          <cell r="D95">
            <v>50.67</v>
          </cell>
          <cell r="E95">
            <v>62.14</v>
          </cell>
          <cell r="F95">
            <v>64.98</v>
          </cell>
          <cell r="G95">
            <v>69.5</v>
          </cell>
          <cell r="I95">
            <v>62.2</v>
          </cell>
          <cell r="R95">
            <v>46.090237742269679</v>
          </cell>
        </row>
        <row r="96">
          <cell r="A96">
            <v>39326</v>
          </cell>
          <cell r="B96">
            <v>50.98</v>
          </cell>
          <cell r="C96">
            <v>47.52</v>
          </cell>
          <cell r="D96">
            <v>43.99</v>
          </cell>
          <cell r="E96">
            <v>56.96</v>
          </cell>
          <cell r="F96">
            <v>51.55</v>
          </cell>
          <cell r="G96">
            <v>55.62</v>
          </cell>
          <cell r="I96">
            <v>51.6</v>
          </cell>
          <cell r="R96">
            <v>45.860897577182335</v>
          </cell>
        </row>
        <row r="97">
          <cell r="A97">
            <v>39356</v>
          </cell>
          <cell r="B97">
            <v>38.67</v>
          </cell>
          <cell r="C97">
            <v>44.93</v>
          </cell>
          <cell r="D97">
            <v>42.47</v>
          </cell>
          <cell r="E97">
            <v>39.979999999999997</v>
          </cell>
          <cell r="F97">
            <v>39.68</v>
          </cell>
          <cell r="G97">
            <v>41.25</v>
          </cell>
          <cell r="I97">
            <v>39.71</v>
          </cell>
          <cell r="R97">
            <v>46.030395308952194</v>
          </cell>
        </row>
        <row r="98">
          <cell r="A98">
            <v>39387</v>
          </cell>
          <cell r="B98">
            <v>37.72</v>
          </cell>
          <cell r="C98">
            <v>42.63</v>
          </cell>
          <cell r="D98">
            <v>40.799999999999997</v>
          </cell>
          <cell r="E98">
            <v>42.03</v>
          </cell>
          <cell r="F98">
            <v>39.4</v>
          </cell>
          <cell r="G98">
            <v>40.03</v>
          </cell>
          <cell r="I98">
            <v>39.44</v>
          </cell>
          <cell r="R98">
            <v>48.618661520160828</v>
          </cell>
        </row>
        <row r="99">
          <cell r="A99">
            <v>39417</v>
          </cell>
          <cell r="B99">
            <v>37.25</v>
          </cell>
          <cell r="C99">
            <v>43.41</v>
          </cell>
          <cell r="D99">
            <v>41.57</v>
          </cell>
          <cell r="E99">
            <v>44.07</v>
          </cell>
          <cell r="F99">
            <v>40.67</v>
          </cell>
          <cell r="G99">
            <v>39.42</v>
          </cell>
          <cell r="I99">
            <v>40.71</v>
          </cell>
          <cell r="R99">
            <v>50.741436246751981</v>
          </cell>
        </row>
        <row r="100">
          <cell r="A100">
            <v>39448</v>
          </cell>
          <cell r="B100">
            <v>37.51</v>
          </cell>
          <cell r="C100">
            <v>45.14</v>
          </cell>
          <cell r="D100">
            <v>43.16</v>
          </cell>
          <cell r="E100">
            <v>43.49</v>
          </cell>
          <cell r="F100">
            <v>40.840000000000003</v>
          </cell>
          <cell r="G100">
            <v>39.97</v>
          </cell>
          <cell r="I100">
            <v>40.89</v>
          </cell>
          <cell r="R100">
            <v>51.302225943291972</v>
          </cell>
        </row>
        <row r="101">
          <cell r="A101">
            <v>39479</v>
          </cell>
          <cell r="B101">
            <v>37.51</v>
          </cell>
          <cell r="C101">
            <v>44.14</v>
          </cell>
          <cell r="D101">
            <v>42.03</v>
          </cell>
          <cell r="E101">
            <v>41.39</v>
          </cell>
          <cell r="F101">
            <v>39.26</v>
          </cell>
          <cell r="G101">
            <v>39.97</v>
          </cell>
          <cell r="I101">
            <v>39.31</v>
          </cell>
          <cell r="R101">
            <v>50.181925313291693</v>
          </cell>
        </row>
        <row r="102">
          <cell r="A102">
            <v>39508</v>
          </cell>
          <cell r="B102">
            <v>37.51</v>
          </cell>
          <cell r="C102">
            <v>43.44</v>
          </cell>
          <cell r="D102">
            <v>40.9</v>
          </cell>
          <cell r="E102">
            <v>39.29</v>
          </cell>
          <cell r="F102">
            <v>38.46</v>
          </cell>
          <cell r="G102">
            <v>39.97</v>
          </cell>
          <cell r="I102">
            <v>38.51</v>
          </cell>
          <cell r="R102">
            <v>48.384358670059974</v>
          </cell>
        </row>
        <row r="103">
          <cell r="A103">
            <v>39539</v>
          </cell>
          <cell r="B103">
            <v>36.08</v>
          </cell>
          <cell r="C103">
            <v>41.72</v>
          </cell>
          <cell r="D103">
            <v>38.07</v>
          </cell>
          <cell r="E103">
            <v>37.14</v>
          </cell>
          <cell r="F103">
            <v>39.479999999999997</v>
          </cell>
          <cell r="G103">
            <v>38.549999999999997</v>
          </cell>
          <cell r="I103">
            <v>37.19</v>
          </cell>
          <cell r="R103">
            <v>45.656746361644579</v>
          </cell>
        </row>
        <row r="104">
          <cell r="A104">
            <v>39569</v>
          </cell>
          <cell r="B104">
            <v>37.03</v>
          </cell>
          <cell r="C104">
            <v>39.729999999999997</v>
          </cell>
          <cell r="D104">
            <v>36.1</v>
          </cell>
          <cell r="E104">
            <v>37.64</v>
          </cell>
          <cell r="F104">
            <v>40.24</v>
          </cell>
          <cell r="G104">
            <v>39.5</v>
          </cell>
          <cell r="I104">
            <v>37.69</v>
          </cell>
          <cell r="R104">
            <v>45.706152234275294</v>
          </cell>
        </row>
        <row r="105">
          <cell r="A105">
            <v>39600</v>
          </cell>
          <cell r="B105">
            <v>43.23</v>
          </cell>
          <cell r="C105">
            <v>40.74</v>
          </cell>
          <cell r="D105">
            <v>36.950000000000003</v>
          </cell>
          <cell r="E105">
            <v>42.81</v>
          </cell>
          <cell r="F105">
            <v>46.45</v>
          </cell>
          <cell r="G105">
            <v>46.97</v>
          </cell>
          <cell r="I105">
            <v>42.87</v>
          </cell>
          <cell r="R105">
            <v>46.233568108434461</v>
          </cell>
        </row>
        <row r="106">
          <cell r="A106">
            <v>39630</v>
          </cell>
          <cell r="B106">
            <v>54.67</v>
          </cell>
          <cell r="C106">
            <v>50.35</v>
          </cell>
          <cell r="D106">
            <v>46.01</v>
          </cell>
          <cell r="E106">
            <v>53.69</v>
          </cell>
          <cell r="F106">
            <v>59.39</v>
          </cell>
          <cell r="G106">
            <v>59.14</v>
          </cell>
          <cell r="I106">
            <v>53.75</v>
          </cell>
          <cell r="R106">
            <v>46.78752184557716</v>
          </cell>
        </row>
        <row r="107">
          <cell r="A107">
            <v>39661</v>
          </cell>
          <cell r="B107">
            <v>64.209999999999994</v>
          </cell>
          <cell r="C107">
            <v>54.38</v>
          </cell>
          <cell r="D107">
            <v>50.54</v>
          </cell>
          <cell r="E107">
            <v>62.47</v>
          </cell>
          <cell r="F107">
            <v>65.33</v>
          </cell>
          <cell r="G107">
            <v>69.69</v>
          </cell>
          <cell r="I107">
            <v>62.55</v>
          </cell>
          <cell r="R107">
            <v>47.274772842325632</v>
          </cell>
        </row>
        <row r="108">
          <cell r="A108">
            <v>39692</v>
          </cell>
          <cell r="B108">
            <v>51.34</v>
          </cell>
          <cell r="C108">
            <v>48.08</v>
          </cell>
          <cell r="D108">
            <v>44.32</v>
          </cell>
          <cell r="E108">
            <v>57.26</v>
          </cell>
          <cell r="F108">
            <v>51.82</v>
          </cell>
          <cell r="G108">
            <v>55.81</v>
          </cell>
          <cell r="I108">
            <v>51.88</v>
          </cell>
          <cell r="R108">
            <v>47.044741198514956</v>
          </cell>
        </row>
        <row r="109">
          <cell r="A109">
            <v>39722</v>
          </cell>
          <cell r="B109">
            <v>38.94</v>
          </cell>
          <cell r="C109">
            <v>45.65</v>
          </cell>
          <cell r="D109">
            <v>42.91</v>
          </cell>
          <cell r="E109">
            <v>40.19</v>
          </cell>
          <cell r="F109">
            <v>39.880000000000003</v>
          </cell>
          <cell r="G109">
            <v>41.52</v>
          </cell>
          <cell r="I109">
            <v>39.93</v>
          </cell>
          <cell r="R109">
            <v>47.213188869717101</v>
          </cell>
        </row>
        <row r="110">
          <cell r="A110">
            <v>39753</v>
          </cell>
          <cell r="B110">
            <v>37.99</v>
          </cell>
          <cell r="C110">
            <v>43.5</v>
          </cell>
          <cell r="D110">
            <v>41.35</v>
          </cell>
          <cell r="E110">
            <v>42.24</v>
          </cell>
          <cell r="F110">
            <v>39.6</v>
          </cell>
          <cell r="G110">
            <v>40.32</v>
          </cell>
          <cell r="I110">
            <v>39.65</v>
          </cell>
          <cell r="R110">
            <v>48.855219564426612</v>
          </cell>
        </row>
        <row r="111">
          <cell r="A111">
            <v>39783</v>
          </cell>
          <cell r="B111">
            <v>37.51</v>
          </cell>
          <cell r="C111">
            <v>44.23</v>
          </cell>
          <cell r="D111">
            <v>42.07</v>
          </cell>
          <cell r="E111">
            <v>44.29</v>
          </cell>
          <cell r="F111">
            <v>40.880000000000003</v>
          </cell>
          <cell r="G111">
            <v>39.71</v>
          </cell>
          <cell r="I111">
            <v>40.92</v>
          </cell>
          <cell r="R111">
            <v>50.984862381109657</v>
          </cell>
        </row>
        <row r="112">
          <cell r="A112">
            <v>39814</v>
          </cell>
          <cell r="B112">
            <v>37.770000000000003</v>
          </cell>
          <cell r="C112">
            <v>45.98</v>
          </cell>
          <cell r="D112">
            <v>43.58</v>
          </cell>
          <cell r="E112">
            <v>43.68</v>
          </cell>
          <cell r="F112">
            <v>41.02</v>
          </cell>
          <cell r="G112">
            <v>40.24</v>
          </cell>
          <cell r="I112">
            <v>41.08</v>
          </cell>
          <cell r="R112">
            <v>51.606110780880641</v>
          </cell>
        </row>
        <row r="113">
          <cell r="A113">
            <v>39845</v>
          </cell>
          <cell r="B113">
            <v>37.770000000000003</v>
          </cell>
          <cell r="C113">
            <v>45.05</v>
          </cell>
          <cell r="D113">
            <v>42.53</v>
          </cell>
          <cell r="E113">
            <v>41.57</v>
          </cell>
          <cell r="F113">
            <v>39.43</v>
          </cell>
          <cell r="G113">
            <v>40.24</v>
          </cell>
          <cell r="I113">
            <v>39.49</v>
          </cell>
          <cell r="R113">
            <v>50.513936662278553</v>
          </cell>
        </row>
        <row r="114">
          <cell r="A114">
            <v>39873</v>
          </cell>
          <cell r="B114">
            <v>37.770000000000003</v>
          </cell>
          <cell r="C114">
            <v>44.39</v>
          </cell>
          <cell r="D114">
            <v>41.48</v>
          </cell>
          <cell r="E114">
            <v>39.47</v>
          </cell>
          <cell r="F114">
            <v>38.630000000000003</v>
          </cell>
          <cell r="G114">
            <v>40.24</v>
          </cell>
          <cell r="I114">
            <v>38.68</v>
          </cell>
          <cell r="R114">
            <v>48.740808321037662</v>
          </cell>
        </row>
        <row r="115">
          <cell r="A115">
            <v>39904</v>
          </cell>
          <cell r="B115">
            <v>36.33</v>
          </cell>
          <cell r="C115">
            <v>42.78</v>
          </cell>
          <cell r="D115">
            <v>38.85</v>
          </cell>
          <cell r="E115">
            <v>37.31</v>
          </cell>
          <cell r="F115">
            <v>39.659999999999997</v>
          </cell>
          <cell r="G115">
            <v>38.799999999999997</v>
          </cell>
          <cell r="I115">
            <v>37.36</v>
          </cell>
          <cell r="R115">
            <v>46.43668684497267</v>
          </cell>
        </row>
        <row r="116">
          <cell r="A116">
            <v>39934</v>
          </cell>
          <cell r="B116">
            <v>37.29</v>
          </cell>
          <cell r="C116">
            <v>40.909999999999997</v>
          </cell>
          <cell r="D116">
            <v>37</v>
          </cell>
          <cell r="E116">
            <v>37.81</v>
          </cell>
          <cell r="F116">
            <v>40.42</v>
          </cell>
          <cell r="G116">
            <v>39.76</v>
          </cell>
          <cell r="I116">
            <v>37.86</v>
          </cell>
          <cell r="R116">
            <v>46.512599052203392</v>
          </cell>
        </row>
        <row r="117">
          <cell r="A117">
            <v>39965</v>
          </cell>
          <cell r="B117">
            <v>43.53</v>
          </cell>
          <cell r="C117">
            <v>41.86</v>
          </cell>
          <cell r="D117">
            <v>37.799999999999997</v>
          </cell>
          <cell r="E117">
            <v>43</v>
          </cell>
          <cell r="F117">
            <v>46.65</v>
          </cell>
          <cell r="G117">
            <v>47.18</v>
          </cell>
          <cell r="I117">
            <v>43.06</v>
          </cell>
          <cell r="R117">
            <v>47.06928032076695</v>
          </cell>
        </row>
        <row r="118">
          <cell r="A118">
            <v>39995</v>
          </cell>
          <cell r="B118">
            <v>55.06</v>
          </cell>
          <cell r="C118">
            <v>50.87</v>
          </cell>
          <cell r="D118">
            <v>46.23</v>
          </cell>
          <cell r="E118">
            <v>53.92</v>
          </cell>
          <cell r="F118">
            <v>59.66</v>
          </cell>
          <cell r="G118">
            <v>59.36</v>
          </cell>
          <cell r="I118">
            <v>54</v>
          </cell>
          <cell r="R118">
            <v>47.652905670736104</v>
          </cell>
        </row>
        <row r="119">
          <cell r="A119">
            <v>40026</v>
          </cell>
          <cell r="B119">
            <v>64.66</v>
          </cell>
          <cell r="C119">
            <v>54.64</v>
          </cell>
          <cell r="D119">
            <v>50.45</v>
          </cell>
          <cell r="E119">
            <v>62.75</v>
          </cell>
          <cell r="F119">
            <v>65.61</v>
          </cell>
          <cell r="G119">
            <v>69.89</v>
          </cell>
          <cell r="I119">
            <v>62.83</v>
          </cell>
          <cell r="R119">
            <v>48.171830639472248</v>
          </cell>
        </row>
        <row r="120">
          <cell r="A120">
            <v>40057</v>
          </cell>
          <cell r="B120">
            <v>51.7</v>
          </cell>
          <cell r="C120">
            <v>48.74</v>
          </cell>
          <cell r="D120">
            <v>44.66</v>
          </cell>
          <cell r="E120">
            <v>57.51</v>
          </cell>
          <cell r="F120">
            <v>52.05</v>
          </cell>
          <cell r="G120">
            <v>56.01</v>
          </cell>
          <cell r="I120">
            <v>52.12</v>
          </cell>
          <cell r="R120">
            <v>47.971592155452996</v>
          </cell>
        </row>
        <row r="121">
          <cell r="A121">
            <v>40087</v>
          </cell>
          <cell r="B121">
            <v>39.21</v>
          </cell>
          <cell r="C121">
            <v>46.46</v>
          </cell>
          <cell r="D121">
            <v>43.35</v>
          </cell>
          <cell r="E121">
            <v>40.369999999999997</v>
          </cell>
          <cell r="F121">
            <v>40.06</v>
          </cell>
          <cell r="G121">
            <v>41.78</v>
          </cell>
          <cell r="I121">
            <v>40.11</v>
          </cell>
          <cell r="R121">
            <v>48.171168569932874</v>
          </cell>
        </row>
        <row r="122">
          <cell r="A122">
            <v>40118</v>
          </cell>
          <cell r="B122">
            <v>38.25</v>
          </cell>
          <cell r="C122">
            <v>44.46</v>
          </cell>
          <cell r="D122">
            <v>41.9</v>
          </cell>
          <cell r="E122">
            <v>42.43</v>
          </cell>
          <cell r="F122">
            <v>39.78</v>
          </cell>
          <cell r="G122">
            <v>40.590000000000003</v>
          </cell>
          <cell r="I122">
            <v>39.83</v>
          </cell>
          <cell r="R122">
            <v>50.816032922372898</v>
          </cell>
        </row>
        <row r="123">
          <cell r="A123">
            <v>40148</v>
          </cell>
          <cell r="B123">
            <v>37.770000000000003</v>
          </cell>
          <cell r="C123">
            <v>45.14</v>
          </cell>
          <cell r="D123">
            <v>42.57</v>
          </cell>
          <cell r="E123">
            <v>44.49</v>
          </cell>
          <cell r="F123">
            <v>41.06</v>
          </cell>
          <cell r="G123">
            <v>39.99</v>
          </cell>
          <cell r="I123">
            <v>41.11</v>
          </cell>
          <cell r="R123">
            <v>52.982524914127922</v>
          </cell>
        </row>
        <row r="124">
          <cell r="A124">
            <v>40179</v>
          </cell>
          <cell r="B124">
            <v>38.04</v>
          </cell>
          <cell r="C124">
            <v>46.82</v>
          </cell>
          <cell r="D124">
            <v>44</v>
          </cell>
          <cell r="E124">
            <v>43.88</v>
          </cell>
          <cell r="F124">
            <v>41.2</v>
          </cell>
          <cell r="G124">
            <v>40.46</v>
          </cell>
          <cell r="I124">
            <v>41.27</v>
          </cell>
          <cell r="R124">
            <v>53.649128085296397</v>
          </cell>
        </row>
        <row r="125">
          <cell r="A125">
            <v>40210</v>
          </cell>
          <cell r="B125">
            <v>38.04</v>
          </cell>
          <cell r="C125">
            <v>45.95</v>
          </cell>
          <cell r="D125">
            <v>43.02</v>
          </cell>
          <cell r="E125">
            <v>41.76</v>
          </cell>
          <cell r="F125">
            <v>39.61</v>
          </cell>
          <cell r="G125">
            <v>40.46</v>
          </cell>
          <cell r="I125">
            <v>39.67</v>
          </cell>
          <cell r="R125">
            <v>52.558067288720657</v>
          </cell>
        </row>
        <row r="126">
          <cell r="A126">
            <v>40238</v>
          </cell>
          <cell r="B126">
            <v>38.04</v>
          </cell>
          <cell r="C126">
            <v>45.33</v>
          </cell>
          <cell r="D126">
            <v>42.05</v>
          </cell>
          <cell r="E126">
            <v>39.64</v>
          </cell>
          <cell r="F126">
            <v>38.799999999999997</v>
          </cell>
          <cell r="G126">
            <v>40.47</v>
          </cell>
          <cell r="I126">
            <v>38.86</v>
          </cell>
          <cell r="R126">
            <v>50.780541678291186</v>
          </cell>
        </row>
        <row r="127">
          <cell r="A127">
            <v>40269</v>
          </cell>
          <cell r="B127">
            <v>36.590000000000003</v>
          </cell>
          <cell r="C127">
            <v>43.83</v>
          </cell>
          <cell r="D127">
            <v>39.6</v>
          </cell>
          <cell r="E127">
            <v>37.47</v>
          </cell>
          <cell r="F127">
            <v>39.83</v>
          </cell>
          <cell r="G127">
            <v>39.020000000000003</v>
          </cell>
          <cell r="I127">
            <v>37.53</v>
          </cell>
          <cell r="R127">
            <v>47.0625217916159</v>
          </cell>
        </row>
        <row r="128">
          <cell r="A128">
            <v>40299</v>
          </cell>
          <cell r="B128">
            <v>37.549999999999997</v>
          </cell>
          <cell r="C128">
            <v>42.08</v>
          </cell>
          <cell r="D128">
            <v>37.89</v>
          </cell>
          <cell r="E128">
            <v>37.979999999999997</v>
          </cell>
          <cell r="F128">
            <v>40.6</v>
          </cell>
          <cell r="G128">
            <v>39.979999999999997</v>
          </cell>
          <cell r="I128">
            <v>38.03</v>
          </cell>
          <cell r="R128">
            <v>47.145330111556397</v>
          </cell>
        </row>
        <row r="129">
          <cell r="A129">
            <v>40330</v>
          </cell>
          <cell r="B129">
            <v>43.84</v>
          </cell>
          <cell r="C129">
            <v>42.97</v>
          </cell>
          <cell r="D129">
            <v>38.630000000000003</v>
          </cell>
          <cell r="E129">
            <v>43.19</v>
          </cell>
          <cell r="F129">
            <v>46.86</v>
          </cell>
          <cell r="G129">
            <v>47.34</v>
          </cell>
          <cell r="I129">
            <v>43.26</v>
          </cell>
          <cell r="R129">
            <v>47.712495421563418</v>
          </cell>
        </row>
        <row r="130">
          <cell r="A130">
            <v>40360</v>
          </cell>
          <cell r="B130">
            <v>55.44</v>
          </cell>
          <cell r="C130">
            <v>51.41</v>
          </cell>
          <cell r="D130">
            <v>46.48</v>
          </cell>
          <cell r="E130">
            <v>54.16</v>
          </cell>
          <cell r="F130">
            <v>59.92</v>
          </cell>
          <cell r="G130">
            <v>59.53</v>
          </cell>
          <cell r="I130">
            <v>54.24</v>
          </cell>
          <cell r="R130">
            <v>48.306734689887008</v>
          </cell>
        </row>
        <row r="131">
          <cell r="A131">
            <v>40391</v>
          </cell>
          <cell r="B131">
            <v>65.11</v>
          </cell>
          <cell r="C131">
            <v>54.95</v>
          </cell>
          <cell r="D131">
            <v>50.41</v>
          </cell>
          <cell r="E131">
            <v>63.03</v>
          </cell>
          <cell r="F131">
            <v>65.900000000000006</v>
          </cell>
          <cell r="G131">
            <v>70.05</v>
          </cell>
          <cell r="I131">
            <v>63.12</v>
          </cell>
          <cell r="R131">
            <v>48.836184669373111</v>
          </cell>
        </row>
        <row r="132">
          <cell r="A132">
            <v>40422</v>
          </cell>
          <cell r="B132">
            <v>52.06</v>
          </cell>
          <cell r="C132">
            <v>49.42</v>
          </cell>
          <cell r="D132">
            <v>45.02</v>
          </cell>
          <cell r="E132">
            <v>57.77</v>
          </cell>
          <cell r="F132">
            <v>52.28</v>
          </cell>
          <cell r="G132">
            <v>56.16</v>
          </cell>
          <cell r="I132">
            <v>52.35</v>
          </cell>
          <cell r="R132">
            <v>48.64131114417161</v>
          </cell>
        </row>
        <row r="133">
          <cell r="A133">
            <v>40452</v>
          </cell>
          <cell r="B133">
            <v>39.49</v>
          </cell>
          <cell r="C133">
            <v>47.28</v>
          </cell>
          <cell r="D133">
            <v>43.79</v>
          </cell>
          <cell r="E133">
            <v>40.549999999999997</v>
          </cell>
          <cell r="F133">
            <v>40.229999999999997</v>
          </cell>
          <cell r="G133">
            <v>42.01</v>
          </cell>
          <cell r="I133">
            <v>40.29</v>
          </cell>
          <cell r="R133">
            <v>48.848985013945452</v>
          </cell>
        </row>
        <row r="134">
          <cell r="A134">
            <v>40483</v>
          </cell>
          <cell r="B134">
            <v>38.520000000000003</v>
          </cell>
          <cell r="C134">
            <v>45.4</v>
          </cell>
          <cell r="D134">
            <v>42.45</v>
          </cell>
          <cell r="E134">
            <v>42.62</v>
          </cell>
          <cell r="F134">
            <v>39.950000000000003</v>
          </cell>
          <cell r="G134">
            <v>40.83</v>
          </cell>
          <cell r="I134">
            <v>40.01</v>
          </cell>
          <cell r="R134">
            <v>51.103810120560311</v>
          </cell>
        </row>
        <row r="135">
          <cell r="A135">
            <v>40513</v>
          </cell>
          <cell r="B135">
            <v>38.04</v>
          </cell>
          <cell r="C135">
            <v>46.04</v>
          </cell>
          <cell r="D135">
            <v>43.07</v>
          </cell>
          <cell r="E135">
            <v>44.68</v>
          </cell>
          <cell r="F135">
            <v>41.24</v>
          </cell>
          <cell r="G135">
            <v>40.24</v>
          </cell>
          <cell r="I135">
            <v>41.3</v>
          </cell>
          <cell r="R135">
            <v>53.293854389520497</v>
          </cell>
        </row>
        <row r="136">
          <cell r="A136">
            <v>40544</v>
          </cell>
          <cell r="B136">
            <v>38.299999999999997</v>
          </cell>
          <cell r="C136">
            <v>47.67</v>
          </cell>
          <cell r="D136">
            <v>44.43</v>
          </cell>
          <cell r="E136">
            <v>44.09</v>
          </cell>
          <cell r="F136">
            <v>41.4</v>
          </cell>
          <cell r="G136">
            <v>40.67</v>
          </cell>
          <cell r="I136">
            <v>41.47</v>
          </cell>
          <cell r="R136">
            <v>42.488611078746466</v>
          </cell>
        </row>
        <row r="137">
          <cell r="A137">
            <v>40575</v>
          </cell>
          <cell r="B137">
            <v>38.299999999999997</v>
          </cell>
          <cell r="C137">
            <v>46.85</v>
          </cell>
          <cell r="D137">
            <v>43.52</v>
          </cell>
          <cell r="E137">
            <v>41.96</v>
          </cell>
          <cell r="F137">
            <v>39.799999999999997</v>
          </cell>
          <cell r="G137">
            <v>40.67</v>
          </cell>
          <cell r="I137">
            <v>39.86</v>
          </cell>
          <cell r="R137">
            <v>41.589396612603259</v>
          </cell>
        </row>
        <row r="138">
          <cell r="A138">
            <v>40603</v>
          </cell>
          <cell r="B138">
            <v>38.299999999999997</v>
          </cell>
          <cell r="C138">
            <v>46.27</v>
          </cell>
          <cell r="D138">
            <v>42.61</v>
          </cell>
          <cell r="E138">
            <v>39.82</v>
          </cell>
          <cell r="F138">
            <v>38.979999999999997</v>
          </cell>
          <cell r="G138">
            <v>40.68</v>
          </cell>
          <cell r="I138">
            <v>39.049999999999997</v>
          </cell>
          <cell r="R138">
            <v>40.129535380208303</v>
          </cell>
        </row>
        <row r="139">
          <cell r="A139">
            <v>40634</v>
          </cell>
          <cell r="B139">
            <v>36.840000000000003</v>
          </cell>
          <cell r="C139">
            <v>44.87</v>
          </cell>
          <cell r="D139">
            <v>40.340000000000003</v>
          </cell>
          <cell r="E139">
            <v>37.64</v>
          </cell>
          <cell r="F139">
            <v>40.01</v>
          </cell>
          <cell r="G139">
            <v>39.22</v>
          </cell>
          <cell r="I139">
            <v>37.71</v>
          </cell>
          <cell r="R139">
            <v>38.232494123013176</v>
          </cell>
        </row>
        <row r="140">
          <cell r="A140">
            <v>40664</v>
          </cell>
          <cell r="B140">
            <v>37.81</v>
          </cell>
          <cell r="C140">
            <v>43.22</v>
          </cell>
          <cell r="D140">
            <v>38.74</v>
          </cell>
          <cell r="E140">
            <v>38.15</v>
          </cell>
          <cell r="F140">
            <v>40.78</v>
          </cell>
          <cell r="G140">
            <v>40.19</v>
          </cell>
          <cell r="I140">
            <v>38.21</v>
          </cell>
          <cell r="R140">
            <v>38.294994555623774</v>
          </cell>
        </row>
        <row r="141">
          <cell r="A141">
            <v>40695</v>
          </cell>
          <cell r="B141">
            <v>44.14</v>
          </cell>
          <cell r="C141">
            <v>44.06</v>
          </cell>
          <cell r="D141">
            <v>39.43</v>
          </cell>
          <cell r="E141">
            <v>43.38</v>
          </cell>
          <cell r="F141">
            <v>47.06</v>
          </cell>
          <cell r="G141">
            <v>47.5</v>
          </cell>
          <cell r="I141">
            <v>43.45</v>
          </cell>
          <cell r="R141">
            <v>38.75332426807293</v>
          </cell>
        </row>
        <row r="142">
          <cell r="A142">
            <v>40725</v>
          </cell>
          <cell r="B142">
            <v>55.82</v>
          </cell>
          <cell r="C142">
            <v>51.97</v>
          </cell>
          <cell r="D142">
            <v>46.74</v>
          </cell>
          <cell r="E142">
            <v>54.39</v>
          </cell>
          <cell r="F142">
            <v>60.18</v>
          </cell>
          <cell r="G142">
            <v>59.71</v>
          </cell>
          <cell r="I142">
            <v>54.48</v>
          </cell>
          <cell r="R142">
            <v>39.233837721524715</v>
          </cell>
        </row>
        <row r="143">
          <cell r="A143">
            <v>40756</v>
          </cell>
          <cell r="B143">
            <v>65.56</v>
          </cell>
          <cell r="C143">
            <v>55.28</v>
          </cell>
          <cell r="D143">
            <v>50.4</v>
          </cell>
          <cell r="E143">
            <v>63.29</v>
          </cell>
          <cell r="F143">
            <v>66.180000000000007</v>
          </cell>
          <cell r="G143">
            <v>70.23</v>
          </cell>
          <cell r="I143">
            <v>63.39</v>
          </cell>
          <cell r="R143">
            <v>39.661081721160691</v>
          </cell>
        </row>
        <row r="144">
          <cell r="A144">
            <v>40787</v>
          </cell>
          <cell r="B144">
            <v>52.42</v>
          </cell>
          <cell r="C144">
            <v>50.1</v>
          </cell>
          <cell r="D144">
            <v>45.38</v>
          </cell>
          <cell r="E144">
            <v>58</v>
          </cell>
          <cell r="F144">
            <v>52.49</v>
          </cell>
          <cell r="G144">
            <v>56.32</v>
          </cell>
          <cell r="I144">
            <v>52.57</v>
          </cell>
          <cell r="R144">
            <v>39.496220332814332</v>
          </cell>
        </row>
        <row r="145">
          <cell r="A145">
            <v>40817</v>
          </cell>
          <cell r="B145">
            <v>39.76</v>
          </cell>
          <cell r="C145">
            <v>48.1</v>
          </cell>
          <cell r="D145">
            <v>44.24</v>
          </cell>
          <cell r="E145">
            <v>40.71</v>
          </cell>
          <cell r="F145">
            <v>40.4</v>
          </cell>
          <cell r="G145">
            <v>42.22</v>
          </cell>
          <cell r="I145">
            <v>40.46</v>
          </cell>
          <cell r="R145">
            <v>39.66053662262992</v>
          </cell>
        </row>
        <row r="146">
          <cell r="A146">
            <v>40848</v>
          </cell>
          <cell r="B146">
            <v>38.79</v>
          </cell>
          <cell r="C146">
            <v>46.34</v>
          </cell>
          <cell r="D146">
            <v>42.99</v>
          </cell>
          <cell r="E146">
            <v>42.78</v>
          </cell>
          <cell r="F146">
            <v>40.11</v>
          </cell>
          <cell r="G146">
            <v>41.06</v>
          </cell>
          <cell r="I146">
            <v>40.17</v>
          </cell>
          <cell r="R146">
            <v>41.83812007401643</v>
          </cell>
        </row>
        <row r="147">
          <cell r="A147">
            <v>40878</v>
          </cell>
          <cell r="B147">
            <v>38.299999999999997</v>
          </cell>
          <cell r="C147">
            <v>46.94</v>
          </cell>
          <cell r="D147">
            <v>43.57</v>
          </cell>
          <cell r="E147">
            <v>44.85</v>
          </cell>
          <cell r="F147">
            <v>41.4</v>
          </cell>
          <cell r="G147">
            <v>40.46</v>
          </cell>
          <cell r="I147">
            <v>41.46</v>
          </cell>
          <cell r="R147">
            <v>43.621847509585976</v>
          </cell>
        </row>
        <row r="148">
          <cell r="A148">
            <v>40909</v>
          </cell>
          <cell r="B148">
            <v>38.56</v>
          </cell>
          <cell r="C148">
            <v>48.51</v>
          </cell>
          <cell r="D148">
            <v>44.87</v>
          </cell>
          <cell r="E148">
            <v>44.24</v>
          </cell>
          <cell r="F148">
            <v>41.54</v>
          </cell>
          <cell r="G148">
            <v>40.880000000000003</v>
          </cell>
          <cell r="I148">
            <v>41.61</v>
          </cell>
          <cell r="R148">
            <v>42.488611078746466</v>
          </cell>
        </row>
        <row r="149">
          <cell r="A149">
            <v>40940</v>
          </cell>
          <cell r="B149">
            <v>38.31</v>
          </cell>
          <cell r="C149">
            <v>47.75</v>
          </cell>
          <cell r="D149">
            <v>44.02</v>
          </cell>
          <cell r="E149">
            <v>42.09</v>
          </cell>
          <cell r="F149">
            <v>39.93</v>
          </cell>
          <cell r="G149">
            <v>40.630000000000003</v>
          </cell>
          <cell r="I149">
            <v>40</v>
          </cell>
          <cell r="R149">
            <v>41.589396612603259</v>
          </cell>
        </row>
        <row r="150">
          <cell r="A150">
            <v>40969</v>
          </cell>
          <cell r="B150">
            <v>38.56</v>
          </cell>
          <cell r="C150">
            <v>47.21</v>
          </cell>
          <cell r="D150">
            <v>43.18</v>
          </cell>
          <cell r="E150">
            <v>39.96</v>
          </cell>
          <cell r="F150">
            <v>39.11</v>
          </cell>
          <cell r="G150">
            <v>40.880000000000003</v>
          </cell>
          <cell r="I150">
            <v>39.18</v>
          </cell>
          <cell r="R150">
            <v>40.129535380208303</v>
          </cell>
        </row>
      </sheetData>
      <sheetData sheetId="17" refreshError="1"/>
      <sheetData sheetId="18" refreshError="1"/>
      <sheetData sheetId="19">
        <row r="38">
          <cell r="B38">
            <v>26.5</v>
          </cell>
          <cell r="C38">
            <v>31.5</v>
          </cell>
          <cell r="D38">
            <v>31</v>
          </cell>
          <cell r="E38">
            <v>31.25</v>
          </cell>
          <cell r="F38">
            <v>29.25</v>
          </cell>
          <cell r="G38">
            <v>27.5</v>
          </cell>
          <cell r="I38">
            <v>31</v>
          </cell>
          <cell r="R38">
            <v>45.952499999999802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16" Type="http://schemas.openxmlformats.org/officeDocument/2006/relationships/ctrlProp" Target="../ctrlProps/ctrlProp1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74" Type="http://schemas.openxmlformats.org/officeDocument/2006/relationships/ctrlProp" Target="../ctrlProps/ctrlProp75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77" Type="http://schemas.openxmlformats.org/officeDocument/2006/relationships/ctrlProp" Target="../ctrlProps/ctrlProp78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75" Type="http://schemas.openxmlformats.org/officeDocument/2006/relationships/ctrlProp" Target="../ctrlProps/ctrlProp76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73" Type="http://schemas.openxmlformats.org/officeDocument/2006/relationships/ctrlProp" Target="../ctrlProps/ctrlProp74.xml"/><Relationship Id="rId78" Type="http://schemas.openxmlformats.org/officeDocument/2006/relationships/ctrlProp" Target="../ctrlProps/ctrlProp79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Relationship Id="rId34" Type="http://schemas.openxmlformats.org/officeDocument/2006/relationships/ctrlProp" Target="../ctrlProps/ctrlProp35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6" Type="http://schemas.openxmlformats.org/officeDocument/2006/relationships/ctrlProp" Target="../ctrlProps/ctrlProp77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C5" zoomScaleNormal="100" workbookViewId="0">
      <selection activeCell="C12" sqref="C12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C7" s="232" t="s">
        <v>176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37214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37214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1.415</v>
      </c>
      <c r="L28" s="59">
        <f>LOOKUP($K$15+1,CurveFetch!D$8:D$1000,CurveFetch!F$8:F$1000)</f>
        <v>1.98</v>
      </c>
      <c r="M28" s="59">
        <f>L28-$L$49</f>
        <v>-8.0000000000000071E-2</v>
      </c>
      <c r="N28" s="124">
        <f>M28-'[28]Gas Average Basis'!M28</f>
        <v>0.19500000000000006</v>
      </c>
      <c r="O28" s="59">
        <f>LOOKUP($K$15+2,CurveFetch!$D$8:$D$1000,CurveFetch!$F$8:$F$1000)</f>
        <v>2.27</v>
      </c>
      <c r="P28" s="59">
        <f>O28-$O$49</f>
        <v>-0.18000000000000016</v>
      </c>
      <c r="Q28" s="124">
        <f>P28-'[28]Gas Average Basis'!P28</f>
        <v>9.4999999999999973E-2</v>
      </c>
      <c r="R28" s="59" t="e">
        <f ca="1">IF(R$22,AveragePrices($F$21,R$23,R$24,$AJ28:$AJ28),AveragePrices($F$15,R$23,R$24,$AL28:$AL28))</f>
        <v>#NAME?</v>
      </c>
      <c r="S28" s="124" t="e">
        <f ca="1">R28-'[28]Gas Average Basis'!R28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t="shared" ref="V28:V43" ca="1" si="0">IF(V$22,AveragePrices($F$21,V$23,V$24,$AJ28:$AJ28),AveragePrices($F$15,V$23,V$24,$AL28:$AL28))</f>
        <v>#NAME?</v>
      </c>
      <c r="W28" s="124" t="e">
        <f ca="1">V28-'[28]Gas Average Basis'!V28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AB28-'[28]Gas Average Basis'!AB28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AH28-'[28]Gas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1.335</v>
      </c>
      <c r="L29" s="59">
        <f>LOOKUP($K$15+1,CurveFetch!D$8:D$1000,CurveFetch!Q$8:Q$1000)</f>
        <v>1.81</v>
      </c>
      <c r="M29" s="59">
        <f>L29-$L$49</f>
        <v>-0.25</v>
      </c>
      <c r="N29" s="124">
        <f>M29-'[28]Gas Average Basis'!M29</f>
        <v>5.0000000000000044E-2</v>
      </c>
      <c r="O29" s="59">
        <f>LOOKUP($K$15+2,CurveFetch!$D$8:$D$1000,CurveFetch!$Q$8:$Q$1000)</f>
        <v>2.25</v>
      </c>
      <c r="P29" s="59">
        <f>O29-$O$49</f>
        <v>-0.20000000000000018</v>
      </c>
      <c r="Q29" s="124">
        <f>P29-'[28]Gas Average Basis'!P29</f>
        <v>9.9999999999999867E-2</v>
      </c>
      <c r="R29" s="59" t="e">
        <f ca="1">IF(R$22,AveragePrices($F$21,R$23,R$24,$AJ29:$AJ29),AveragePrices($F$15,R$23,R$24,$AL29:$AL29))</f>
        <v>#NAME?</v>
      </c>
      <c r="S29" s="124" t="e">
        <f ca="1">R29-'[28]Gas Average Basis'!R29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T29-'[28]Gas Average Basis'!S29</f>
        <v>#NAME?</v>
      </c>
      <c r="V29" s="59" t="e">
        <f t="shared" ca="1" si="0"/>
        <v>#NAME?</v>
      </c>
      <c r="W29" s="124" t="e">
        <f ca="1">V29-'[28]Gas Average Basis'!V29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X29-'[28]Gas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Z29-'[28]Gas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AB29-'[28]Gas Average Basis'!AB29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AD29-'[28]Gas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AF29-'[28]Gas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AH29-'[28]Gas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1.355</v>
      </c>
      <c r="L30" s="59">
        <f>LOOKUP($K$15+1,CurveFetch!D$8:D$1000,CurveFetch!G$8:G$1000)</f>
        <v>1.93</v>
      </c>
      <c r="M30" s="59">
        <f>L30-$L$49</f>
        <v>-0.13000000000000012</v>
      </c>
      <c r="N30" s="124">
        <f>M30-'[28]Gas Average Basis'!M30</f>
        <v>0.20500000000000007</v>
      </c>
      <c r="O30" s="59">
        <f>LOOKUP($K$15+2,CurveFetch!$D$8:$D$1000,CurveFetch!$G$8:$G$1000)</f>
        <v>2.23</v>
      </c>
      <c r="P30" s="59">
        <f>O30-$O$49</f>
        <v>-0.2200000000000002</v>
      </c>
      <c r="Q30" s="124">
        <f>P30-'[28]Gas Average Basis'!P30</f>
        <v>0.11499999999999999</v>
      </c>
      <c r="R30" s="59" t="e">
        <f ca="1">IF(R$22,AveragePrices($F$21,R$23,R$24,$AJ30:$AJ30),AveragePrices($F$15,R$23,R$24,$AL30:$AL30))</f>
        <v>#NAME?</v>
      </c>
      <c r="S30" s="124" t="e">
        <f ca="1">R30-'[28]Gas Average Basis'!R30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T30-'[28]Gas Average Basis'!S30</f>
        <v>#NAME?</v>
      </c>
      <c r="V30" s="59" t="e">
        <f t="shared" ca="1" si="0"/>
        <v>#NAME?</v>
      </c>
      <c r="W30" s="124" t="e">
        <f ca="1">V30-'[28]Gas Average Basis'!V30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X30-'[28]Gas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Z30-'[28]Gas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AB30-'[28]Gas Average Basis'!AB30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AD30-'[28]Gas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AF30-'[28]Gas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AH30-'[28]Gas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1.4</v>
      </c>
      <c r="L31" s="59">
        <f>LOOKUP($K$15+1,CurveFetch!D$8:D$1000,CurveFetch!H$8:H$1000)</f>
        <v>1.97</v>
      </c>
      <c r="M31" s="59">
        <f>L31-$L$49</f>
        <v>-9.000000000000008E-2</v>
      </c>
      <c r="N31" s="124">
        <f>M31-'[28]Gas Average Basis'!M31</f>
        <v>0.21500000000000008</v>
      </c>
      <c r="O31" s="59">
        <f>LOOKUP($K$15+2,CurveFetch!$D$8:$D$1000,CurveFetch!$H$8:$H$1000)</f>
        <v>2.29</v>
      </c>
      <c r="P31" s="59">
        <f>O31-$O$49</f>
        <v>-0.16000000000000014</v>
      </c>
      <c r="Q31" s="124">
        <f>P31-'[28]Gas Average Basis'!P31</f>
        <v>0.14500000000000002</v>
      </c>
      <c r="R31" s="59" t="e">
        <f ca="1">IF(R$22,AveragePrices($F$21,R$23,R$24,$AJ31:$AJ31),AveragePrices($F$15,R$23,R$24,$AL31:$AL31))</f>
        <v>#NAME?</v>
      </c>
      <c r="S31" s="124" t="e">
        <f ca="1">R31-'[28]Gas Average Basis'!R31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T31-'[28]Gas Average Basis'!S31</f>
        <v>#NAME?</v>
      </c>
      <c r="V31" s="59" t="e">
        <f t="shared" ca="1" si="0"/>
        <v>#NAME?</v>
      </c>
      <c r="W31" s="124" t="e">
        <f ca="1">V31-'[28]Gas Average Basis'!V31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X31-'[28]Gas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Z31-'[28]Gas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AB31-'[28]Gas Average Basis'!AB31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AD31-'[28]Gas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AF31-'[28]Gas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AH31-'[28]Gas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1.175</v>
      </c>
      <c r="L33" s="59">
        <f>LOOKUP($K$15+1,CurveFetch!D$8:D$1000,CurveFetch!K$8:K$1000)</f>
        <v>1.74</v>
      </c>
      <c r="M33" s="59">
        <f>L33-$L$49</f>
        <v>-0.32000000000000006</v>
      </c>
      <c r="N33" s="124">
        <f>M33-'[28]Gas Average Basis'!M33</f>
        <v>0.14500000000000002</v>
      </c>
      <c r="O33" s="59">
        <f>LOOKUP($K$15+2,CurveFetch!$D$8:$D$1000,CurveFetch!$K$8:$K$1000)</f>
        <v>2.0499999999999998</v>
      </c>
      <c r="P33" s="59">
        <f>O33-$O$49</f>
        <v>-0.40000000000000036</v>
      </c>
      <c r="Q33" s="124">
        <f>P33-'[28]Gas Average Basis'!P33</f>
        <v>6.4999999999999725E-2</v>
      </c>
      <c r="R33" s="59" t="e">
        <f ca="1">IF(R$22,AveragePrices($F$21,R$23,R$24,$AJ33:$AJ33),AveragePrices($F$15,R$23,R$24,$AL33:$AL33))</f>
        <v>#NAME?</v>
      </c>
      <c r="S33" s="124" t="e">
        <f ca="1">R33-'[28]Gas Average Basis'!R33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T33-'[28]Gas Average Basis'!S33</f>
        <v>#NAME?</v>
      </c>
      <c r="V33" s="59" t="e">
        <f t="shared" ca="1" si="0"/>
        <v>#NAME?</v>
      </c>
      <c r="W33" s="124" t="e">
        <f ca="1">V33-'[28]Gas Average Basis'!V33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X33-'[28]Gas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Z33-'[28]Gas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AB33-'[28]Gas Average Basis'!AB33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AD33-'[28]Gas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AF33-'[28]Gas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AH33-'[28]Gas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1.2849999999999999</v>
      </c>
      <c r="L34" s="59">
        <f>LOOKUP($K$15+1,CurveFetch!D$8:D$1000,CurveFetch!R$8:R$1000)</f>
        <v>1.79</v>
      </c>
      <c r="M34" s="59">
        <f>L34-$L$49</f>
        <v>-0.27</v>
      </c>
      <c r="N34" s="124">
        <f>M34-'[28]Gas Average Basis'!M34</f>
        <v>0.15500000000000003</v>
      </c>
      <c r="O34" s="59">
        <f>LOOKUP($K$15+2,CurveFetch!$D$8:$D$1000,CurveFetch!$R$8:$R$1000)</f>
        <v>2.11</v>
      </c>
      <c r="P34" s="59">
        <f>O34-$O$49</f>
        <v>-0.3400000000000003</v>
      </c>
      <c r="Q34" s="124">
        <f>P34-'[28]Gas Average Basis'!P34</f>
        <v>8.4999999999999742E-2</v>
      </c>
      <c r="R34" s="59" t="e">
        <f ca="1">IF(R$22,AveragePrices($F$21,R$23,R$24,$AJ34:$AJ34),AveragePrices($F$15,R$23,R$24,$AL34:$AL34))</f>
        <v>#NAME?</v>
      </c>
      <c r="S34" s="124" t="e">
        <f ca="1">R34-'[28]Gas Average Basis'!R34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T34-'[28]Gas Average Basis'!S34</f>
        <v>#NAME?</v>
      </c>
      <c r="V34" s="59" t="e">
        <f t="shared" ca="1" si="0"/>
        <v>#NAME?</v>
      </c>
      <c r="W34" s="124" t="e">
        <f ca="1">V34-'[28]Gas Average Basis'!V34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X34-'[28]Gas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Z34-'[28]Gas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AB34-'[28]Gas Average Basis'!AB34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AD34-'[28]Gas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AF34-'[28]Gas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AH34-'[28]Gas Average Basis'!AH34</f>
        <v>#NAME?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1.385</v>
      </c>
      <c r="L35" s="59">
        <f>LOOKUP($K$15+1,CurveFetch!D$8:D$1000,CurveFetch!L$8:L$1000)</f>
        <v>1.95</v>
      </c>
      <c r="M35" s="59">
        <f>L35-$L$49</f>
        <v>-0.1100000000000001</v>
      </c>
      <c r="N35" s="124">
        <f>M35-'[28]Gas Average Basis'!M35</f>
        <v>0.22999999999999998</v>
      </c>
      <c r="O35" s="59">
        <f>LOOKUP($K$15+2,CurveFetch!$D$8:$D$1000,CurveFetch!$L$8:$L$1000)</f>
        <v>2.16</v>
      </c>
      <c r="P35" s="59">
        <f>O35-$O$49</f>
        <v>-0.29000000000000004</v>
      </c>
      <c r="Q35" s="124">
        <f>P35-'[28]Gas Average Basis'!P35</f>
        <v>5.0000000000000044E-2</v>
      </c>
      <c r="R35" s="59" t="e">
        <f ca="1">IF(R$22,AveragePrices($F$21,R$23,R$24,$AJ35:$AJ35),AveragePrices($F$15,R$23,R$24,$AL35:$AL35))</f>
        <v>#NAME?</v>
      </c>
      <c r="S35" s="124" t="e">
        <f ca="1">R35-'[28]Gas Average Basis'!R35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T35-'[28]Gas Average Basis'!S35</f>
        <v>#NAME?</v>
      </c>
      <c r="V35" s="59" t="e">
        <f t="shared" ca="1" si="0"/>
        <v>#NAME?</v>
      </c>
      <c r="W35" s="124" t="e">
        <f ca="1">V35-'[28]Gas Average Basis'!V35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X35-'[28]Gas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Z35-'[28]Gas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AB35-'[28]Gas Average Basis'!AB35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AD35-'[28]Gas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AF35-'[28]Gas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AH35-'[28]Gas Average Basis'!AH35</f>
        <v>#NAME?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1.41</v>
      </c>
      <c r="L36" s="59">
        <f>LOOKUP($K$15+1,CurveFetch!D$8:D$1000,CurveFetch!P$8:P$1000)</f>
        <v>2.2400000000000002</v>
      </c>
      <c r="M36" s="59">
        <f>L36-$L$49</f>
        <v>0.18000000000000016</v>
      </c>
      <c r="N36" s="124">
        <f>M36-'[28]Gas Average Basis'!M36</f>
        <v>-4.9999999999996714E-3</v>
      </c>
      <c r="O36" s="59">
        <f>LOOKUP($K$15+2,CurveFetch!$D$8:$D$1000,CurveFetch!$P$8:$P$1000)</f>
        <v>2.2400000000000002</v>
      </c>
      <c r="P36" s="59">
        <f>O36-$O$49</f>
        <v>-0.20999999999999996</v>
      </c>
      <c r="Q36" s="124">
        <f>P36-'[28]Gas Average Basis'!P36</f>
        <v>-0.3949999999999998</v>
      </c>
      <c r="R36" s="59" t="e">
        <f ca="1">IF(R$22,AveragePrices($F$21,R$23,R$24,$AJ36:$AJ36),AveragePrices($F$15,R$23,R$24,$AL36:$AL36))</f>
        <v>#NAME?</v>
      </c>
      <c r="S36" s="124" t="e">
        <f ca="1">R36-'[28]Gas Average Basis'!R36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T36-'[28]Gas Average Basis'!S36</f>
        <v>#NAME?</v>
      </c>
      <c r="V36" s="59" t="e">
        <f t="shared" ca="1" si="0"/>
        <v>#NAME?</v>
      </c>
      <c r="W36" s="124" t="e">
        <f ca="1">V36-'[28]Gas Average Basis'!V36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X36-'[28]Gas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Z36-'[28]Gas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AB36-'[28]Gas Average Basis'!AB36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AD36-'[28]Gas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AF36-'[28]Gas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AH36-'[28]Gas Average Basis'!AH36</f>
        <v>#NAME?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1.1200000000000001</v>
      </c>
      <c r="L39" s="59">
        <f>LOOKUP($K$15+1,CurveFetch!D$8:D$1000,CurveFetch!I$8:I$1000)</f>
        <v>1.66</v>
      </c>
      <c r="M39" s="59">
        <f>L39-$L$49</f>
        <v>-0.40000000000000013</v>
      </c>
      <c r="N39" s="124">
        <f>M39-'[28]Gas Average Basis'!M39</f>
        <v>9.4999999999999973E-2</v>
      </c>
      <c r="O39" s="59">
        <f>LOOKUP($K$15+2,CurveFetch!$D$8:$D$1000,CurveFetch!$I$8:$I$1000)</f>
        <v>1.93</v>
      </c>
      <c r="P39" s="59">
        <f>O39-$O$49</f>
        <v>-0.52000000000000024</v>
      </c>
      <c r="Q39" s="124">
        <f>P39-'[28]Gas Average Basis'!P39</f>
        <v>-2.5000000000000133E-2</v>
      </c>
      <c r="R39" s="59" t="e">
        <f ca="1">IF(R$22,AveragePrices($F$21,R$23,R$24,$AJ39:$AJ39),AveragePrices($F$15,R$23,R$24,$AL39:$AL39))</f>
        <v>#NAME?</v>
      </c>
      <c r="S39" s="124" t="e">
        <f ca="1">R39-'[28]Gas Average Basis'!R39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T39-'[28]Gas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V39-'[28]Gas Average Basis'!V39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X39-'[28]Gas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Z39-'[28]Gas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AB39-'[28]Gas Average Basis'!AB39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AD39-'[28]Gas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AF39-'[28]Gas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AH39-'[28]Gas Average Basis'!AH39</f>
        <v>#NAME?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1.2849999999999999</v>
      </c>
      <c r="L40" s="59">
        <f>LOOKUP($K$15+1,CurveFetch!D$8:D$1000,CurveFetch!J$8:J$1000)</f>
        <v>1.85</v>
      </c>
      <c r="M40" s="59">
        <f>L40-$L$49</f>
        <v>-0.20999999999999996</v>
      </c>
      <c r="N40" s="124">
        <f>M40-'[28]Gas Average Basis'!M40</f>
        <v>0.20500000000000007</v>
      </c>
      <c r="O40" s="59">
        <f>LOOKUP($K$15+2,CurveFetch!$D$8:$D$1000,CurveFetch!$J$8:$J$1000)</f>
        <v>2.2000000000000002</v>
      </c>
      <c r="P40" s="59">
        <f>O40-$O$49</f>
        <v>-0.25</v>
      </c>
      <c r="Q40" s="124">
        <f>P40-'[28]Gas Average Basis'!P40</f>
        <v>0.16500000000000004</v>
      </c>
      <c r="R40" s="59" t="e">
        <f ca="1">IF(R$22,AveragePrices($F$21,R$23,R$24,$AJ40:$AJ40),AveragePrices($F$15,R$23,R$24,$AL40:$AL40))</f>
        <v>#NAME?</v>
      </c>
      <c r="S40" s="124" t="e">
        <f ca="1">R40-'[28]Gas Average Basis'!R40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T40-'[28]Gas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V40-'[28]Gas Average Basis'!V40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X40-'[28]Gas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Z40-'[28]Gas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AB40-'[28]Gas Average Basis'!AB40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AD40-'[28]Gas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AF40-'[28]Gas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AH40-'[28]Gas Average Basis'!AH40</f>
        <v>#NAME?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1.2849999999999999</v>
      </c>
      <c r="L41" s="59">
        <f>LOOKUP($K$15+1,CurveFetch!D$8:D$1000,CurveFetch!M$8:M$1000)</f>
        <v>1.95</v>
      </c>
      <c r="M41" s="59">
        <f>L41-$L$49</f>
        <v>-0.1100000000000001</v>
      </c>
      <c r="N41" s="124">
        <f>M41-'[28]Gas Average Basis'!M41</f>
        <v>0.31499999999999995</v>
      </c>
      <c r="O41" s="59">
        <f>LOOKUP($K$15+2,CurveFetch!$D$8:$D$1000,CurveFetch!$M$8:$M$1000)</f>
        <v>2.2000000000000002</v>
      </c>
      <c r="P41" s="59">
        <f>O41-$O$49</f>
        <v>-0.25</v>
      </c>
      <c r="Q41" s="124">
        <f>P41-'[28]Gas Average Basis'!P41</f>
        <v>0.17500000000000004</v>
      </c>
      <c r="R41" s="59" t="e">
        <f ca="1">IF(R$22,AveragePrices($F$21,R$23,R$24,$AJ41:$AJ41),AveragePrices($F$15,R$23,R$24,$AL41:$AL41))</f>
        <v>#NAME?</v>
      </c>
      <c r="S41" s="124" t="e">
        <f ca="1">R41-'[28]Gas Average Basis'!R41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T41-'[28]Gas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V41-'[28]Gas Average Basis'!V41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X41-'[28]Gas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Z41-'[28]Gas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AB41-'[28]Gas Average Basis'!AB41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AD41-'[28]Gas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AF41-'[28]Gas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AH41-'[28]Gas Average Basis'!AH41</f>
        <v>#NAME?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1.0266</v>
      </c>
      <c r="L42" s="59">
        <f>LOOKUP($K$15+1,CurveFetch!D$8:D$1000,CurveFetch!N$8:N$1000)</f>
        <v>1.1640000000000001</v>
      </c>
      <c r="M42" s="59">
        <f>L42-$L$49</f>
        <v>-0.89599999999999991</v>
      </c>
      <c r="N42" s="124">
        <f>M42-'[28]Gas Average Basis'!M42</f>
        <v>-0.77369999999999983</v>
      </c>
      <c r="O42" s="59">
        <f>LOOKUP($K$15+2,CurveFetch!$D$8:$D$1000,CurveFetch!$N$8:$N$1000)</f>
        <v>1.61</v>
      </c>
      <c r="P42" s="59">
        <f>O42-$O$49</f>
        <v>-0.84000000000000008</v>
      </c>
      <c r="Q42" s="124">
        <f>P42-'[28]Gas Average Basis'!P42</f>
        <v>-0.7177</v>
      </c>
      <c r="R42" s="59" t="e">
        <f ca="1">IF(R$22,AveragePrices($F$21,R$23,R$24,$AJ42:$AJ42),AveragePrices($F$15,R$23,R$24,$AL42:$AL42))</f>
        <v>#NAME?</v>
      </c>
      <c r="S42" s="124" t="e">
        <f ca="1">R42-'[28]Gas Average Basis'!R42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T42-'[28]Gas Average Basis'!S42</f>
        <v>#NAME?</v>
      </c>
      <c r="V42" s="59" t="e">
        <f t="shared" ca="1" si="0"/>
        <v>#NAME?</v>
      </c>
      <c r="W42" s="124" t="e">
        <f ca="1">V42-'[28]Gas Average Basis'!V42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X42-'[28]Gas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Z42-'[28]Gas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AB42-'[28]Gas Average Basis'!AB42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AD42-'[28]Gas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AF42-'[28]Gas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AH42-'[28]Gas Average Basis'!AH42</f>
        <v>#NAME?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1.135</v>
      </c>
      <c r="L43" s="59">
        <f>LOOKUP($K$15+1,CurveFetch!D$8:D$1000,CurveFetch!O$8:O$1000)</f>
        <v>1.56</v>
      </c>
      <c r="M43" s="59">
        <f>L43-$L$49</f>
        <v>-0.5</v>
      </c>
      <c r="N43" s="124">
        <f>M43-'[28]Gas Average Basis'!M43</f>
        <v>5.500000000000016E-2</v>
      </c>
      <c r="O43" s="59">
        <f>LOOKUP($K$15+2,CurveFetch!$D$8:$D$1000,CurveFetch!$O$8:$O$1000)</f>
        <v>1.85</v>
      </c>
      <c r="P43" s="59">
        <f>O43-$O$49</f>
        <v>-0.60000000000000009</v>
      </c>
      <c r="Q43" s="124">
        <f>P43-'[28]Gas Average Basis'!P43</f>
        <v>-4.4999999999999929E-2</v>
      </c>
      <c r="R43" s="59" t="e">
        <f ca="1">IF(R$22,AveragePrices($F$21,R$23,R$24,$AJ43:$AJ43),AveragePrices($F$15,R$23,R$24,$AL43:$AL43))</f>
        <v>#NAME?</v>
      </c>
      <c r="S43" s="124" t="e">
        <f ca="1">R43-'[28]Gas Average Basis'!R43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T43-'[28]Gas Average Basis'!S43</f>
        <v>#NAME?</v>
      </c>
      <c r="V43" s="59" t="e">
        <f t="shared" ca="1" si="0"/>
        <v>#NAME?</v>
      </c>
      <c r="W43" s="124" t="e">
        <f ca="1">V43-'[28]Gas Average Basis'!V43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X43-'[28]Gas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Z43-'[28]Gas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AB43-'[28]Gas Average Basis'!AB43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AD43-'[28]Gas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AF43-'[28]Gas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AH43-'[28]Gas Average Basis'!AH43</f>
        <v>#NAME?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>
        <f>LOOKUP($K$15,CurveFetch!$D$8:$D$1000,CurveFetch!$E$8:$E$1000)</f>
        <v>1.74</v>
      </c>
      <c r="L49" s="59">
        <f>LOOKUP($K$15+1,CurveFetch!D$8:D$1000,CurveFetch!E$8:E$1000)</f>
        <v>2.06</v>
      </c>
      <c r="M49" s="59"/>
      <c r="N49" s="124">
        <f>L49-'[28]Gas Average Basis'!L49</f>
        <v>0.33499999999999996</v>
      </c>
      <c r="O49" s="59">
        <f>LOOKUP($K$15+2,CurveFetch!$D$8:$D$1000,CurveFetch!$E$8:$E$1000)</f>
        <v>2.4500000000000002</v>
      </c>
      <c r="P49" s="59"/>
      <c r="Q49" s="124">
        <f>O49-'[28]Gas Average Basis'!O49</f>
        <v>0.72500000000000009</v>
      </c>
      <c r="R49" s="59" t="e">
        <f ca="1">IF(R$22,AveragePrices($F$21,R$23,R$24,$AJ49:$AJ49),AveragePrices($F$15,R$23,R$24,$AL49:$AL49))</f>
        <v>#NAME?</v>
      </c>
      <c r="S49" s="124" t="e">
        <f ca="1">R49-'[28]Gas Average Basis'!R49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V49-'[28]Gas Average Basis'!V49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AB49-'[28]Gas Average Basis'!AB49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 t="e">
        <f ca="1">AH49-'[28]Gas Average Basis'!AH49</f>
        <v>#NAME?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2" t="s">
        <v>156</v>
      </c>
      <c r="S53" s="232"/>
      <c r="T53" s="232"/>
      <c r="U53" s="232"/>
      <c r="V53" s="232"/>
      <c r="W53" s="232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5" t="s">
        <v>82</v>
      </c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40"/>
    </row>
    <row r="56" spans="3:38" ht="14.25" customHeight="1" thickBot="1" x14ac:dyDescent="0.3">
      <c r="C56" s="235">
        <v>37211</v>
      </c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  <c r="AC56" s="236"/>
      <c r="AD56" s="236"/>
      <c r="AE56" s="236"/>
      <c r="AF56" s="236"/>
      <c r="AG56" s="236"/>
      <c r="AH56" s="236"/>
      <c r="AI56" s="237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5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7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1.415</v>
      </c>
      <c r="L60" s="59">
        <f>(M60-2)/L30</f>
        <v>8.8082901554404156</v>
      </c>
      <c r="M60" s="187">
        <v>19</v>
      </c>
      <c r="N60" s="59">
        <f>(PowerPrices!C9-2)/O30</f>
        <v>7.623318385650224</v>
      </c>
      <c r="O60" s="187">
        <f>PowerPrices!C9</f>
        <v>19</v>
      </c>
      <c r="P60" s="59" t="e">
        <f ca="1">(PowerPrices!D9-2)/(R$49+R30)</f>
        <v>#NAME?</v>
      </c>
      <c r="Q60" s="187">
        <f ca="1">PowerPrices!D9</f>
        <v>31</v>
      </c>
      <c r="R60" s="59" t="e">
        <f ca="1">(AVERAGE(PowerPrices!$D9,PowerPrices!$E9,PowerPrices!$H9,PowerPrices!$I9,PowerPrices!$K9)-2)/($V$49+$V30)</f>
        <v>#NAME?</v>
      </c>
      <c r="S60" s="187">
        <f ca="1">(AVERAGE(PowerPrices!$D9,PowerPrices!$E9,PowerPrices!$H9,PowerPrices!$I9,PowerPrices!$K9))</f>
        <v>29.555172413793105</v>
      </c>
      <c r="T60" s="59"/>
      <c r="U60" s="124"/>
      <c r="V60" s="59" t="e">
        <f ca="1">(AVERAGE(PowerPrices!$H9,PowerPrices!$I9,PowerPrices!$K9)-2)/($X$49+$X30)</f>
        <v>#NAME?</v>
      </c>
      <c r="W60" s="187">
        <f>AVERAGE(PowerPrices!$H9,PowerPrices!$I9,PowerPrices!$K9)</f>
        <v>29.833333333333332</v>
      </c>
      <c r="X60" s="59" t="e">
        <f ca="1">(AVERAGE(PowerPrices!$L9,PowerPrices!$M9,PowerPrices!$N9)-2)/($Z$49+$Z30)</f>
        <v>#NAME?</v>
      </c>
      <c r="Y60" s="124"/>
      <c r="Z60" s="187">
        <f>AVERAGE(PowerPrices!$L9,PowerPrices!$M9,PowerPrices!$N9)</f>
        <v>27.555555555555557</v>
      </c>
      <c r="AA60" s="124"/>
      <c r="AB60" s="59" t="e">
        <f ca="1">(AVERAGE(PowerPrices!$L9,PowerPrices!$M9,PowerPrices!$N9,PowerPrices!$P9,PowerPrices!$Q9,PowerPrices!$R9,PowerPrices!$T9)-2)/($AB$49+$AB30)</f>
        <v>#NAME?</v>
      </c>
      <c r="AC60" s="187">
        <f>AVERAGE(PowerPrices!$L9,PowerPrices!$M9,PowerPrices!$N9,PowerPrices!$P9,PowerPrices!$Q9,PowerPrices!$R9,PowerPrices!$T9)</f>
        <v>36.380952380952387</v>
      </c>
      <c r="AD60" s="59" t="e">
        <f ca="1">(AVERAGE(PowerPrices!$P9,PowerPrices!$Q9,PowerPrices!$R9)-2)/($AD$49+$AD30)</f>
        <v>#NAME?</v>
      </c>
      <c r="AE60" s="124"/>
      <c r="AF60" s="187">
        <f>AVERAGE(PowerPrices!$P9,PowerPrices!$Q9,PowerPrices!$R9)</f>
        <v>44.666666666666664</v>
      </c>
      <c r="AG60" s="124"/>
      <c r="AH60" s="59" t="e">
        <f ca="1">(PowerPrices!$S9-2)/($AF$49+$AF30)</f>
        <v>#NAME?</v>
      </c>
      <c r="AI60" s="187">
        <f>PowerPrices!$S9</f>
        <v>37.166666666666664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1.335</v>
      </c>
      <c r="L61" s="59">
        <f>(M61-2)/(L28+0.2)</f>
        <v>8.4862385321100913</v>
      </c>
      <c r="M61" s="187">
        <v>20.5</v>
      </c>
      <c r="N61" s="59">
        <f>(PowerPrices!C11-2)/(O28+0.2)</f>
        <v>8.309716599190283</v>
      </c>
      <c r="O61" s="187">
        <f>PowerPrices!C11</f>
        <v>22.524999999999999</v>
      </c>
      <c r="P61" s="59" t="e">
        <f ca="1">(PowerPrices!D11-2)/(R$49+R28+0.2)</f>
        <v>#NAME?</v>
      </c>
      <c r="Q61" s="187">
        <f ca="1">PowerPrices!D11</f>
        <v>31.25</v>
      </c>
      <c r="R61" s="59" t="e">
        <f ca="1">(AVERAGE(PowerPrices!$D11,PowerPrices!$E11,PowerPrices!$H11,PowerPrices!$I11,PowerPrices!$K11)-2)/($V$49+$V28+0.2)</f>
        <v>#NAME?</v>
      </c>
      <c r="S61" s="187">
        <f ca="1">AVERAGE(PowerPrices!$D11,PowerPrices!$E11,PowerPrices!$H11,PowerPrices!$I11,PowerPrices!$K11)</f>
        <v>30.418448275862069</v>
      </c>
      <c r="T61" s="59"/>
      <c r="U61" s="124"/>
      <c r="V61" s="59" t="e">
        <f ca="1">(AVERAGE(PowerPrices!$H11,PowerPrices!$I11,PowerPrices!$K11)-2)/($X$49+$X28+0.2)</f>
        <v>#NAME?</v>
      </c>
      <c r="W61" s="187">
        <f>AVERAGE(PowerPrices!$H11,PowerPrices!$I11,PowerPrices!$K11)</f>
        <v>30.766666666666666</v>
      </c>
      <c r="X61" s="59" t="e">
        <f ca="1">(AVERAGE(PowerPrices!$L11,PowerPrices!$M11,PowerPrices!$N11)-2)/($Z$49+$Z28+0.2)</f>
        <v>#NAME?</v>
      </c>
      <c r="Y61" s="124"/>
      <c r="Z61" s="187">
        <f>AVERAGE(PowerPrices!$L11,PowerPrices!$M11,PowerPrices!$N11)</f>
        <v>31.866666666666671</v>
      </c>
      <c r="AA61" s="124"/>
      <c r="AB61" s="59" t="e">
        <f ca="1">(AVERAGE(PowerPrices!$L11,PowerPrices!$M11,PowerPrices!$N11,PowerPrices!$P11,PowerPrices!$Q11,PowerPrices!$R11,PowerPrices!$T11)-2)/($AB$49+$AB28+0.2)</f>
        <v>#NAME?</v>
      </c>
      <c r="AC61" s="187">
        <f>AVERAGE(PowerPrices!$L11,PowerPrices!$M11,PowerPrices!$N11,PowerPrices!$P11,PowerPrices!$Q11,PowerPrices!$R11,PowerPrices!$T11)</f>
        <v>40.392857142857146</v>
      </c>
      <c r="AD61" s="59" t="e">
        <f ca="1">(AVERAGE(PowerPrices!$P11,PowerPrices!$Q11,PowerPrices!$R11)-2)/($AD$49+$AD28+0.2)</f>
        <v>#NAME?</v>
      </c>
      <c r="AE61" s="124"/>
      <c r="AF61" s="187">
        <f>AVERAGE(PowerPrices!$P11,PowerPrices!$Q11,PowerPrices!$R11)</f>
        <v>49.75</v>
      </c>
      <c r="AG61" s="124"/>
      <c r="AH61" s="59" t="e">
        <f ca="1">(PowerPrices!$S11-2)/($AF$49+$AF28+0.2)</f>
        <v>#NAME?</v>
      </c>
      <c r="AI61" s="187">
        <f>PowerPrices!$S11</f>
        <v>38.9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1.355</v>
      </c>
      <c r="L62" s="59">
        <f>(M62-2)/(L31+0.33)</f>
        <v>7.6869565217391305</v>
      </c>
      <c r="M62" s="187">
        <v>19.68</v>
      </c>
      <c r="N62" s="59">
        <f>(PowerPrices!C13-2)/(O31+0.33)</f>
        <v>7.630916030534352</v>
      </c>
      <c r="O62" s="187">
        <f>PowerPrices!C13</f>
        <v>21.993000000000002</v>
      </c>
      <c r="P62" s="59" t="e">
        <f ca="1">(PowerPrices!D13-2)/(R$49+R31+0.33)</f>
        <v>#NAME?</v>
      </c>
      <c r="Q62" s="187">
        <f ca="1">PowerPrices!D13</f>
        <v>29.25</v>
      </c>
      <c r="R62" s="59" t="e">
        <f ca="1">(AVERAGE(PowerPrices!$D13,PowerPrices!$E13,PowerPrices!$H13,PowerPrices!$I13,PowerPrices!$K13)-2)/($V$49+$V31+0.33)</f>
        <v>#NAME?</v>
      </c>
      <c r="S62" s="187">
        <f ca="1">AVERAGE(PowerPrices!$D13,PowerPrices!$E13,PowerPrices!$H13,PowerPrices!$I13,PowerPrices!$K13)</f>
        <v>29.359565517241379</v>
      </c>
      <c r="T62" s="59"/>
      <c r="U62" s="124"/>
      <c r="V62" s="59" t="e">
        <f ca="1">(AVERAGE(PowerPrices!$H13,PowerPrices!$I13,PowerPrices!$K13)-2)/($X$49+$X31+0.33)</f>
        <v>#NAME?</v>
      </c>
      <c r="W62" s="187">
        <f>AVERAGE(PowerPrices!$H13,PowerPrices!$I13,PowerPrices!$K13)</f>
        <v>30.183333333333337</v>
      </c>
      <c r="X62" s="59" t="e">
        <f ca="1">(AVERAGE(PowerPrices!$L13,PowerPrices!$M13,PowerPrices!$N13)-2)/($Z$49+$Z31+0.33)</f>
        <v>#NAME?</v>
      </c>
      <c r="Y62" s="124"/>
      <c r="Z62" s="187">
        <f>AVERAGE(PowerPrices!$L13,PowerPrices!$M13,PowerPrices!$N13)</f>
        <v>35.011111111111113</v>
      </c>
      <c r="AA62" s="124"/>
      <c r="AB62" s="59" t="e">
        <f ca="1">(AVERAGE(PowerPrices!$L13,PowerPrices!$M13,PowerPrices!$N13,PowerPrices!$P13,PowerPrices!$Q13,PowerPrices!$R13,PowerPrices!$T13)-2)/($AB$49+$AB31+0.33)</f>
        <v>#NAME?</v>
      </c>
      <c r="AC62" s="187">
        <f>AVERAGE(PowerPrices!$L13,PowerPrices!$M13,PowerPrices!$N13,PowerPrices!$P13,PowerPrices!$Q13,PowerPrices!$R13,PowerPrices!$T13)</f>
        <v>41.754761904761899</v>
      </c>
      <c r="AD62" s="59" t="e">
        <f ca="1">(AVERAGE(PowerPrices!$P13,PowerPrices!$Q13,PowerPrices!$R13)-2)/($AD$49+$AD31+0.33)</f>
        <v>#NAME?</v>
      </c>
      <c r="AE62" s="124"/>
      <c r="AF62" s="187">
        <f>AVERAGE(PowerPrices!$P13,PowerPrices!$Q13,PowerPrices!$R13)</f>
        <v>49.75</v>
      </c>
      <c r="AG62" s="124"/>
      <c r="AH62" s="59" t="e">
        <f ca="1">(PowerPrices!$S13-2)/($AF$49+$AF31+0.33)</f>
        <v>#NAME?</v>
      </c>
      <c r="AI62" s="187">
        <f>PowerPrices!$S13</f>
        <v>38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1.4</v>
      </c>
      <c r="L63" s="59">
        <f>(M63-2)/(L34+0.12)</f>
        <v>7.9581151832460719</v>
      </c>
      <c r="M63" s="187">
        <v>17.2</v>
      </c>
      <c r="N63" s="59">
        <f>(PowerPrices!C14-2)/(O34+0.12)</f>
        <v>7.9461883408071747</v>
      </c>
      <c r="O63" s="187">
        <f>PowerPrices!C14</f>
        <v>19.72</v>
      </c>
      <c r="P63" s="59" t="e">
        <f ca="1">(PowerPrices!D14-2)/(R$49+R34+0.12)</f>
        <v>#NAME?</v>
      </c>
      <c r="Q63" s="187">
        <f ca="1">PowerPrices!D14</f>
        <v>26.5</v>
      </c>
      <c r="R63" s="59" t="e">
        <f ca="1">(AVERAGE(PowerPrices!$D14,PowerPrices!$E14,PowerPrices!$H14,PowerPrices!$I14,PowerPrices!$K14)-2)/($V$49+$V34+0.12)</f>
        <v>#NAME?</v>
      </c>
      <c r="S63" s="187">
        <f ca="1">AVERAGE(PowerPrices!$D14,PowerPrices!$E14,PowerPrices!$H14,PowerPrices!$I14,PowerPrices!$K14)</f>
        <v>27.504172413793107</v>
      </c>
      <c r="T63" s="59"/>
      <c r="U63" s="124"/>
      <c r="V63" s="59" t="e">
        <f ca="1">(AVERAGE(PowerPrices!$H14,PowerPrices!$I14,PowerPrices!$K14)-2)/($X$49+$X34+0.12)</f>
        <v>#NAME?</v>
      </c>
      <c r="W63" s="187">
        <f>AVERAGE(PowerPrices!$H14,PowerPrices!$I14,PowerPrices!$K14)</f>
        <v>28.875</v>
      </c>
      <c r="X63" s="59" t="e">
        <f ca="1">(AVERAGE(PowerPrices!$L14,PowerPrices!$M14,PowerPrices!$N14)-2)/($Z$49+$Z34+0.12)</f>
        <v>#NAME?</v>
      </c>
      <c r="Y63" s="124"/>
      <c r="Z63" s="187">
        <f>AVERAGE(PowerPrices!$L14,PowerPrices!$M14,PowerPrices!$N14)</f>
        <v>35.888888888888886</v>
      </c>
      <c r="AA63" s="124"/>
      <c r="AB63" s="59" t="e">
        <f ca="1">(AVERAGE(PowerPrices!$L14,PowerPrices!$M14,PowerPrices!$N14,PowerPrices!$P14,PowerPrices!$Q14,PowerPrices!$R14,PowerPrices!$T14)-2)/($AB$49+$AB34+0.12)</f>
        <v>#NAME?</v>
      </c>
      <c r="AC63" s="187">
        <f>AVERAGE(PowerPrices!$L14,PowerPrices!$M14,PowerPrices!$N14,PowerPrices!$P14,PowerPrices!$Q14,PowerPrices!$R14,PowerPrices!$T14)</f>
        <v>43.523809523809518</v>
      </c>
      <c r="AD63" s="59" t="e">
        <f ca="1">(AVERAGE(PowerPrices!$P14,PowerPrices!$Q14,PowerPrices!$R14)-2)/($AD$49+$AD34+0.12)</f>
        <v>#NAME?</v>
      </c>
      <c r="AE63" s="124"/>
      <c r="AF63" s="187">
        <f>AVERAGE(PowerPrices!$P14,PowerPrices!$Q14,PowerPrices!$R14)</f>
        <v>53.5</v>
      </c>
      <c r="AG63" s="124"/>
      <c r="AH63" s="59" t="e">
        <f ca="1">(PowerPrices!$S14-2)/($AF$49+$AF34+0.12)</f>
        <v>#NAME?</v>
      </c>
      <c r="AI63" s="187">
        <f>PowerPrices!$S14</f>
        <v>35.583333333333336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3" t="s">
        <v>151</v>
      </c>
      <c r="M66" s="233"/>
    </row>
    <row r="67" spans="3:13" x14ac:dyDescent="0.25">
      <c r="C67" s="62"/>
      <c r="L67" s="234" t="s">
        <v>150</v>
      </c>
      <c r="M67" s="234"/>
    </row>
    <row r="68" spans="3:13" x14ac:dyDescent="0.25">
      <c r="C68" s="62"/>
      <c r="L68" s="234" t="s">
        <v>152</v>
      </c>
      <c r="M68" s="234"/>
    </row>
    <row r="69" spans="3:13" x14ac:dyDescent="0.25">
      <c r="C69" s="62"/>
      <c r="L69" s="234" t="s">
        <v>153</v>
      </c>
      <c r="M69" s="234"/>
    </row>
  </sheetData>
  <mergeCells count="15">
    <mergeCell ref="C56:AI56"/>
    <mergeCell ref="C55:AI55"/>
    <mergeCell ref="C59:AI59"/>
    <mergeCell ref="C38:AI38"/>
    <mergeCell ref="C48:AI48"/>
    <mergeCell ref="C7:AI7"/>
    <mergeCell ref="L66:M66"/>
    <mergeCell ref="L67:M67"/>
    <mergeCell ref="L68:M68"/>
    <mergeCell ref="R53:W53"/>
    <mergeCell ref="L69:M69"/>
    <mergeCell ref="C9:AI9"/>
    <mergeCell ref="C10:AI10"/>
    <mergeCell ref="C13:AI13"/>
    <mergeCell ref="C32:AI32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C7" sqref="C7:AI49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C7" s="232" t="s">
        <v>177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37214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R28-'[28]Gas Average PhyIdx'!R28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V28-'[28]Gas Average PhyIdx'!V28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AB28-'[28]Gas Average PhyIdx'!AB28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AH28-'[28]Gas Average PhyIdx'!AH28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R29-'[28]Gas Average PhyIdx'!R29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T29-'[28]Gas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V29-'[28]Gas Average PhyIdx'!V29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X29-'[28]Gas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Z29-'[28]Gas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AB29-'[28]Gas Average PhyIdx'!AB29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AD29-'[28]Gas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AF29-'[28]Gas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AH29-'[28]Gas Average PhyIdx'!AH29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R30-'[28]Gas Average PhyIdx'!R30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T30-'[28]Gas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V30-'[28]Gas Average PhyIdx'!V30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X30-'[28]Gas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Z30-'[28]Gas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AB30-'[28]Gas Average PhyIdx'!AB30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AD30-'[28]Gas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AF30-'[28]Gas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AH30-'[28]Gas Average PhyIdx'!AH30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R31-'[28]Gas Average PhyIdx'!R31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T31-'[28]Gas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V31-'[28]Gas Average PhyIdx'!V31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X31-'[28]Gas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Z31-'[28]Gas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AB31-'[28]Gas Average PhyIdx'!AB31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AD31-'[28]Gas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AF31-'[28]Gas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AH31-'[28]Gas Average PhyIdx'!AH31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R33-'[28]Gas Average PhyIdx'!R33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T33-'[28]Gas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V33-'[28]Gas Average PhyIdx'!V33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X33-'[28]Gas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Z33-'[28]Gas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AB33-'[28]Gas Average PhyIdx'!AB33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AD33-'[28]Gas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AF33-'[28]Gas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AH33-'[28]Gas Average PhyIdx'!AH33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R34-'[28]Gas Average PhyIdx'!R34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T34-'[28]Gas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V34-'[28]Gas Average PhyIdx'!V34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X34-'[28]Gas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Z34-'[28]Gas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AB34-'[28]Gas Average PhyIdx'!AB34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AD34-'[28]Gas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AF34-'[28]Gas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AH34-'[28]Gas Average PhyIdx'!AH34</f>
        <v>#NAME?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R35-'[28]Gas Average PhyIdx'!R35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T35-'[28]Gas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V35-'[28]Gas Average PhyIdx'!V35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X35-'[28]Gas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Z35-'[28]Gas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AB35-'[28]Gas Average PhyIdx'!AB35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AD35-'[28]Gas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AF35-'[28]Gas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AH35-'[28]Gas Average PhyIdx'!AH35</f>
        <v>#NAME?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R36-'[28]Gas Average PhyIdx'!R36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T36-'[28]Gas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V36-'[28]Gas Average PhyIdx'!V36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X36-'[28]Gas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Z36-'[28]Gas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AB36-'[28]Gas Average PhyIdx'!AB36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AD36-'[28]Gas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AF36-'[28]Gas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AH36-'[28]Gas Average PhyIdx'!AH36</f>
        <v>#NAME?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R39-'[28]Gas Average PhyIdx'!R39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T39-'[28]Gas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V39-'[28]Gas Average PhyIdx'!V39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X39-'[28]Gas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Z39-'[28]Gas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AB39-'[28]Gas Average PhyIdx'!AB39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AD39-'[28]Gas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AF39-'[28]Gas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AH39-'[28]Gas Average PhyIdx'!AH39</f>
        <v>#NAME?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R40-'[28]Gas Average PhyIdx'!R40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T40-'[28]Gas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V40-'[28]Gas Average PhyIdx'!V40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X40-'[28]Gas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Z40-'[28]Gas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AB40-'[28]Gas Average PhyIdx'!AB40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AD40-'[28]Gas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AF40-'[28]Gas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AH40-'[28]Gas Average PhyIdx'!AH40</f>
        <v>#NAME?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R41-'[28]Gas Average PhyIdx'!R41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T41-'[28]Gas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V41-'[28]Gas Average PhyIdx'!V41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X41-'[28]Gas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Z41-'[28]Gas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AB41-'[28]Gas Average PhyIdx'!AB41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AD41-'[28]Gas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AF41-'[28]Gas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AH41-'[28]Gas Average PhyIdx'!AH41</f>
        <v>#NAME?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R42-'[28]Gas Average PhyIdx'!R42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T42-'[28]Gas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V42-'[28]Gas Average PhyIdx'!V42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X42-'[28]Gas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Z42-'[28]Gas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AB42-'[28]Gas Average PhyIdx'!AB42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AD42-'[28]Gas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AF42-'[28]Gas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AH42-'[28]Gas Average PhyIdx'!AH42</f>
        <v>#NAME?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R43-'[28]Gas Average PhyIdx'!R43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T43-'[28]Gas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V43-'[28]Gas Average PhyIdx'!V43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X43-'[28]Gas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Z43-'[28]Gas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AB43-'[28]Gas Average PhyIdx'!AB43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AD43-'[28]Gas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AF43-'[28]Gas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AH43-'[28]Gas Average PhyIdx'!AH43</f>
        <v>#NAME?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>
        <v>0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>
        <v>0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>
        <v>0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C7:AI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V3" sqref="V3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C7" s="232" t="s">
        <v>178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37214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R28-'[28]Gas Average FinIdx'!R28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V28-'[28]Gas Average FinIdx'!V28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AB28-'[28]Gas Average FinIdx'!AB28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124" t="e">
        <f ca="1">AH28-'[28]Gas Average FinIdx'!AH28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R29-'[28]Gas Average FinIdx'!R29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T29-'[28]Gas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V29-'[28]Gas Average FinIdx'!V29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X29-'[28]Gas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Z29-'[28]Gas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AB29-'[28]Gas Average FinIdx'!AB29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AD29-'[28]Gas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AF29-'[28]Gas Average Basis'!AE29</f>
        <v>#NAME?</v>
      </c>
      <c r="AH29" s="59" t="e">
        <f ca="1">IF(AH$22,AveragePrices($F$21,AH$23,AH$24,$AJ29:$AJ29),AveragePrices($F$15,AH$23,AH$24,$AL29:$AL29))</f>
        <v>#NAME?</v>
      </c>
      <c r="AI29" s="124" t="e">
        <f ca="1">AH29-'[28]Gas Average FinIdx'!AH29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R30-'[28]Gas Average FinIdx'!R30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T30-'[28]Gas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V30-'[28]Gas Average FinIdx'!V30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X30-'[28]Gas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Z30-'[28]Gas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AB30-'[28]Gas Average FinIdx'!AB30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AD30-'[28]Gas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AF30-'[28]Gas Average Basis'!AE30</f>
        <v>#NAME?</v>
      </c>
      <c r="AH30" s="59" t="e">
        <f ca="1">IF(AH$22,AveragePrices($F$21,AH$23,AH$24,$AJ30:$AJ30),AveragePrices($F$15,AH$23,AH$24,$AL30:$AL30))</f>
        <v>#NAME?</v>
      </c>
      <c r="AI30" s="124" t="e">
        <f ca="1">AH30-'[28]Gas Average FinIdx'!AH30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R31-'[28]Gas Average FinIdx'!R31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T31-'[28]Gas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V31-'[28]Gas Average FinIdx'!V31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X31-'[28]Gas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Z31-'[28]Gas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AB31-'[28]Gas Average FinIdx'!AB31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AD31-'[28]Gas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AF31-'[28]Gas Average Basis'!AE31</f>
        <v>#NAME?</v>
      </c>
      <c r="AH31" s="59" t="e">
        <f ca="1">IF(AH$22,AveragePrices($F$21,AH$23,AH$24,$AJ31:$AJ31),AveragePrices($F$15,AH$23,AH$24,$AL31:$AL31))</f>
        <v>#NAME?</v>
      </c>
      <c r="AI31" s="124" t="e">
        <f ca="1">AH31-'[28]Gas Average FinIdx'!AH31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R33-'[28]Gas Average FinIdx'!R33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T33-'[28]Gas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V33-'[28]Gas Average FinIdx'!V33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X33-'[28]Gas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Z33-'[28]Gas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AB33-'[28]Gas Average FinIdx'!AB33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AD33-'[28]Gas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AF33-'[28]Gas Average Basis'!AE33</f>
        <v>#NAME?</v>
      </c>
      <c r="AH33" s="59" t="e">
        <f ca="1">IF(AH$22,AveragePrices($F$21,AH$23,AH$24,$AJ33:$AJ33),AveragePrices($F$15,AH$23,AH$24,$AL33:$AL33))</f>
        <v>#NAME?</v>
      </c>
      <c r="AI33" s="124" t="e">
        <f ca="1">AH33-'[28]Gas Average FinIdx'!AH33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R34-'[28]Gas Average FinIdx'!R34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T34-'[28]Gas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V34-'[28]Gas Average FinIdx'!V34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X34-'[28]Gas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Z34-'[28]Gas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AB34-'[28]Gas Average FinIdx'!AB34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AD34-'[28]Gas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AF34-'[28]Gas Average Basis'!AE34</f>
        <v>#NAME?</v>
      </c>
      <c r="AH34" s="59" t="e">
        <f ca="1">IF(AH$22,AveragePrices($F$21,AH$23,AH$24,$AJ34:$AJ34),AveragePrices($F$15,AH$23,AH$24,$AL34:$AL34))</f>
        <v>#NAME?</v>
      </c>
      <c r="AI34" s="124" t="e">
        <f ca="1">AH34-'[28]Gas Average FinIdx'!AH34</f>
        <v>#NAME?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R35-'[28]Gas Average FinIdx'!R35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T35-'[28]Gas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V35-'[28]Gas Average FinIdx'!V35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X35-'[28]Gas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Z35-'[28]Gas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AB35-'[28]Gas Average FinIdx'!AB35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AD35-'[28]Gas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AF35-'[28]Gas Average Basis'!AE35</f>
        <v>#NAME?</v>
      </c>
      <c r="AH35" s="59" t="e">
        <f ca="1">IF(AH$22,AveragePrices($F$21,AH$23,AH$24,$AJ35:$AJ35),AveragePrices($F$15,AH$23,AH$24,$AL35:$AL35))</f>
        <v>#NAME?</v>
      </c>
      <c r="AI35" s="124" t="e">
        <f ca="1">AH35-'[28]Gas Average FinIdx'!AH35</f>
        <v>#NAME?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R36-'[28]Gas Average FinIdx'!R36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T36-'[28]Gas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V36-'[28]Gas Average FinIdx'!V36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X36-'[28]Gas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Z36-'[28]Gas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AB36-'[28]Gas Average FinIdx'!AB36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AD36-'[28]Gas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AF36-'[28]Gas Average Basis'!AE36</f>
        <v>#NAME?</v>
      </c>
      <c r="AH36" s="59" t="e">
        <f ca="1">IF(AH$22,AveragePrices($F$21,AH$23,AH$24,$AJ36:$AJ36),AveragePrices($F$15,AH$23,AH$24,$AL36:$AL36))</f>
        <v>#NAME?</v>
      </c>
      <c r="AI36" s="124" t="e">
        <f ca="1">AH36-'[28]Gas Average FinIdx'!AH36</f>
        <v>#NAME?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R39-'[28]Gas Average FinIdx'!R39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T39-'[28]Gas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V39-'[28]Gas Average FinIdx'!V39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X39-'[28]Gas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Z39-'[28]Gas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AB39-'[28]Gas Average FinIdx'!AB39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AD39-'[28]Gas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AF39-'[28]Gas Average Basis'!AE39</f>
        <v>#NAME?</v>
      </c>
      <c r="AH39" s="59" t="e">
        <f ca="1">IF(AH$22,AveragePrices($F$21,AH$23,AH$24,$AJ39:$AJ39),AveragePrices($F$15,AH$23,AH$24,$AL39:$AL39))</f>
        <v>#NAME?</v>
      </c>
      <c r="AI39" s="124" t="e">
        <f ca="1">AH39-'[28]Gas Average FinIdx'!AH39</f>
        <v>#NAME?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R40-'[28]Gas Average FinIdx'!R40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T40-'[28]Gas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V40-'[28]Gas Average FinIdx'!V40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X40-'[28]Gas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Z40-'[28]Gas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AB40-'[28]Gas Average FinIdx'!AB40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AD40-'[28]Gas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AF40-'[28]Gas Average Basis'!AE40</f>
        <v>#NAME?</v>
      </c>
      <c r="AH40" s="59" t="e">
        <f ca="1">IF(AH$22,AveragePrices($F$21,AH$23,AH$24,$AJ40:$AJ40),AveragePrices($F$15,AH$23,AH$24,$AL40:$AL40))</f>
        <v>#NAME?</v>
      </c>
      <c r="AI40" s="124" t="e">
        <f ca="1">AH40-'[28]Gas Average FinIdx'!AH40</f>
        <v>#NAME?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R41-'[28]Gas Average FinIdx'!R41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T41-'[28]Gas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V41-'[28]Gas Average FinIdx'!V41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X41-'[28]Gas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Z41-'[28]Gas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AB41-'[28]Gas Average FinIdx'!AB41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AD41-'[28]Gas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AF41-'[28]Gas Average Basis'!AE41</f>
        <v>#NAME?</v>
      </c>
      <c r="AH41" s="59" t="e">
        <f ca="1">IF(AH$22,AveragePrices($F$21,AH$23,AH$24,$AJ41:$AJ41),AveragePrices($F$15,AH$23,AH$24,$AL41:$AL41))</f>
        <v>#NAME?</v>
      </c>
      <c r="AI41" s="124" t="e">
        <f ca="1">AH41-'[28]Gas Average FinIdx'!AH41</f>
        <v>#NAME?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R42-'[28]Gas Average FinIdx'!R42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T42-'[28]Gas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V42-'[28]Gas Average FinIdx'!V42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X42-'[28]Gas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Z42-'[28]Gas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AB42-'[28]Gas Average FinIdx'!AB42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AD42-'[28]Gas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AF42-'[28]Gas Average Basis'!AE42</f>
        <v>#NAME?</v>
      </c>
      <c r="AH42" s="59" t="e">
        <f ca="1">IF(AH$22,AveragePrices($F$21,AH$23,AH$24,$AJ42:$AJ42),AveragePrices($F$15,AH$23,AH$24,$AL42:$AL42))</f>
        <v>#NAME?</v>
      </c>
      <c r="AI42" s="124" t="e">
        <f ca="1">AH42-'[28]Gas Average FinIdx'!AH42</f>
        <v>#NAME?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R43-'[28]Gas Average FinIdx'!R43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T43-'[28]Gas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V43-'[28]Gas Average FinIdx'!V43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X43-'[28]Gas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Z43-'[28]Gas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AB43-'[28]Gas Average FinIdx'!AB43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AD43-'[28]Gas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AF43-'[28]Gas Average Basis'!AE43</f>
        <v>#NAME?</v>
      </c>
      <c r="AH43" s="59" t="e">
        <f ca="1">IF(AH$22,AveragePrices($F$21,AH$23,AH$24,$AJ43:$AJ43),AveragePrices($F$15,AH$23,AH$24,$AL43:$AL43))</f>
        <v>#NAME?</v>
      </c>
      <c r="AI43" s="124" t="e">
        <f ca="1">AH43-'[28]Gas Average FinIdx'!AH43</f>
        <v>#NAME?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 t="e">
        <f ca="1">R49-'[28]Gas Average FinIdx'!R49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V49-'[28]Gas Average FinIdx'!V49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AB49-'[28]Gas Average FinIdx'!AB49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124" t="e">
        <f ca="1">AH49-'[28]Gas Average FinIdx'!AH49</f>
        <v>#NAME?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65:AI65"/>
    <mergeCell ref="C32:AI32"/>
    <mergeCell ref="C56:AI56"/>
    <mergeCell ref="C55:AI55"/>
    <mergeCell ref="C59:AI59"/>
    <mergeCell ref="C38:AI38"/>
    <mergeCell ref="C48:AI48"/>
    <mergeCell ref="C7:AI7"/>
    <mergeCell ref="L67:M67"/>
    <mergeCell ref="L68:M68"/>
    <mergeCell ref="L69:M69"/>
    <mergeCell ref="C9:AI9"/>
    <mergeCell ref="C10:AI10"/>
    <mergeCell ref="C13:AI13"/>
    <mergeCell ref="R53:W53"/>
    <mergeCell ref="R62:W62"/>
    <mergeCell ref="C64:AI64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37214</v>
      </c>
      <c r="F2" s="6">
        <f t="shared" ref="F2:AE2" si="1">E2</f>
        <v>37214</v>
      </c>
      <c r="G2" s="6">
        <f t="shared" si="1"/>
        <v>37214</v>
      </c>
      <c r="H2" s="6">
        <f t="shared" si="1"/>
        <v>37214</v>
      </c>
      <c r="I2" s="6">
        <f t="shared" si="1"/>
        <v>37214</v>
      </c>
      <c r="J2" s="6">
        <f t="shared" si="1"/>
        <v>37214</v>
      </c>
      <c r="K2" s="6">
        <f t="shared" si="1"/>
        <v>37214</v>
      </c>
      <c r="L2" s="6">
        <f t="shared" si="1"/>
        <v>37214</v>
      </c>
      <c r="M2" s="6">
        <f t="shared" si="1"/>
        <v>37214</v>
      </c>
      <c r="N2" s="6">
        <f t="shared" si="1"/>
        <v>37214</v>
      </c>
      <c r="O2" s="6">
        <f t="shared" si="1"/>
        <v>37214</v>
      </c>
      <c r="P2" s="6">
        <f t="shared" si="1"/>
        <v>37214</v>
      </c>
      <c r="Q2" s="6">
        <f t="shared" si="1"/>
        <v>37214</v>
      </c>
      <c r="R2" s="6">
        <f t="shared" si="1"/>
        <v>37214</v>
      </c>
      <c r="S2" s="6">
        <f t="shared" si="1"/>
        <v>37214</v>
      </c>
      <c r="T2" s="6">
        <f t="shared" si="1"/>
        <v>37214</v>
      </c>
      <c r="U2" s="6">
        <f t="shared" si="1"/>
        <v>37214</v>
      </c>
      <c r="V2" s="6">
        <f t="shared" si="1"/>
        <v>37214</v>
      </c>
      <c r="W2" s="6">
        <f t="shared" si="1"/>
        <v>37214</v>
      </c>
      <c r="X2" s="6">
        <f t="shared" si="1"/>
        <v>37214</v>
      </c>
      <c r="Y2" s="6">
        <f t="shared" si="1"/>
        <v>37214</v>
      </c>
      <c r="Z2" s="6">
        <f t="shared" si="1"/>
        <v>37214</v>
      </c>
      <c r="AA2" s="6">
        <f t="shared" si="1"/>
        <v>37214</v>
      </c>
      <c r="AB2" s="23">
        <f t="shared" si="1"/>
        <v>37214</v>
      </c>
      <c r="AC2" s="23">
        <f t="shared" si="1"/>
        <v>37214</v>
      </c>
      <c r="AD2" s="23">
        <f t="shared" si="1"/>
        <v>37214</v>
      </c>
      <c r="AE2" s="23">
        <f t="shared" si="1"/>
        <v>37214</v>
      </c>
      <c r="AF2" s="23">
        <f>AE2</f>
        <v>37214</v>
      </c>
      <c r="AG2" s="23">
        <f>AE2</f>
        <v>37214</v>
      </c>
      <c r="AH2" s="23">
        <f>AF2</f>
        <v>37214</v>
      </c>
      <c r="AI2" s="23">
        <f>AH2</f>
        <v>37214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2.2949999999999999</v>
      </c>
      <c r="F22" s="10">
        <v>2.165</v>
      </c>
      <c r="G22" s="10">
        <v>2.1</v>
      </c>
      <c r="H22" s="10">
        <v>2.1800000000000002</v>
      </c>
      <c r="I22" s="10">
        <v>1.885</v>
      </c>
      <c r="J22" s="10">
        <v>2.0449999999999999</v>
      </c>
      <c r="K22" s="10">
        <v>1.9350000000000001</v>
      </c>
      <c r="L22" s="10">
        <v>2.0699999999999998</v>
      </c>
      <c r="M22" s="10">
        <v>2.0550000000000002</v>
      </c>
      <c r="N22" s="10">
        <v>1.867</v>
      </c>
      <c r="O22" s="10">
        <v>1.84</v>
      </c>
      <c r="P22" s="10">
        <v>2.085</v>
      </c>
      <c r="Q22" s="10">
        <v>2.0699999999999998</v>
      </c>
      <c r="R22" s="10">
        <v>2.0249999999999999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2.0299999999999998</v>
      </c>
      <c r="F23" s="10">
        <v>1.99</v>
      </c>
      <c r="G23" s="10">
        <v>1.835</v>
      </c>
      <c r="H23" s="10">
        <v>1.94</v>
      </c>
      <c r="I23" s="10">
        <v>1.46</v>
      </c>
      <c r="J23" s="10">
        <v>1.6950000000000001</v>
      </c>
      <c r="K23" s="10">
        <v>1.64</v>
      </c>
      <c r="L23" s="10">
        <v>1.78</v>
      </c>
      <c r="M23" s="10">
        <v>1.64</v>
      </c>
      <c r="N23" s="10">
        <v>1.6027</v>
      </c>
      <c r="O23" s="10">
        <v>1.4350000000000001</v>
      </c>
      <c r="P23" s="10">
        <v>1.8149999999999999</v>
      </c>
      <c r="Q23" s="10">
        <v>1.855</v>
      </c>
      <c r="R23" s="10">
        <v>1.75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1.74</v>
      </c>
      <c r="F24" s="10">
        <v>1.415</v>
      </c>
      <c r="G24" s="10">
        <v>1.355</v>
      </c>
      <c r="H24" s="10">
        <v>1.4</v>
      </c>
      <c r="I24" s="10">
        <v>1.1200000000000001</v>
      </c>
      <c r="J24" s="10">
        <v>1.2849999999999999</v>
      </c>
      <c r="K24" s="10">
        <v>1.175</v>
      </c>
      <c r="L24" s="10">
        <v>1.385</v>
      </c>
      <c r="M24" s="10">
        <v>1.2849999999999999</v>
      </c>
      <c r="N24" s="10">
        <v>1.0266</v>
      </c>
      <c r="O24" s="10">
        <v>1.135</v>
      </c>
      <c r="P24" s="10">
        <v>1.41</v>
      </c>
      <c r="Q24" s="10">
        <v>1.335</v>
      </c>
      <c r="R24" s="10">
        <v>1.2849999999999999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1.74</v>
      </c>
      <c r="F25" s="10">
        <v>1.415</v>
      </c>
      <c r="G25" s="10">
        <v>1.355</v>
      </c>
      <c r="H25" s="10">
        <v>1.4</v>
      </c>
      <c r="I25" s="10">
        <v>1.1200000000000001</v>
      </c>
      <c r="J25" s="10">
        <v>1.2849999999999999</v>
      </c>
      <c r="K25" s="10">
        <v>1.175</v>
      </c>
      <c r="L25" s="10">
        <v>1.385</v>
      </c>
      <c r="M25" s="10">
        <v>1.2849999999999999</v>
      </c>
      <c r="N25" s="10">
        <v>1.0266</v>
      </c>
      <c r="O25" s="10">
        <v>1.135</v>
      </c>
      <c r="P25" s="10">
        <v>1.41</v>
      </c>
      <c r="Q25" s="10">
        <v>1.335</v>
      </c>
      <c r="R25" s="10">
        <v>1.2849999999999999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1.74</v>
      </c>
      <c r="F26" s="10">
        <v>1.415</v>
      </c>
      <c r="G26" s="10">
        <v>1.355</v>
      </c>
      <c r="H26" s="10">
        <v>1.4</v>
      </c>
      <c r="I26" s="10">
        <v>1.1200000000000001</v>
      </c>
      <c r="J26" s="10">
        <v>1.2849999999999999</v>
      </c>
      <c r="K26" s="10">
        <v>1.175</v>
      </c>
      <c r="L26" s="10">
        <v>1.385</v>
      </c>
      <c r="M26" s="10">
        <v>1.2849999999999999</v>
      </c>
      <c r="N26" s="10">
        <v>1.0266</v>
      </c>
      <c r="O26" s="10">
        <v>1.135</v>
      </c>
      <c r="P26" s="10">
        <v>1.41</v>
      </c>
      <c r="Q26" s="10">
        <v>1.335</v>
      </c>
      <c r="R26" s="10">
        <v>1.2849999999999999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2.06</v>
      </c>
      <c r="F27" s="10">
        <v>1.98</v>
      </c>
      <c r="G27" s="10">
        <v>1.93</v>
      </c>
      <c r="H27" s="10">
        <v>1.97</v>
      </c>
      <c r="I27" s="10">
        <v>1.66</v>
      </c>
      <c r="J27" s="10">
        <v>1.85</v>
      </c>
      <c r="K27" s="10">
        <v>1.74</v>
      </c>
      <c r="L27" s="10">
        <v>1.95</v>
      </c>
      <c r="M27" s="10">
        <v>1.95</v>
      </c>
      <c r="N27" s="10">
        <v>1.1640000000000001</v>
      </c>
      <c r="O27" s="10">
        <v>1.56</v>
      </c>
      <c r="P27" s="10">
        <v>2.2400000000000002</v>
      </c>
      <c r="Q27" s="10">
        <v>1.81</v>
      </c>
      <c r="R27" s="10">
        <v>1.79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2.4500000000000002</v>
      </c>
      <c r="F28" s="10">
        <v>2.27</v>
      </c>
      <c r="G28" s="10">
        <v>2.23</v>
      </c>
      <c r="H28" s="10">
        <v>2.29</v>
      </c>
      <c r="I28" s="10">
        <v>1.93</v>
      </c>
      <c r="J28" s="10">
        <v>2.2000000000000002</v>
      </c>
      <c r="K28" s="10">
        <v>2.0499999999999998</v>
      </c>
      <c r="L28" s="10">
        <v>2.16</v>
      </c>
      <c r="M28" s="10">
        <v>2.2000000000000002</v>
      </c>
      <c r="N28" s="10">
        <v>1.61</v>
      </c>
      <c r="O28" s="10">
        <v>1.85</v>
      </c>
      <c r="P28" s="10">
        <v>2.2400000000000002</v>
      </c>
      <c r="Q28" s="10">
        <v>2.25</v>
      </c>
      <c r="R28" s="10">
        <v>2.11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2.4500000000000002</v>
      </c>
      <c r="F29" s="10">
        <v>2.27</v>
      </c>
      <c r="G29" s="10">
        <v>2.23</v>
      </c>
      <c r="H29" s="10">
        <v>2.29</v>
      </c>
      <c r="I29" s="10">
        <v>1.93</v>
      </c>
      <c r="J29" s="10">
        <v>2.2000000000000002</v>
      </c>
      <c r="K29" s="10">
        <v>2.0499999999999998</v>
      </c>
      <c r="L29" s="10">
        <v>2.16</v>
      </c>
      <c r="M29" s="10">
        <v>2.2000000000000002</v>
      </c>
      <c r="N29" s="10">
        <v>1.61</v>
      </c>
      <c r="O29" s="10">
        <v>1.85</v>
      </c>
      <c r="P29" s="10">
        <v>2.2400000000000002</v>
      </c>
      <c r="Q29" s="10">
        <v>2.25</v>
      </c>
      <c r="R29" s="10">
        <v>2.11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2.4500000000000002</v>
      </c>
      <c r="F30" s="10">
        <v>2.27</v>
      </c>
      <c r="G30" s="10">
        <v>2.23</v>
      </c>
      <c r="H30" s="10">
        <v>2.29</v>
      </c>
      <c r="I30" s="10">
        <v>1.93</v>
      </c>
      <c r="J30" s="10">
        <v>2.2000000000000002</v>
      </c>
      <c r="K30" s="10">
        <v>2.0499999999999998</v>
      </c>
      <c r="L30" s="10">
        <v>2.16</v>
      </c>
      <c r="M30" s="10">
        <v>2.2000000000000002</v>
      </c>
      <c r="N30" s="10">
        <v>1.61</v>
      </c>
      <c r="O30" s="10">
        <v>1.85</v>
      </c>
      <c r="P30" s="10">
        <v>2.2400000000000002</v>
      </c>
      <c r="Q30" s="10">
        <v>2.25</v>
      </c>
      <c r="R30" s="10">
        <v>2.11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2.4500000000000002</v>
      </c>
      <c r="F31" s="10">
        <v>2.27</v>
      </c>
      <c r="G31" s="10">
        <v>2.23</v>
      </c>
      <c r="H31" s="10">
        <v>2.29</v>
      </c>
      <c r="I31" s="10">
        <v>1.93</v>
      </c>
      <c r="J31" s="10">
        <v>2.2000000000000002</v>
      </c>
      <c r="K31" s="10">
        <v>2.0499999999999998</v>
      </c>
      <c r="L31" s="10">
        <v>2.16</v>
      </c>
      <c r="M31" s="10">
        <v>2.2000000000000002</v>
      </c>
      <c r="N31" s="10">
        <v>1.61</v>
      </c>
      <c r="O31" s="10">
        <v>1.85</v>
      </c>
      <c r="P31" s="10">
        <v>2.2400000000000002</v>
      </c>
      <c r="Q31" s="10">
        <v>2.25</v>
      </c>
      <c r="R31" s="10">
        <v>2.11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2.4500000000000002</v>
      </c>
      <c r="F32" s="10">
        <v>2.27</v>
      </c>
      <c r="G32" s="10">
        <v>2.23</v>
      </c>
      <c r="H32" s="10">
        <v>2.29</v>
      </c>
      <c r="I32" s="10">
        <v>1.93</v>
      </c>
      <c r="J32" s="10">
        <v>2.2000000000000002</v>
      </c>
      <c r="K32" s="10">
        <v>2.0499999999999998</v>
      </c>
      <c r="L32" s="10">
        <v>2.16</v>
      </c>
      <c r="M32" s="10">
        <v>2.2000000000000002</v>
      </c>
      <c r="N32" s="10">
        <v>1.61</v>
      </c>
      <c r="O32" s="10">
        <v>1.85</v>
      </c>
      <c r="P32" s="10">
        <v>2.2400000000000002</v>
      </c>
      <c r="Q32" s="10">
        <v>2.25</v>
      </c>
      <c r="R32" s="10">
        <v>2.11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2.4500000000000002</v>
      </c>
      <c r="F33" s="10">
        <v>2.27</v>
      </c>
      <c r="G33" s="10">
        <v>2.23</v>
      </c>
      <c r="H33" s="10">
        <v>2.29</v>
      </c>
      <c r="I33" s="10">
        <v>1.93</v>
      </c>
      <c r="J33" s="10">
        <v>2.2000000000000002</v>
      </c>
      <c r="K33" s="10">
        <v>2.0499999999999998</v>
      </c>
      <c r="L33" s="10">
        <v>2.16</v>
      </c>
      <c r="M33" s="10">
        <v>2.2000000000000002</v>
      </c>
      <c r="N33" s="10">
        <v>1.61</v>
      </c>
      <c r="O33" s="10">
        <v>1.85</v>
      </c>
      <c r="P33" s="10">
        <v>2.2400000000000002</v>
      </c>
      <c r="Q33" s="10">
        <v>2.25</v>
      </c>
      <c r="R33" s="10">
        <v>2.11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2.4500000000000002</v>
      </c>
      <c r="F34" s="10">
        <v>2.27</v>
      </c>
      <c r="G34" s="10">
        <v>2.23</v>
      </c>
      <c r="H34" s="10">
        <v>2.29</v>
      </c>
      <c r="I34" s="10">
        <v>1.93</v>
      </c>
      <c r="J34" s="10">
        <v>2.2000000000000002</v>
      </c>
      <c r="K34" s="10">
        <v>2.0499999999999998</v>
      </c>
      <c r="L34" s="10">
        <v>2.16</v>
      </c>
      <c r="M34" s="10">
        <v>2.2000000000000002</v>
      </c>
      <c r="N34" s="10">
        <v>1.61</v>
      </c>
      <c r="O34" s="10">
        <v>1.85</v>
      </c>
      <c r="P34" s="10">
        <v>2.2400000000000002</v>
      </c>
      <c r="Q34" s="10">
        <v>2.25</v>
      </c>
      <c r="R34" s="10">
        <v>2.11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2.4500000000000002</v>
      </c>
      <c r="F35" s="10">
        <v>2.27</v>
      </c>
      <c r="G35" s="10">
        <v>2.23</v>
      </c>
      <c r="H35" s="10">
        <v>2.29</v>
      </c>
      <c r="I35" s="10">
        <v>1.93</v>
      </c>
      <c r="J35" s="10">
        <v>2.2000000000000002</v>
      </c>
      <c r="K35" s="10">
        <v>2.0499999999999998</v>
      </c>
      <c r="L35" s="10">
        <v>2.16</v>
      </c>
      <c r="M35" s="10">
        <v>2.2000000000000002</v>
      </c>
      <c r="N35" s="10">
        <v>1.61</v>
      </c>
      <c r="O35" s="10">
        <v>1.85</v>
      </c>
      <c r="P35" s="10">
        <v>2.2400000000000002</v>
      </c>
      <c r="Q35" s="10">
        <v>2.25</v>
      </c>
      <c r="R35" s="10">
        <v>2.11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2.4500000000000002</v>
      </c>
      <c r="F36" s="10">
        <v>2.27</v>
      </c>
      <c r="G36" s="10">
        <v>2.23</v>
      </c>
      <c r="H36" s="10">
        <v>2.29</v>
      </c>
      <c r="I36" s="10">
        <v>1.93</v>
      </c>
      <c r="J36" s="10">
        <v>2.2000000000000002</v>
      </c>
      <c r="K36" s="10">
        <v>2.0499999999999998</v>
      </c>
      <c r="L36" s="10">
        <v>2.16</v>
      </c>
      <c r="M36" s="10">
        <v>2.2000000000000002</v>
      </c>
      <c r="N36" s="10">
        <v>1.61</v>
      </c>
      <c r="O36" s="10">
        <v>1.85</v>
      </c>
      <c r="P36" s="10">
        <v>2.2400000000000002</v>
      </c>
      <c r="Q36" s="10">
        <v>2.25</v>
      </c>
      <c r="R36" s="10">
        <v>2.11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2.4500000000000002</v>
      </c>
      <c r="F37" s="10">
        <v>2.27</v>
      </c>
      <c r="G37" s="10">
        <v>2.23</v>
      </c>
      <c r="H37" s="10">
        <v>2.29</v>
      </c>
      <c r="I37" s="10">
        <v>1.93</v>
      </c>
      <c r="J37" s="10">
        <v>2.2000000000000002</v>
      </c>
      <c r="K37" s="10">
        <v>2.0499999999999998</v>
      </c>
      <c r="L37" s="10">
        <v>2.16</v>
      </c>
      <c r="M37" s="10">
        <v>2.2000000000000002</v>
      </c>
      <c r="N37" s="10">
        <v>1.61</v>
      </c>
      <c r="O37" s="10">
        <v>1.85</v>
      </c>
      <c r="P37" s="10">
        <v>2.2400000000000002</v>
      </c>
      <c r="Q37" s="10">
        <v>2.25</v>
      </c>
      <c r="R37" s="10">
        <v>2.11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2.7885</v>
      </c>
      <c r="F38" s="10">
        <v>2.855</v>
      </c>
      <c r="G38" s="10">
        <v>2.76</v>
      </c>
      <c r="H38" s="10">
        <v>2.7650000000000001</v>
      </c>
      <c r="I38" s="10">
        <v>2.37</v>
      </c>
      <c r="J38" s="10">
        <v>2.8250000000000002</v>
      </c>
      <c r="K38" s="10">
        <v>2.5350000000000001</v>
      </c>
      <c r="L38" s="10"/>
      <c r="M38" s="10">
        <v>2.7749999999999999</v>
      </c>
      <c r="N38" s="10">
        <v>1.61</v>
      </c>
      <c r="O38" s="10">
        <v>2.3199999999999998</v>
      </c>
      <c r="P38" s="10">
        <v>2.2400000000000002</v>
      </c>
      <c r="Q38" s="10">
        <v>2.9350000000000001</v>
      </c>
      <c r="R38" s="10">
        <v>2.6749999999999998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2.7885</v>
      </c>
      <c r="F39" s="10">
        <v>2.855</v>
      </c>
      <c r="G39" s="10">
        <v>2.76</v>
      </c>
      <c r="H39" s="10">
        <v>2.7650000000000001</v>
      </c>
      <c r="I39" s="10">
        <v>2.37</v>
      </c>
      <c r="J39" s="10">
        <v>2.8250000000000002</v>
      </c>
      <c r="K39" s="10">
        <v>2.5350000000000001</v>
      </c>
      <c r="L39" s="10"/>
      <c r="M39" s="10">
        <v>2.7749999999999999</v>
      </c>
      <c r="N39" s="10">
        <v>1.61</v>
      </c>
      <c r="O39" s="10">
        <v>2.3199999999999998</v>
      </c>
      <c r="P39" s="10">
        <v>2.2400000000000002</v>
      </c>
      <c r="Q39" s="10">
        <v>2.9350000000000001</v>
      </c>
      <c r="R39" s="10">
        <v>2.6749999999999998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2.7885</v>
      </c>
      <c r="F40" s="10">
        <v>2.855</v>
      </c>
      <c r="G40" s="10">
        <v>2.76</v>
      </c>
      <c r="H40" s="10">
        <v>2.7650000000000001</v>
      </c>
      <c r="I40" s="10">
        <v>2.37</v>
      </c>
      <c r="J40" s="10">
        <v>2.8250000000000002</v>
      </c>
      <c r="K40" s="10">
        <v>2.5350000000000001</v>
      </c>
      <c r="L40" s="10"/>
      <c r="M40" s="10">
        <v>2.7749999999999999</v>
      </c>
      <c r="N40" s="10">
        <v>1.61</v>
      </c>
      <c r="O40" s="10">
        <v>2.3199999999999998</v>
      </c>
      <c r="P40" s="10">
        <v>2.2400000000000002</v>
      </c>
      <c r="Q40" s="10">
        <v>2.9350000000000001</v>
      </c>
      <c r="R40" s="10">
        <v>2.6749999999999998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2.7885</v>
      </c>
      <c r="F41" s="10">
        <v>2.855</v>
      </c>
      <c r="G41" s="10">
        <v>2.76</v>
      </c>
      <c r="H41" s="10">
        <v>2.7650000000000001</v>
      </c>
      <c r="I41" s="10">
        <v>2.37</v>
      </c>
      <c r="J41" s="10">
        <v>2.8250000000000002</v>
      </c>
      <c r="K41" s="10">
        <v>2.5350000000000001</v>
      </c>
      <c r="L41" s="10"/>
      <c r="M41" s="10">
        <v>2.7749999999999999</v>
      </c>
      <c r="N41" s="10">
        <v>1.61</v>
      </c>
      <c r="O41" s="10">
        <v>2.3199999999999998</v>
      </c>
      <c r="P41" s="10">
        <v>2.2400000000000002</v>
      </c>
      <c r="Q41" s="10">
        <v>2.9350000000000001</v>
      </c>
      <c r="R41" s="10">
        <v>2.6749999999999998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2.7885</v>
      </c>
      <c r="F42" s="10">
        <v>2.855</v>
      </c>
      <c r="G42" s="10">
        <v>2.76</v>
      </c>
      <c r="H42" s="10">
        <v>2.7650000000000001</v>
      </c>
      <c r="I42" s="10">
        <v>2.37</v>
      </c>
      <c r="J42" s="10">
        <v>2.8250000000000002</v>
      </c>
      <c r="K42" s="10">
        <v>2.5350000000000001</v>
      </c>
      <c r="L42" s="10"/>
      <c r="M42" s="10">
        <v>2.7749999999999999</v>
      </c>
      <c r="N42" s="10">
        <v>1.61</v>
      </c>
      <c r="O42" s="10">
        <v>2.3199999999999998</v>
      </c>
      <c r="P42" s="10">
        <v>2.2400000000000002</v>
      </c>
      <c r="Q42" s="10">
        <v>2.9350000000000001</v>
      </c>
      <c r="R42" s="10">
        <v>2.6749999999999998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2.7885</v>
      </c>
      <c r="F43" s="10">
        <v>2.855</v>
      </c>
      <c r="G43" s="10">
        <v>2.76</v>
      </c>
      <c r="H43" s="10">
        <v>2.7650000000000001</v>
      </c>
      <c r="I43" s="10">
        <v>2.37</v>
      </c>
      <c r="J43" s="10">
        <v>2.8250000000000002</v>
      </c>
      <c r="K43" s="10">
        <v>2.5350000000000001</v>
      </c>
      <c r="L43" s="10"/>
      <c r="M43" s="10">
        <v>2.7749999999999999</v>
      </c>
      <c r="N43" s="10">
        <v>1.61</v>
      </c>
      <c r="O43" s="10">
        <v>2.3199999999999998</v>
      </c>
      <c r="P43" s="10">
        <v>2.2400000000000002</v>
      </c>
      <c r="Q43" s="10">
        <v>2.9350000000000001</v>
      </c>
      <c r="R43" s="10">
        <v>2.6749999999999998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2.7885</v>
      </c>
      <c r="F44" s="10">
        <v>2.855</v>
      </c>
      <c r="G44" s="10">
        <v>2.76</v>
      </c>
      <c r="H44" s="10">
        <v>2.7650000000000001</v>
      </c>
      <c r="I44" s="10">
        <v>2.37</v>
      </c>
      <c r="J44" s="10">
        <v>2.8250000000000002</v>
      </c>
      <c r="K44" s="10">
        <v>2.5350000000000001</v>
      </c>
      <c r="L44" s="10"/>
      <c r="M44" s="10">
        <v>2.7749999999999999</v>
      </c>
      <c r="N44" s="10">
        <v>1.61</v>
      </c>
      <c r="O44" s="10">
        <v>2.3199999999999998</v>
      </c>
      <c r="P44" s="10">
        <v>2.2400000000000002</v>
      </c>
      <c r="Q44" s="10">
        <v>2.9350000000000001</v>
      </c>
      <c r="R44" s="10">
        <v>2.6749999999999998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2.7885</v>
      </c>
      <c r="F45" s="10">
        <v>2.855</v>
      </c>
      <c r="G45" s="10">
        <v>2.76</v>
      </c>
      <c r="H45" s="10">
        <v>2.7650000000000001</v>
      </c>
      <c r="I45" s="10">
        <v>2.37</v>
      </c>
      <c r="J45" s="10">
        <v>2.8250000000000002</v>
      </c>
      <c r="K45" s="10">
        <v>2.5350000000000001</v>
      </c>
      <c r="L45" s="10"/>
      <c r="M45" s="10">
        <v>2.7749999999999999</v>
      </c>
      <c r="N45" s="10">
        <v>1.61</v>
      </c>
      <c r="O45" s="10">
        <v>2.3199999999999998</v>
      </c>
      <c r="P45" s="10">
        <v>2.2400000000000002</v>
      </c>
      <c r="Q45" s="10">
        <v>2.9350000000000001</v>
      </c>
      <c r="R45" s="10">
        <v>2.6749999999999998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2.7885</v>
      </c>
      <c r="F46" s="10">
        <v>2.855</v>
      </c>
      <c r="G46" s="10">
        <v>2.76</v>
      </c>
      <c r="H46" s="10">
        <v>2.7650000000000001</v>
      </c>
      <c r="I46" s="10">
        <v>2.37</v>
      </c>
      <c r="J46" s="10">
        <v>2.8250000000000002</v>
      </c>
      <c r="K46" s="10">
        <v>2.5350000000000001</v>
      </c>
      <c r="L46" s="10"/>
      <c r="M46" s="10">
        <v>2.7749999999999999</v>
      </c>
      <c r="N46" s="10">
        <v>1.61</v>
      </c>
      <c r="O46" s="10">
        <v>2.3199999999999998</v>
      </c>
      <c r="P46" s="10">
        <v>2.2400000000000002</v>
      </c>
      <c r="Q46" s="10">
        <v>2.9350000000000001</v>
      </c>
      <c r="R46" s="10">
        <v>2.6749999999999998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2.7885</v>
      </c>
      <c r="F47" s="10">
        <v>2.855</v>
      </c>
      <c r="G47" s="10">
        <v>2.76</v>
      </c>
      <c r="H47" s="10">
        <v>2.7650000000000001</v>
      </c>
      <c r="I47" s="10">
        <v>2.37</v>
      </c>
      <c r="J47" s="10">
        <v>2.8250000000000002</v>
      </c>
      <c r="K47" s="10">
        <v>2.5350000000000001</v>
      </c>
      <c r="L47" s="10"/>
      <c r="M47" s="10">
        <v>2.7749999999999999</v>
      </c>
      <c r="N47" s="10">
        <v>1.61</v>
      </c>
      <c r="O47" s="10">
        <v>2.3199999999999998</v>
      </c>
      <c r="P47" s="10">
        <v>2.2400000000000002</v>
      </c>
      <c r="Q47" s="10">
        <v>2.9350000000000001</v>
      </c>
      <c r="R47" s="10">
        <v>2.6749999999999998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2.7885</v>
      </c>
      <c r="F48" s="10">
        <v>2.855</v>
      </c>
      <c r="G48" s="10">
        <v>2.76</v>
      </c>
      <c r="H48" s="10">
        <v>2.7650000000000001</v>
      </c>
      <c r="I48" s="10">
        <v>2.37</v>
      </c>
      <c r="J48" s="10">
        <v>2.8250000000000002</v>
      </c>
      <c r="K48" s="10">
        <v>2.5350000000000001</v>
      </c>
      <c r="L48" s="10"/>
      <c r="M48" s="10">
        <v>2.7749999999999999</v>
      </c>
      <c r="N48" s="10">
        <v>1.61</v>
      </c>
      <c r="O48" s="10">
        <v>2.3199999999999998</v>
      </c>
      <c r="P48" s="10">
        <v>2.2400000000000002</v>
      </c>
      <c r="Q48" s="10">
        <v>2.9350000000000001</v>
      </c>
      <c r="R48" s="10">
        <v>2.6749999999999998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2.7885</v>
      </c>
      <c r="F49" s="10">
        <v>2.855</v>
      </c>
      <c r="G49" s="10">
        <v>2.76</v>
      </c>
      <c r="H49" s="10">
        <v>2.7650000000000001</v>
      </c>
      <c r="I49" s="10">
        <v>2.37</v>
      </c>
      <c r="J49" s="10">
        <v>2.8250000000000002</v>
      </c>
      <c r="K49" s="10">
        <v>2.5350000000000001</v>
      </c>
      <c r="L49" s="10"/>
      <c r="M49" s="10">
        <v>2.7749999999999999</v>
      </c>
      <c r="N49" s="10">
        <v>1.61</v>
      </c>
      <c r="O49" s="10">
        <v>2.3199999999999998</v>
      </c>
      <c r="P49" s="10">
        <v>2.2400000000000002</v>
      </c>
      <c r="Q49" s="10">
        <v>2.9350000000000001</v>
      </c>
      <c r="R49" s="10">
        <v>2.6749999999999998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2.7885</v>
      </c>
      <c r="F50" s="10">
        <v>2.855</v>
      </c>
      <c r="G50" s="10">
        <v>2.76</v>
      </c>
      <c r="H50" s="10">
        <v>2.7650000000000001</v>
      </c>
      <c r="I50" s="10">
        <v>2.37</v>
      </c>
      <c r="J50" s="10">
        <v>2.8250000000000002</v>
      </c>
      <c r="K50" s="10">
        <v>2.5350000000000001</v>
      </c>
      <c r="L50" s="10"/>
      <c r="M50" s="10">
        <v>2.7749999999999999</v>
      </c>
      <c r="N50" s="10">
        <v>1.61</v>
      </c>
      <c r="O50" s="10">
        <v>2.3199999999999998</v>
      </c>
      <c r="P50" s="10">
        <v>2.2400000000000002</v>
      </c>
      <c r="Q50" s="10">
        <v>2.9350000000000001</v>
      </c>
      <c r="R50" s="10">
        <v>2.6749999999999998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2.7885</v>
      </c>
      <c r="F51" s="10">
        <v>2.855</v>
      </c>
      <c r="G51" s="10">
        <v>2.76</v>
      </c>
      <c r="H51" s="10">
        <v>2.7650000000000001</v>
      </c>
      <c r="I51" s="10">
        <v>2.37</v>
      </c>
      <c r="J51" s="10">
        <v>2.8250000000000002</v>
      </c>
      <c r="K51" s="10">
        <v>2.5350000000000001</v>
      </c>
      <c r="L51" s="10"/>
      <c r="M51" s="10">
        <v>2.7749999999999999</v>
      </c>
      <c r="N51" s="10">
        <v>1.61</v>
      </c>
      <c r="O51" s="10">
        <v>2.3199999999999998</v>
      </c>
      <c r="P51" s="10">
        <v>2.2400000000000002</v>
      </c>
      <c r="Q51" s="10">
        <v>2.9350000000000001</v>
      </c>
      <c r="R51" s="10">
        <v>2.6749999999999998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2.7885</v>
      </c>
      <c r="F52" s="10">
        <v>2.855</v>
      </c>
      <c r="G52" s="10">
        <v>2.76</v>
      </c>
      <c r="H52" s="10">
        <v>2.7650000000000001</v>
      </c>
      <c r="I52" s="10">
        <v>2.37</v>
      </c>
      <c r="J52" s="10">
        <v>2.8250000000000002</v>
      </c>
      <c r="K52" s="10">
        <v>2.5350000000000001</v>
      </c>
      <c r="L52" s="10"/>
      <c r="M52" s="10">
        <v>2.7749999999999999</v>
      </c>
      <c r="N52" s="10">
        <v>1.61</v>
      </c>
      <c r="O52" s="10">
        <v>2.3199999999999998</v>
      </c>
      <c r="P52" s="10">
        <v>2.2400000000000002</v>
      </c>
      <c r="Q52" s="10">
        <v>2.9350000000000001</v>
      </c>
      <c r="R52" s="10">
        <v>2.6749999999999998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2.7885</v>
      </c>
      <c r="F53" s="10">
        <v>2.855</v>
      </c>
      <c r="G53" s="10">
        <v>2.76</v>
      </c>
      <c r="H53" s="10">
        <v>2.7650000000000001</v>
      </c>
      <c r="I53" s="10">
        <v>2.37</v>
      </c>
      <c r="J53" s="10">
        <v>2.8250000000000002</v>
      </c>
      <c r="K53" s="10">
        <v>2.5350000000000001</v>
      </c>
      <c r="L53" s="10"/>
      <c r="M53" s="10">
        <v>2.7749999999999999</v>
      </c>
      <c r="N53" s="10">
        <v>1.61</v>
      </c>
      <c r="O53" s="10">
        <v>2.3199999999999998</v>
      </c>
      <c r="P53" s="10">
        <v>2.2400000000000002</v>
      </c>
      <c r="Q53" s="10">
        <v>2.9350000000000001</v>
      </c>
      <c r="R53" s="10">
        <v>2.6749999999999998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2.7885</v>
      </c>
      <c r="F54" s="10">
        <v>2.855</v>
      </c>
      <c r="G54" s="10">
        <v>2.76</v>
      </c>
      <c r="H54" s="10">
        <v>2.7650000000000001</v>
      </c>
      <c r="I54" s="10">
        <v>2.37</v>
      </c>
      <c r="J54" s="10">
        <v>2.8250000000000002</v>
      </c>
      <c r="K54" s="10">
        <v>2.5350000000000001</v>
      </c>
      <c r="L54" s="10"/>
      <c r="M54" s="10">
        <v>2.7749999999999999</v>
      </c>
      <c r="N54" s="10">
        <v>1.61</v>
      </c>
      <c r="O54" s="10">
        <v>2.3199999999999998</v>
      </c>
      <c r="P54" s="10">
        <v>2.2400000000000002</v>
      </c>
      <c r="Q54" s="10">
        <v>2.9350000000000001</v>
      </c>
      <c r="R54" s="10">
        <v>2.6749999999999998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2.7885</v>
      </c>
      <c r="F55" s="10">
        <v>2.855</v>
      </c>
      <c r="G55" s="10">
        <v>2.76</v>
      </c>
      <c r="H55" s="10">
        <v>2.7650000000000001</v>
      </c>
      <c r="I55" s="10">
        <v>2.37</v>
      </c>
      <c r="J55" s="10">
        <v>2.8250000000000002</v>
      </c>
      <c r="K55" s="10">
        <v>2.5350000000000001</v>
      </c>
      <c r="L55" s="10"/>
      <c r="M55" s="10">
        <v>2.7749999999999999</v>
      </c>
      <c r="N55" s="10">
        <v>1.61</v>
      </c>
      <c r="O55" s="10">
        <v>2.3199999999999998</v>
      </c>
      <c r="P55" s="10">
        <v>2.2400000000000002</v>
      </c>
      <c r="Q55" s="10">
        <v>2.9350000000000001</v>
      </c>
      <c r="R55" s="10">
        <v>2.6749999999999998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2.7885</v>
      </c>
      <c r="F56" s="10">
        <v>2.855</v>
      </c>
      <c r="G56" s="10">
        <v>2.76</v>
      </c>
      <c r="H56" s="10">
        <v>2.7650000000000001</v>
      </c>
      <c r="I56" s="10">
        <v>2.37</v>
      </c>
      <c r="J56" s="10">
        <v>2.8250000000000002</v>
      </c>
      <c r="K56" s="10">
        <v>2.5350000000000001</v>
      </c>
      <c r="L56" s="10"/>
      <c r="M56" s="10">
        <v>2.7749999999999999</v>
      </c>
      <c r="N56" s="10">
        <v>1.61</v>
      </c>
      <c r="O56" s="10">
        <v>2.3199999999999998</v>
      </c>
      <c r="P56" s="10">
        <v>2.2400000000000002</v>
      </c>
      <c r="Q56" s="10">
        <v>2.9350000000000001</v>
      </c>
      <c r="R56" s="10">
        <v>2.6749999999999998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2.7885</v>
      </c>
      <c r="F57" s="10">
        <v>2.855</v>
      </c>
      <c r="G57" s="10">
        <v>2.76</v>
      </c>
      <c r="H57" s="10">
        <v>2.7650000000000001</v>
      </c>
      <c r="I57" s="10">
        <v>2.37</v>
      </c>
      <c r="J57" s="10">
        <v>2.8250000000000002</v>
      </c>
      <c r="K57" s="10">
        <v>2.5350000000000001</v>
      </c>
      <c r="L57" s="10"/>
      <c r="M57" s="10">
        <v>2.7749999999999999</v>
      </c>
      <c r="N57" s="10">
        <v>1.61</v>
      </c>
      <c r="O57" s="10">
        <v>2.3199999999999998</v>
      </c>
      <c r="P57" s="10">
        <v>2.2400000000000002</v>
      </c>
      <c r="Q57" s="10">
        <v>2.9350000000000001</v>
      </c>
      <c r="R57" s="10">
        <v>2.6749999999999998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2.7885</v>
      </c>
      <c r="F58" s="10">
        <v>2.855</v>
      </c>
      <c r="G58" s="10">
        <v>2.76</v>
      </c>
      <c r="H58" s="10">
        <v>2.7650000000000001</v>
      </c>
      <c r="I58" s="10">
        <v>2.37</v>
      </c>
      <c r="J58" s="10">
        <v>2.8250000000000002</v>
      </c>
      <c r="K58" s="10">
        <v>2.5350000000000001</v>
      </c>
      <c r="L58" s="10"/>
      <c r="M58" s="10">
        <v>2.7749999999999999</v>
      </c>
      <c r="N58" s="10">
        <v>1.61</v>
      </c>
      <c r="O58" s="10">
        <v>2.3199999999999998</v>
      </c>
      <c r="P58" s="10">
        <v>2.2400000000000002</v>
      </c>
      <c r="Q58" s="10">
        <v>2.9350000000000001</v>
      </c>
      <c r="R58" s="10">
        <v>2.6749999999999998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2.7885</v>
      </c>
      <c r="F59" s="10">
        <v>2.855</v>
      </c>
      <c r="G59" s="10">
        <v>2.76</v>
      </c>
      <c r="H59" s="10">
        <v>2.7650000000000001</v>
      </c>
      <c r="I59" s="10">
        <v>2.37</v>
      </c>
      <c r="J59" s="10">
        <v>2.8250000000000002</v>
      </c>
      <c r="K59" s="10">
        <v>2.5350000000000001</v>
      </c>
      <c r="L59" s="10"/>
      <c r="M59" s="10">
        <v>2.7749999999999999</v>
      </c>
      <c r="N59" s="10">
        <v>1.61</v>
      </c>
      <c r="O59" s="10">
        <v>2.3199999999999998</v>
      </c>
      <c r="P59" s="10">
        <v>2.2400000000000002</v>
      </c>
      <c r="Q59" s="10">
        <v>2.9350000000000001</v>
      </c>
      <c r="R59" s="10">
        <v>2.6749999999999998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2.7885</v>
      </c>
      <c r="F60" s="10">
        <v>2.855</v>
      </c>
      <c r="G60" s="10">
        <v>2.76</v>
      </c>
      <c r="H60" s="10">
        <v>2.7650000000000001</v>
      </c>
      <c r="I60" s="10">
        <v>2.37</v>
      </c>
      <c r="J60" s="10">
        <v>2.8250000000000002</v>
      </c>
      <c r="K60" s="10">
        <v>2.5350000000000001</v>
      </c>
      <c r="L60" s="10"/>
      <c r="M60" s="10">
        <v>2.7749999999999999</v>
      </c>
      <c r="N60" s="10">
        <v>1.61</v>
      </c>
      <c r="O60" s="10">
        <v>2.3199999999999998</v>
      </c>
      <c r="P60" s="10">
        <v>2.2400000000000002</v>
      </c>
      <c r="Q60" s="10">
        <v>2.9350000000000001</v>
      </c>
      <c r="R60" s="10">
        <v>2.6749999999999998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2.7885</v>
      </c>
      <c r="F61" s="10">
        <v>2.855</v>
      </c>
      <c r="G61" s="10">
        <v>2.76</v>
      </c>
      <c r="H61" s="10">
        <v>2.7650000000000001</v>
      </c>
      <c r="I61" s="10">
        <v>2.37</v>
      </c>
      <c r="J61" s="10">
        <v>2.8250000000000002</v>
      </c>
      <c r="K61" s="10">
        <v>2.5350000000000001</v>
      </c>
      <c r="L61" s="10"/>
      <c r="M61" s="10">
        <v>2.7749999999999999</v>
      </c>
      <c r="N61" s="10">
        <v>1.61</v>
      </c>
      <c r="O61" s="10">
        <v>2.3199999999999998</v>
      </c>
      <c r="P61" s="10">
        <v>2.2400000000000002</v>
      </c>
      <c r="Q61" s="10">
        <v>2.9350000000000001</v>
      </c>
      <c r="R61" s="10">
        <v>2.6749999999999998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2.7885</v>
      </c>
      <c r="F62" s="10">
        <v>2.855</v>
      </c>
      <c r="G62" s="10">
        <v>2.76</v>
      </c>
      <c r="H62" s="10">
        <v>2.7650000000000001</v>
      </c>
      <c r="I62" s="10">
        <v>2.37</v>
      </c>
      <c r="J62" s="10">
        <v>2.8250000000000002</v>
      </c>
      <c r="K62" s="10">
        <v>2.5350000000000001</v>
      </c>
      <c r="L62" s="10"/>
      <c r="M62" s="10">
        <v>2.7749999999999999</v>
      </c>
      <c r="N62" s="10">
        <v>1.61</v>
      </c>
      <c r="O62" s="10">
        <v>2.3199999999999998</v>
      </c>
      <c r="P62" s="10">
        <v>2.2400000000000002</v>
      </c>
      <c r="Q62" s="10">
        <v>2.9350000000000001</v>
      </c>
      <c r="R62" s="10">
        <v>2.6749999999999998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2.7885</v>
      </c>
      <c r="F63" s="10">
        <v>2.855</v>
      </c>
      <c r="G63" s="10">
        <v>2.76</v>
      </c>
      <c r="H63" s="10">
        <v>2.7650000000000001</v>
      </c>
      <c r="I63" s="10">
        <v>2.37</v>
      </c>
      <c r="J63" s="10">
        <v>2.8250000000000002</v>
      </c>
      <c r="K63" s="10">
        <v>2.5350000000000001</v>
      </c>
      <c r="L63" s="10"/>
      <c r="M63" s="10">
        <v>2.7749999999999999</v>
      </c>
      <c r="N63" s="10">
        <v>1.61</v>
      </c>
      <c r="O63" s="10">
        <v>2.3199999999999998</v>
      </c>
      <c r="P63" s="10">
        <v>2.2400000000000002</v>
      </c>
      <c r="Q63" s="10">
        <v>2.9350000000000001</v>
      </c>
      <c r="R63" s="10">
        <v>2.6749999999999998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2.7885</v>
      </c>
      <c r="F64" s="10">
        <v>2.855</v>
      </c>
      <c r="G64" s="10">
        <v>2.76</v>
      </c>
      <c r="H64" s="10">
        <v>2.7650000000000001</v>
      </c>
      <c r="I64" s="10">
        <v>2.37</v>
      </c>
      <c r="J64" s="10">
        <v>2.8250000000000002</v>
      </c>
      <c r="K64" s="10">
        <v>2.5350000000000001</v>
      </c>
      <c r="L64" s="10"/>
      <c r="M64" s="10">
        <v>2.7749999999999999</v>
      </c>
      <c r="N64" s="10">
        <v>1.61</v>
      </c>
      <c r="O64" s="10">
        <v>2.3199999999999998</v>
      </c>
      <c r="P64" s="10">
        <v>2.2400000000000002</v>
      </c>
      <c r="Q64" s="10">
        <v>2.9350000000000001</v>
      </c>
      <c r="R64" s="10">
        <v>2.6749999999999998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2.7885</v>
      </c>
      <c r="F65" s="10">
        <v>2.855</v>
      </c>
      <c r="G65" s="10">
        <v>2.76</v>
      </c>
      <c r="H65" s="10">
        <v>2.7650000000000001</v>
      </c>
      <c r="I65" s="10">
        <v>2.37</v>
      </c>
      <c r="J65" s="10">
        <v>2.8250000000000002</v>
      </c>
      <c r="K65" s="10">
        <v>2.5350000000000001</v>
      </c>
      <c r="L65" s="10"/>
      <c r="M65" s="10">
        <v>2.7749999999999999</v>
      </c>
      <c r="N65" s="10">
        <v>1.61</v>
      </c>
      <c r="O65" s="10">
        <v>2.3199999999999998</v>
      </c>
      <c r="P65" s="10">
        <v>2.2400000000000002</v>
      </c>
      <c r="Q65" s="10">
        <v>2.9350000000000001</v>
      </c>
      <c r="R65" s="10">
        <v>2.6749999999999998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2.7885</v>
      </c>
      <c r="F66" s="10">
        <v>2.855</v>
      </c>
      <c r="G66" s="10">
        <v>2.76</v>
      </c>
      <c r="H66" s="10">
        <v>2.7650000000000001</v>
      </c>
      <c r="I66" s="10">
        <v>2.37</v>
      </c>
      <c r="J66" s="10">
        <v>2.8250000000000002</v>
      </c>
      <c r="K66" s="10">
        <v>2.5350000000000001</v>
      </c>
      <c r="L66" s="10"/>
      <c r="M66" s="10">
        <v>2.7749999999999999</v>
      </c>
      <c r="N66" s="10">
        <v>1.61</v>
      </c>
      <c r="O66" s="10">
        <v>2.3199999999999998</v>
      </c>
      <c r="P66" s="10">
        <v>2.2400000000000002</v>
      </c>
      <c r="Q66" s="10">
        <v>2.9350000000000001</v>
      </c>
      <c r="R66" s="10">
        <v>2.6749999999999998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2.7885</v>
      </c>
      <c r="F67" s="10">
        <v>2.855</v>
      </c>
      <c r="G67" s="10">
        <v>2.76</v>
      </c>
      <c r="H67" s="10">
        <v>2.7650000000000001</v>
      </c>
      <c r="I67" s="10">
        <v>2.37</v>
      </c>
      <c r="J67" s="10">
        <v>2.8250000000000002</v>
      </c>
      <c r="K67" s="10">
        <v>2.5350000000000001</v>
      </c>
      <c r="L67" s="10"/>
      <c r="M67" s="10">
        <v>2.7749999999999999</v>
      </c>
      <c r="N67" s="10">
        <v>1.61</v>
      </c>
      <c r="O67" s="10">
        <v>2.3199999999999998</v>
      </c>
      <c r="P67" s="10">
        <v>2.2400000000000002</v>
      </c>
      <c r="Q67" s="10">
        <v>2.9350000000000001</v>
      </c>
      <c r="R67" s="10">
        <v>2.6749999999999998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2.7885</v>
      </c>
      <c r="F68" s="10">
        <v>2.855</v>
      </c>
      <c r="G68" s="10">
        <v>2.76</v>
      </c>
      <c r="H68" s="10">
        <v>2.7650000000000001</v>
      </c>
      <c r="I68" s="10">
        <v>2.37</v>
      </c>
      <c r="J68" s="10">
        <v>2.8250000000000002</v>
      </c>
      <c r="K68" s="10">
        <v>2.5350000000000001</v>
      </c>
      <c r="L68" s="10"/>
      <c r="M68" s="10">
        <v>2.7749999999999999</v>
      </c>
      <c r="N68" s="10">
        <v>1.61</v>
      </c>
      <c r="O68" s="10">
        <v>2.3199999999999998</v>
      </c>
      <c r="P68" s="10">
        <v>2.2400000000000002</v>
      </c>
      <c r="Q68" s="10">
        <v>2.9350000000000001</v>
      </c>
      <c r="R68" s="10">
        <v>2.6749999999999998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37214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37214</v>
      </c>
      <c r="D11" s="15">
        <f t="shared" si="0"/>
        <v>37214</v>
      </c>
      <c r="E11" s="15">
        <f t="shared" si="0"/>
        <v>37214</v>
      </c>
      <c r="F11" s="15">
        <f t="shared" si="0"/>
        <v>37214</v>
      </c>
      <c r="G11" s="15">
        <f t="shared" si="0"/>
        <v>37214</v>
      </c>
      <c r="H11" s="15">
        <f t="shared" si="0"/>
        <v>37214</v>
      </c>
      <c r="I11" s="15">
        <f t="shared" si="0"/>
        <v>37214</v>
      </c>
      <c r="J11" s="15">
        <f t="shared" si="0"/>
        <v>37214</v>
      </c>
      <c r="K11" s="21">
        <f t="shared" si="0"/>
        <v>37214</v>
      </c>
      <c r="L11" s="15">
        <f t="shared" si="0"/>
        <v>37214</v>
      </c>
      <c r="M11" s="15">
        <f t="shared" si="0"/>
        <v>37214</v>
      </c>
      <c r="N11" s="15">
        <f t="shared" si="0"/>
        <v>37214</v>
      </c>
      <c r="O11" s="15">
        <f t="shared" si="0"/>
        <v>37214</v>
      </c>
      <c r="P11" s="15">
        <f t="shared" si="0"/>
        <v>37214</v>
      </c>
      <c r="Q11" s="15">
        <f t="shared" si="0"/>
        <v>37214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2.7909999999999999</v>
      </c>
      <c r="D16" s="12">
        <v>-2.5000000000000001E-3</v>
      </c>
      <c r="E16" s="12">
        <v>-0.11</v>
      </c>
      <c r="F16" s="12">
        <v>-0.17</v>
      </c>
      <c r="G16" s="12">
        <v>-0.16500000000000001</v>
      </c>
      <c r="H16" s="12">
        <v>-0.49</v>
      </c>
      <c r="I16" s="12">
        <v>-0.14000000000000001</v>
      </c>
      <c r="J16" s="12">
        <v>-0.37</v>
      </c>
      <c r="K16" s="20">
        <v>-0.20499999999999999</v>
      </c>
      <c r="L16" s="12">
        <v>-0.16500000000000001</v>
      </c>
      <c r="M16" s="12">
        <v>-0.30303465283372</v>
      </c>
      <c r="N16" s="12">
        <v>-0.54</v>
      </c>
      <c r="O16" s="12">
        <v>-0.16750000000000001</v>
      </c>
      <c r="P16" s="12">
        <v>0.01</v>
      </c>
      <c r="Q16" s="12">
        <v>-0.27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2.996</v>
      </c>
      <c r="D17" s="12">
        <v>0</v>
      </c>
      <c r="E17" s="12">
        <v>-0.09</v>
      </c>
      <c r="F17" s="12">
        <v>-0.15</v>
      </c>
      <c r="G17" s="12">
        <v>-0.14499999999999999</v>
      </c>
      <c r="H17" s="12">
        <v>-0.44</v>
      </c>
      <c r="I17" s="12">
        <v>-2.5000000000000001E-2</v>
      </c>
      <c r="J17" s="12">
        <v>-0.34</v>
      </c>
      <c r="K17" s="20">
        <v>-0.185</v>
      </c>
      <c r="L17" s="12">
        <v>-0.04</v>
      </c>
      <c r="M17" s="12">
        <v>-0.46500000000000002</v>
      </c>
      <c r="N17" s="12">
        <v>-0.495</v>
      </c>
      <c r="O17" s="12">
        <v>-0.17</v>
      </c>
      <c r="P17" s="12">
        <v>0.14499999999999999</v>
      </c>
      <c r="Q17" s="12">
        <v>-0.25</v>
      </c>
    </row>
    <row r="18" spans="1:17" x14ac:dyDescent="0.2">
      <c r="A18" s="12">
        <v>3</v>
      </c>
      <c r="B18" s="13">
        <f t="shared" si="2"/>
        <v>37288</v>
      </c>
      <c r="C18" s="12">
        <v>3.036</v>
      </c>
      <c r="D18" s="12">
        <v>0</v>
      </c>
      <c r="E18" s="12">
        <v>-0.1</v>
      </c>
      <c r="F18" s="12">
        <v>-0.16</v>
      </c>
      <c r="G18" s="12">
        <v>-0.14499999999999999</v>
      </c>
      <c r="H18" s="12">
        <v>-0.44</v>
      </c>
      <c r="I18" s="12">
        <v>-0.15</v>
      </c>
      <c r="J18" s="12">
        <v>-0.32</v>
      </c>
      <c r="K18" s="20">
        <v>-0.17499999999999999</v>
      </c>
      <c r="L18" s="12">
        <v>-0.19</v>
      </c>
      <c r="M18" s="12">
        <v>-0.48</v>
      </c>
      <c r="N18" s="12">
        <v>-0.495</v>
      </c>
      <c r="O18" s="12">
        <v>-0.16250000000000001</v>
      </c>
      <c r="P18" s="12">
        <v>3.5000000000000003E-2</v>
      </c>
      <c r="Q18" s="12">
        <v>-0.24</v>
      </c>
    </row>
    <row r="19" spans="1:17" x14ac:dyDescent="0.2">
      <c r="A19" s="12">
        <v>4</v>
      </c>
      <c r="B19" s="13">
        <f t="shared" si="2"/>
        <v>37316</v>
      </c>
      <c r="C19" s="12">
        <v>3.028</v>
      </c>
      <c r="D19" s="12">
        <v>0</v>
      </c>
      <c r="E19" s="12">
        <v>-0.13500000000000001</v>
      </c>
      <c r="F19" s="12">
        <v>-0.17</v>
      </c>
      <c r="G19" s="12">
        <v>-0.17</v>
      </c>
      <c r="H19" s="12">
        <v>-0.47</v>
      </c>
      <c r="I19" s="12">
        <v>-0.33</v>
      </c>
      <c r="J19" s="12">
        <v>-0.33</v>
      </c>
      <c r="K19" s="20">
        <v>-0.17</v>
      </c>
      <c r="L19" s="12">
        <v>-0.37</v>
      </c>
      <c r="M19" s="12">
        <v>-0.48499999999999999</v>
      </c>
      <c r="N19" s="12">
        <v>-0.53500000000000003</v>
      </c>
      <c r="O19" s="12">
        <v>-0.16</v>
      </c>
      <c r="P19" s="12">
        <v>-7.4999999999999997E-2</v>
      </c>
      <c r="Q19" s="12">
        <v>-0.23</v>
      </c>
    </row>
    <row r="20" spans="1:17" x14ac:dyDescent="0.2">
      <c r="A20" s="12">
        <v>4</v>
      </c>
      <c r="B20" s="13">
        <f t="shared" si="2"/>
        <v>37347</v>
      </c>
      <c r="C20" s="12">
        <v>3</v>
      </c>
      <c r="D20" s="12">
        <v>2.5000000000000001E-3</v>
      </c>
      <c r="E20" s="12">
        <v>-0.09</v>
      </c>
      <c r="F20" s="12">
        <v>-0.26500000000000001</v>
      </c>
      <c r="G20" s="12">
        <v>-8.5000000000000006E-2</v>
      </c>
      <c r="H20" s="12">
        <v>-0.59750000000000003</v>
      </c>
      <c r="I20" s="12">
        <v>-0.32</v>
      </c>
      <c r="J20" s="12">
        <v>-0.39</v>
      </c>
      <c r="K20" s="20">
        <v>-0.14249999999999999</v>
      </c>
      <c r="L20" s="12">
        <v>-0.37</v>
      </c>
      <c r="M20" s="12">
        <v>-0.505</v>
      </c>
      <c r="N20" s="12">
        <v>-0.70750000000000002</v>
      </c>
      <c r="O20" s="12">
        <v>-0.16</v>
      </c>
      <c r="P20" s="12">
        <v>-0.12</v>
      </c>
      <c r="Q20" s="12">
        <v>-0.185</v>
      </c>
    </row>
    <row r="21" spans="1:17" x14ac:dyDescent="0.2">
      <c r="A21" s="12">
        <v>4</v>
      </c>
      <c r="B21" s="13">
        <f t="shared" si="2"/>
        <v>37377</v>
      </c>
      <c r="C21" s="12">
        <v>3.0430000000000001</v>
      </c>
      <c r="D21" s="12">
        <v>2.5000000000000001E-3</v>
      </c>
      <c r="E21" s="12">
        <v>-5.5E-2</v>
      </c>
      <c r="F21" s="12">
        <v>-0.26500000000000001</v>
      </c>
      <c r="G21" s="12">
        <v>-5.5E-2</v>
      </c>
      <c r="H21" s="12">
        <v>-0.59750000000000003</v>
      </c>
      <c r="I21" s="12">
        <v>-0.32</v>
      </c>
      <c r="J21" s="12">
        <v>-0.39</v>
      </c>
      <c r="K21" s="20">
        <v>-0.13</v>
      </c>
      <c r="L21" s="12">
        <v>-0.37</v>
      </c>
      <c r="M21" s="12">
        <v>-0.505</v>
      </c>
      <c r="N21" s="12">
        <v>-0.70750000000000002</v>
      </c>
      <c r="O21" s="12">
        <v>-0.16</v>
      </c>
      <c r="P21" s="12">
        <v>-9.5000000000000001E-2</v>
      </c>
      <c r="Q21" s="12">
        <v>-0.18</v>
      </c>
    </row>
    <row r="22" spans="1:17" x14ac:dyDescent="0.2">
      <c r="A22" s="12">
        <v>4</v>
      </c>
      <c r="B22" s="13">
        <f t="shared" si="2"/>
        <v>37408</v>
      </c>
      <c r="C22" s="12">
        <v>3.085</v>
      </c>
      <c r="D22" s="12">
        <v>2.5000000000000001E-3</v>
      </c>
      <c r="E22" s="12">
        <v>5.5E-2</v>
      </c>
      <c r="F22" s="12">
        <v>-0.26500000000000001</v>
      </c>
      <c r="G22" s="12">
        <v>-1.4999999999999999E-2</v>
      </c>
      <c r="H22" s="12">
        <v>-0.59750000000000003</v>
      </c>
      <c r="I22" s="12">
        <v>-0.32</v>
      </c>
      <c r="J22" s="12">
        <v>-0.39</v>
      </c>
      <c r="K22" s="20">
        <v>-0.11749999999999999</v>
      </c>
      <c r="L22" s="12">
        <v>-0.37</v>
      </c>
      <c r="M22" s="12">
        <v>-0.505</v>
      </c>
      <c r="N22" s="12">
        <v>-0.70750000000000002</v>
      </c>
      <c r="O22" s="12">
        <v>-0.16</v>
      </c>
      <c r="P22" s="12">
        <v>-0.09</v>
      </c>
      <c r="Q22" s="12">
        <v>-0.17</v>
      </c>
    </row>
    <row r="23" spans="1:17" x14ac:dyDescent="0.2">
      <c r="A23" s="12">
        <v>4</v>
      </c>
      <c r="B23" s="13">
        <f t="shared" si="2"/>
        <v>37438</v>
      </c>
      <c r="C23" s="12">
        <v>3.125</v>
      </c>
      <c r="D23" s="12">
        <v>2.5000000000000001E-3</v>
      </c>
      <c r="E23" s="12">
        <v>0.19</v>
      </c>
      <c r="F23" s="12">
        <v>-8.5000000000000006E-2</v>
      </c>
      <c r="G23" s="12">
        <v>0.12</v>
      </c>
      <c r="H23" s="12">
        <v>-0.59750000000000003</v>
      </c>
      <c r="I23" s="12">
        <v>-0.38</v>
      </c>
      <c r="J23" s="12">
        <v>-0.34499999999999997</v>
      </c>
      <c r="K23" s="20">
        <v>-8.7499999999999994E-2</v>
      </c>
      <c r="L23" s="12">
        <v>-0.43</v>
      </c>
      <c r="M23" s="12">
        <v>-0.505</v>
      </c>
      <c r="N23" s="12">
        <v>-0.70750000000000002</v>
      </c>
      <c r="O23" s="12">
        <v>-0.16</v>
      </c>
      <c r="P23" s="12">
        <v>5.5E-2</v>
      </c>
      <c r="Q23" s="12">
        <v>-0.14000000000000001</v>
      </c>
    </row>
    <row r="24" spans="1:17" x14ac:dyDescent="0.2">
      <c r="A24" s="12">
        <v>5</v>
      </c>
      <c r="B24" s="13">
        <f t="shared" si="2"/>
        <v>37469</v>
      </c>
      <c r="C24" s="12">
        <v>3.165</v>
      </c>
      <c r="D24" s="12">
        <v>2.5000000000000001E-3</v>
      </c>
      <c r="E24" s="12">
        <v>0.2</v>
      </c>
      <c r="F24" s="12">
        <v>-8.5000000000000006E-2</v>
      </c>
      <c r="G24" s="12">
        <v>0.13500000000000001</v>
      </c>
      <c r="H24" s="12">
        <v>-0.59750000000000003</v>
      </c>
      <c r="I24" s="12">
        <v>-0.38</v>
      </c>
      <c r="J24" s="12">
        <v>-0.34499999999999997</v>
      </c>
      <c r="K24" s="20">
        <v>-7.7499999999999999E-2</v>
      </c>
      <c r="L24" s="12">
        <v>-0.43</v>
      </c>
      <c r="M24" s="12">
        <v>-0.505</v>
      </c>
      <c r="N24" s="12">
        <v>-0.70750000000000002</v>
      </c>
      <c r="O24" s="12">
        <v>-0.16</v>
      </c>
      <c r="P24" s="12">
        <v>0.06</v>
      </c>
      <c r="Q24" s="12">
        <v>-0.13</v>
      </c>
    </row>
    <row r="25" spans="1:17" x14ac:dyDescent="0.2">
      <c r="A25" s="12">
        <v>5</v>
      </c>
      <c r="B25" s="13">
        <f t="shared" si="2"/>
        <v>37500</v>
      </c>
      <c r="C25" s="12">
        <v>3.177</v>
      </c>
      <c r="D25" s="12">
        <v>2.5000000000000001E-3</v>
      </c>
      <c r="E25" s="12">
        <v>0.14499999999999999</v>
      </c>
      <c r="F25" s="12">
        <v>-8.5000000000000006E-2</v>
      </c>
      <c r="G25" s="12">
        <v>0.12</v>
      </c>
      <c r="H25" s="12">
        <v>-0.59750000000000003</v>
      </c>
      <c r="I25" s="12">
        <v>-0.38</v>
      </c>
      <c r="J25" s="12">
        <v>-0.34499999999999997</v>
      </c>
      <c r="K25" s="20">
        <v>-9.2499999999999999E-2</v>
      </c>
      <c r="L25" s="12">
        <v>-0.43</v>
      </c>
      <c r="M25" s="12">
        <v>-0.505</v>
      </c>
      <c r="N25" s="12">
        <v>-0.70750000000000002</v>
      </c>
      <c r="O25" s="12">
        <v>-0.16</v>
      </c>
      <c r="P25" s="12">
        <v>-0.01</v>
      </c>
      <c r="Q25" s="12">
        <v>-0.14749999999999999</v>
      </c>
    </row>
    <row r="26" spans="1:17" x14ac:dyDescent="0.2">
      <c r="A26" s="12">
        <v>5</v>
      </c>
      <c r="B26" s="13">
        <f t="shared" si="2"/>
        <v>37530</v>
      </c>
      <c r="C26" s="16">
        <v>3.2170000000000001</v>
      </c>
      <c r="D26" s="12">
        <v>2.5000000000000001E-3</v>
      </c>
      <c r="E26" s="12">
        <v>0.115</v>
      </c>
      <c r="F26" s="12">
        <v>-0.105</v>
      </c>
      <c r="G26" s="12">
        <v>0.06</v>
      </c>
      <c r="H26" s="12">
        <v>-0.59750000000000003</v>
      </c>
      <c r="I26" s="12">
        <v>-0.21</v>
      </c>
      <c r="J26" s="12">
        <v>-0.35</v>
      </c>
      <c r="K26" s="20">
        <v>-0.14499999999999999</v>
      </c>
      <c r="L26" s="12">
        <v>-0.26</v>
      </c>
      <c r="M26" s="12">
        <v>-0.505</v>
      </c>
      <c r="N26" s="12">
        <v>-0.70750000000000002</v>
      </c>
      <c r="O26" s="12">
        <v>-0.16</v>
      </c>
      <c r="P26" s="12">
        <v>-0.05</v>
      </c>
      <c r="Q26" s="12">
        <v>-0.19</v>
      </c>
    </row>
    <row r="27" spans="1:17" x14ac:dyDescent="0.2">
      <c r="A27" s="12">
        <v>5</v>
      </c>
      <c r="B27" s="13">
        <f t="shared" si="2"/>
        <v>37561</v>
      </c>
      <c r="C27" s="12">
        <v>3.407</v>
      </c>
      <c r="D27" s="12">
        <v>2.5000000000000001E-3</v>
      </c>
      <c r="E27" s="12">
        <v>0.19</v>
      </c>
      <c r="F27" s="12">
        <v>1.4999999999999999E-2</v>
      </c>
      <c r="G27" s="12">
        <v>0.08</v>
      </c>
      <c r="H27" s="12">
        <v>-0.32</v>
      </c>
      <c r="I27" s="12">
        <v>-5.0000000000000001E-3</v>
      </c>
      <c r="J27" s="12">
        <v>-0.23</v>
      </c>
      <c r="K27" s="20">
        <v>-0.13</v>
      </c>
      <c r="L27" s="12">
        <v>-0.05</v>
      </c>
      <c r="M27" s="12">
        <v>-0.44</v>
      </c>
      <c r="N27" s="12">
        <v>-0.36499999999999999</v>
      </c>
      <c r="O27" s="12">
        <v>-0.16</v>
      </c>
      <c r="P27" s="12">
        <v>0.125</v>
      </c>
      <c r="Q27" s="12">
        <v>-0.16500000000000001</v>
      </c>
    </row>
    <row r="28" spans="1:17" x14ac:dyDescent="0.2">
      <c r="A28" s="12">
        <v>5</v>
      </c>
      <c r="B28" s="13">
        <f t="shared" si="2"/>
        <v>37591</v>
      </c>
      <c r="C28" s="12">
        <v>3.5920000000000001</v>
      </c>
      <c r="D28" s="12">
        <v>2.5000000000000001E-3</v>
      </c>
      <c r="E28" s="12">
        <v>0.31</v>
      </c>
      <c r="F28" s="12">
        <v>3.5000000000000003E-2</v>
      </c>
      <c r="G28" s="12">
        <v>0.08</v>
      </c>
      <c r="H28" s="12">
        <v>-0.32</v>
      </c>
      <c r="I28" s="12">
        <v>0.33500000000000002</v>
      </c>
      <c r="J28" s="12">
        <v>-0.23</v>
      </c>
      <c r="K28" s="20">
        <v>-0.13</v>
      </c>
      <c r="L28" s="12">
        <v>0.28999999999999998</v>
      </c>
      <c r="M28" s="12">
        <v>-0.44</v>
      </c>
      <c r="N28" s="12">
        <v>-0.36499999999999999</v>
      </c>
      <c r="O28" s="12">
        <v>-0.16250000000000001</v>
      </c>
      <c r="P28" s="12">
        <v>0.22</v>
      </c>
      <c r="Q28" s="12">
        <v>-0.16500000000000001</v>
      </c>
    </row>
    <row r="29" spans="1:17" x14ac:dyDescent="0.2">
      <c r="A29" s="12">
        <v>5</v>
      </c>
      <c r="B29" s="13">
        <f t="shared" si="2"/>
        <v>37622</v>
      </c>
      <c r="C29" s="12">
        <v>3.702</v>
      </c>
      <c r="D29" s="12">
        <v>2.5000000000000001E-3</v>
      </c>
      <c r="E29" s="12">
        <v>0.43</v>
      </c>
      <c r="F29" s="12">
        <v>0.11</v>
      </c>
      <c r="G29" s="12">
        <v>0.08</v>
      </c>
      <c r="H29" s="12">
        <v>-0.27</v>
      </c>
      <c r="I29" s="12">
        <v>0.36499999999999999</v>
      </c>
      <c r="J29" s="12">
        <v>-0.23</v>
      </c>
      <c r="K29" s="20">
        <v>-0.13</v>
      </c>
      <c r="L29" s="12">
        <v>0.32</v>
      </c>
      <c r="M29" s="12">
        <v>-0.44</v>
      </c>
      <c r="N29" s="12">
        <v>-0.315</v>
      </c>
      <c r="O29" s="12">
        <v>-0.16500000000000001</v>
      </c>
      <c r="P29" s="12">
        <v>0.23</v>
      </c>
      <c r="Q29" s="12">
        <v>-0.16250000000000001</v>
      </c>
    </row>
    <row r="30" spans="1:17" x14ac:dyDescent="0.2">
      <c r="A30" s="12">
        <v>5</v>
      </c>
      <c r="B30" s="13">
        <f t="shared" si="2"/>
        <v>37653</v>
      </c>
      <c r="C30" s="12">
        <v>3.6269999999999998</v>
      </c>
      <c r="D30" s="12">
        <v>2.5000000000000001E-3</v>
      </c>
      <c r="E30" s="12">
        <v>0.33</v>
      </c>
      <c r="F30" s="12">
        <v>0.09</v>
      </c>
      <c r="G30" s="12">
        <v>0.08</v>
      </c>
      <c r="H30" s="12">
        <v>-0.27</v>
      </c>
      <c r="I30" s="12">
        <v>4.4999999999999998E-2</v>
      </c>
      <c r="J30" s="12">
        <v>-0.23</v>
      </c>
      <c r="K30" s="20">
        <v>-0.13</v>
      </c>
      <c r="L30" s="12">
        <v>0</v>
      </c>
      <c r="M30" s="12">
        <v>-0.44</v>
      </c>
      <c r="N30" s="12">
        <v>-0.315</v>
      </c>
      <c r="O30" s="12">
        <v>-0.1575</v>
      </c>
      <c r="P30" s="12">
        <v>0.16</v>
      </c>
      <c r="Q30" s="12">
        <v>-0.16250000000000001</v>
      </c>
    </row>
    <row r="31" spans="1:17" x14ac:dyDescent="0.2">
      <c r="B31" s="13">
        <f t="shared" si="2"/>
        <v>37681</v>
      </c>
      <c r="C31" s="12">
        <v>3.5219999999999998</v>
      </c>
      <c r="D31" s="12">
        <v>2.5000000000000001E-3</v>
      </c>
      <c r="E31" s="12">
        <v>0.2</v>
      </c>
      <c r="F31" s="12">
        <v>0.01</v>
      </c>
      <c r="G31" s="12">
        <v>0.08</v>
      </c>
      <c r="H31" s="12">
        <v>-0.31</v>
      </c>
      <c r="I31" s="12">
        <v>-0.26500000000000001</v>
      </c>
      <c r="J31" s="12">
        <v>-0.23</v>
      </c>
      <c r="K31" s="20">
        <v>-0.13</v>
      </c>
      <c r="L31" s="12">
        <v>-0.31</v>
      </c>
      <c r="M31" s="12">
        <v>-0.44</v>
      </c>
      <c r="N31" s="12">
        <v>-0.35499999999999998</v>
      </c>
      <c r="O31" s="12">
        <v>-0.155</v>
      </c>
      <c r="P31" s="12">
        <v>7.4999999999999997E-2</v>
      </c>
      <c r="Q31" s="12">
        <v>-0.16250000000000001</v>
      </c>
    </row>
    <row r="32" spans="1:17" x14ac:dyDescent="0.2">
      <c r="B32" s="13">
        <f t="shared" si="2"/>
        <v>37712</v>
      </c>
      <c r="C32" s="12">
        <v>3.4119999999999999</v>
      </c>
      <c r="D32" s="12">
        <v>2.5000000000000001E-3</v>
      </c>
      <c r="E32" s="12">
        <v>0.43</v>
      </c>
      <c r="F32" s="12">
        <v>0.05</v>
      </c>
      <c r="G32" s="12">
        <v>0.21</v>
      </c>
      <c r="H32" s="12">
        <v>-0.46500000000000002</v>
      </c>
      <c r="I32" s="12">
        <v>-0.22500000000000001</v>
      </c>
      <c r="J32" s="12">
        <v>-0.28499999999999998</v>
      </c>
      <c r="K32" s="20">
        <v>-0.09</v>
      </c>
      <c r="L32" s="12">
        <v>-0.27500000000000002</v>
      </c>
      <c r="M32" s="12">
        <v>-0.44500000000000001</v>
      </c>
      <c r="N32" s="12">
        <v>-0.55500000000000005</v>
      </c>
      <c r="O32" s="12">
        <v>-0.16</v>
      </c>
      <c r="P32" s="12">
        <v>0.16</v>
      </c>
      <c r="Q32" s="12">
        <v>-0.11</v>
      </c>
    </row>
    <row r="33" spans="2:17" x14ac:dyDescent="0.2">
      <c r="B33" s="13">
        <f t="shared" si="2"/>
        <v>37742</v>
      </c>
      <c r="C33" s="12">
        <v>3.4169999999999998</v>
      </c>
      <c r="D33" s="12">
        <v>2.5000000000000001E-3</v>
      </c>
      <c r="E33" s="12">
        <v>0.43</v>
      </c>
      <c r="F33" s="12">
        <v>0.05</v>
      </c>
      <c r="G33" s="12">
        <v>0.21</v>
      </c>
      <c r="H33" s="12">
        <v>-0.46500000000000002</v>
      </c>
      <c r="I33" s="12">
        <v>-0.22500000000000001</v>
      </c>
      <c r="J33" s="12">
        <v>-0.28499999999999998</v>
      </c>
      <c r="K33" s="20">
        <v>-0.09</v>
      </c>
      <c r="L33" s="12">
        <v>-0.27500000000000002</v>
      </c>
      <c r="M33" s="12">
        <v>-0.44500000000000001</v>
      </c>
      <c r="N33" s="12">
        <v>-0.55500000000000005</v>
      </c>
      <c r="O33" s="12">
        <v>-0.16</v>
      </c>
      <c r="P33" s="12">
        <v>0.16</v>
      </c>
      <c r="Q33" s="12">
        <v>-0.11</v>
      </c>
    </row>
    <row r="34" spans="2:17" x14ac:dyDescent="0.2">
      <c r="B34" s="13">
        <f t="shared" si="2"/>
        <v>37773</v>
      </c>
      <c r="C34" s="12">
        <v>3.4470000000000001</v>
      </c>
      <c r="D34" s="12">
        <v>2.5000000000000001E-3</v>
      </c>
      <c r="E34" s="12">
        <v>0.43</v>
      </c>
      <c r="F34" s="12">
        <v>0.05</v>
      </c>
      <c r="G34" s="12">
        <v>0.21</v>
      </c>
      <c r="H34" s="12">
        <v>-0.46500000000000002</v>
      </c>
      <c r="I34" s="12">
        <v>-0.22500000000000001</v>
      </c>
      <c r="J34" s="12">
        <v>-0.28499999999999998</v>
      </c>
      <c r="K34" s="20">
        <v>-0.09</v>
      </c>
      <c r="L34" s="12">
        <v>-0.27500000000000002</v>
      </c>
      <c r="M34" s="12">
        <v>-0.44500000000000001</v>
      </c>
      <c r="N34" s="12">
        <v>-0.55500000000000005</v>
      </c>
      <c r="O34" s="12">
        <v>-0.16</v>
      </c>
      <c r="P34" s="12">
        <v>0.16</v>
      </c>
      <c r="Q34" s="12">
        <v>-0.11</v>
      </c>
    </row>
    <row r="35" spans="2:17" x14ac:dyDescent="0.2">
      <c r="B35" s="13">
        <f t="shared" si="2"/>
        <v>37803</v>
      </c>
      <c r="C35" s="12">
        <v>3.4820000000000002</v>
      </c>
      <c r="D35" s="12">
        <v>2.5000000000000001E-3</v>
      </c>
      <c r="E35" s="12">
        <v>0.43</v>
      </c>
      <c r="F35" s="12">
        <v>0.05</v>
      </c>
      <c r="G35" s="12">
        <v>0.21</v>
      </c>
      <c r="H35" s="12">
        <v>-0.46500000000000002</v>
      </c>
      <c r="I35" s="12">
        <v>-0.22500000000000001</v>
      </c>
      <c r="J35" s="12">
        <v>-0.28499999999999998</v>
      </c>
      <c r="K35" s="20">
        <v>-0.09</v>
      </c>
      <c r="L35" s="12">
        <v>-0.27500000000000002</v>
      </c>
      <c r="M35" s="12">
        <v>-0.44500000000000001</v>
      </c>
      <c r="N35" s="12">
        <v>-0.55500000000000005</v>
      </c>
      <c r="O35" s="12">
        <v>-0.16</v>
      </c>
      <c r="P35" s="12">
        <v>0.19</v>
      </c>
      <c r="Q35" s="12">
        <v>-0.11</v>
      </c>
    </row>
    <row r="36" spans="2:17" x14ac:dyDescent="0.2">
      <c r="B36" s="13">
        <f t="shared" si="2"/>
        <v>37834</v>
      </c>
      <c r="C36" s="12">
        <v>3.5139999999999998</v>
      </c>
      <c r="D36" s="12">
        <v>2.5000000000000001E-3</v>
      </c>
      <c r="E36" s="12">
        <v>0.43</v>
      </c>
      <c r="F36" s="12">
        <v>0.05</v>
      </c>
      <c r="G36" s="12">
        <v>0.21</v>
      </c>
      <c r="H36" s="12">
        <v>-0.46500000000000002</v>
      </c>
      <c r="I36" s="12">
        <v>-0.22500000000000001</v>
      </c>
      <c r="J36" s="12">
        <v>-0.28499999999999998</v>
      </c>
      <c r="K36" s="20">
        <v>-0.09</v>
      </c>
      <c r="L36" s="12">
        <v>-0.27500000000000002</v>
      </c>
      <c r="M36" s="12">
        <v>-0.44500000000000001</v>
      </c>
      <c r="N36" s="12">
        <v>-0.55500000000000005</v>
      </c>
      <c r="O36" s="12">
        <v>-0.16</v>
      </c>
      <c r="P36" s="12">
        <v>0.2</v>
      </c>
      <c r="Q36" s="12">
        <v>-0.11</v>
      </c>
    </row>
    <row r="37" spans="2:17" x14ac:dyDescent="0.2">
      <c r="B37" s="13">
        <f t="shared" si="2"/>
        <v>37865</v>
      </c>
      <c r="C37" s="12">
        <v>3.5219999999999998</v>
      </c>
      <c r="D37" s="12">
        <v>2.5000000000000001E-3</v>
      </c>
      <c r="E37" s="12">
        <v>0.43</v>
      </c>
      <c r="F37" s="12">
        <v>0.05</v>
      </c>
      <c r="G37" s="12">
        <v>0.21</v>
      </c>
      <c r="H37" s="12">
        <v>-0.46500000000000002</v>
      </c>
      <c r="I37" s="12">
        <v>-0.22500000000000001</v>
      </c>
      <c r="J37" s="12">
        <v>-0.28499999999999998</v>
      </c>
      <c r="K37" s="20">
        <v>-0.09</v>
      </c>
      <c r="L37" s="12">
        <v>-0.27500000000000002</v>
      </c>
      <c r="M37" s="12">
        <v>-0.44500000000000001</v>
      </c>
      <c r="N37" s="12">
        <v>-0.55500000000000005</v>
      </c>
      <c r="O37" s="12">
        <v>-0.16</v>
      </c>
      <c r="P37" s="12">
        <v>0.17499999999999999</v>
      </c>
      <c r="Q37" s="12">
        <v>-0.11</v>
      </c>
    </row>
    <row r="38" spans="2:17" x14ac:dyDescent="0.2">
      <c r="B38" s="13">
        <f t="shared" si="2"/>
        <v>37895</v>
      </c>
      <c r="C38" s="12">
        <v>3.5640000000000001</v>
      </c>
      <c r="D38" s="12">
        <v>2.5000000000000001E-3</v>
      </c>
      <c r="E38" s="12">
        <v>0.43</v>
      </c>
      <c r="F38" s="12">
        <v>0.05</v>
      </c>
      <c r="G38" s="12">
        <v>0.21</v>
      </c>
      <c r="H38" s="12">
        <v>-0.46500000000000002</v>
      </c>
      <c r="I38" s="12">
        <v>-0.22500000000000001</v>
      </c>
      <c r="J38" s="12">
        <v>-0.28499999999999998</v>
      </c>
      <c r="K38" s="20">
        <v>-0.09</v>
      </c>
      <c r="L38" s="12">
        <v>-0.27500000000000002</v>
      </c>
      <c r="M38" s="12">
        <v>-0.44500000000000001</v>
      </c>
      <c r="N38" s="12">
        <v>-0.55500000000000005</v>
      </c>
      <c r="O38" s="12">
        <v>-0.16</v>
      </c>
      <c r="P38" s="12">
        <v>0.17499999999999999</v>
      </c>
      <c r="Q38" s="12">
        <v>-0.11</v>
      </c>
    </row>
    <row r="39" spans="2:17" x14ac:dyDescent="0.2">
      <c r="B39" s="13">
        <f t="shared" si="2"/>
        <v>37926</v>
      </c>
      <c r="C39" s="12">
        <v>3.7120000000000002</v>
      </c>
      <c r="D39" s="12">
        <v>2.5000000000000001E-3</v>
      </c>
      <c r="E39" s="12">
        <v>0.5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-0.4</v>
      </c>
      <c r="N39" s="12">
        <v>-0.35</v>
      </c>
      <c r="O39" s="12">
        <v>-0.16</v>
      </c>
      <c r="P39" s="12">
        <v>0.27500000000000002</v>
      </c>
      <c r="Q39" s="12">
        <v>-0.11</v>
      </c>
    </row>
    <row r="40" spans="2:17" x14ac:dyDescent="0.2">
      <c r="B40" s="13">
        <f t="shared" si="2"/>
        <v>37956</v>
      </c>
      <c r="C40" s="12">
        <v>3.867</v>
      </c>
      <c r="D40" s="12">
        <v>2.5000000000000001E-3</v>
      </c>
      <c r="E40" s="12">
        <v>0.55000000000000004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-0.4</v>
      </c>
      <c r="N40" s="12">
        <v>-0.35</v>
      </c>
      <c r="O40" s="12">
        <v>-0.16250000000000001</v>
      </c>
      <c r="P40" s="12">
        <v>0.33</v>
      </c>
      <c r="Q40" s="12">
        <v>-0.11</v>
      </c>
    </row>
    <row r="41" spans="2:17" x14ac:dyDescent="0.2">
      <c r="B41" s="13">
        <f t="shared" si="2"/>
        <v>37987</v>
      </c>
      <c r="C41" s="12">
        <v>3.9220000000000002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-9.5000000000000001E-2</v>
      </c>
      <c r="L41" s="12">
        <v>0.42</v>
      </c>
      <c r="M41" s="12">
        <v>-0.4</v>
      </c>
      <c r="N41" s="12">
        <v>-0.35</v>
      </c>
      <c r="O41" s="12">
        <v>-0.16500000000000001</v>
      </c>
      <c r="P41" s="12">
        <v>0.35</v>
      </c>
      <c r="Q41" s="12">
        <v>-0.105</v>
      </c>
    </row>
    <row r="42" spans="2:17" x14ac:dyDescent="0.2">
      <c r="B42" s="13">
        <f t="shared" si="2"/>
        <v>38018</v>
      </c>
      <c r="C42" s="12">
        <v>3.8380000000000001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-9.5000000000000001E-2</v>
      </c>
      <c r="L42" s="12">
        <v>0.1</v>
      </c>
      <c r="M42" s="12">
        <v>-0.4</v>
      </c>
      <c r="N42" s="12">
        <v>-0.35</v>
      </c>
      <c r="O42" s="12">
        <v>-0.1575</v>
      </c>
      <c r="P42" s="12">
        <v>0.27</v>
      </c>
      <c r="Q42" s="12">
        <v>-0.105</v>
      </c>
    </row>
    <row r="43" spans="2:17" x14ac:dyDescent="0.2">
      <c r="B43" s="13">
        <f t="shared" si="2"/>
        <v>38047</v>
      </c>
      <c r="C43" s="12">
        <v>3.7029999999999998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-9.5000000000000001E-2</v>
      </c>
      <c r="L43" s="12">
        <v>-0.21</v>
      </c>
      <c r="M43" s="12">
        <v>-0.4</v>
      </c>
      <c r="N43" s="12">
        <v>-0.35</v>
      </c>
      <c r="O43" s="12">
        <v>-0.155</v>
      </c>
      <c r="P43" s="12">
        <v>0.19</v>
      </c>
      <c r="Q43" s="12">
        <v>-0.105</v>
      </c>
    </row>
    <row r="44" spans="2:17" x14ac:dyDescent="0.2">
      <c r="B44" s="13">
        <f t="shared" si="2"/>
        <v>38078</v>
      </c>
      <c r="C44" s="12">
        <v>3.528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-8.7499999999999994E-2</v>
      </c>
      <c r="L44" s="12">
        <v>-0.3</v>
      </c>
      <c r="M44" s="12">
        <v>-0.435</v>
      </c>
      <c r="N44" s="12">
        <v>-0.48</v>
      </c>
      <c r="O44" s="12">
        <v>-0.16</v>
      </c>
      <c r="P44" s="12">
        <v>0.26</v>
      </c>
      <c r="Q44" s="12">
        <v>-9.7500000000000003E-2</v>
      </c>
    </row>
    <row r="45" spans="2:17" x14ac:dyDescent="0.2">
      <c r="B45" s="13">
        <f t="shared" si="2"/>
        <v>38108</v>
      </c>
      <c r="C45" s="12">
        <v>3.532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-8.7499999999999994E-2</v>
      </c>
      <c r="L45" s="12">
        <v>-0.3</v>
      </c>
      <c r="M45" s="12">
        <v>-0.435</v>
      </c>
      <c r="N45" s="12">
        <v>-0.48</v>
      </c>
      <c r="O45" s="12">
        <v>-0.16</v>
      </c>
      <c r="P45" s="12">
        <v>0.26</v>
      </c>
      <c r="Q45" s="12">
        <v>-9.7500000000000003E-2</v>
      </c>
    </row>
    <row r="46" spans="2:17" x14ac:dyDescent="0.2">
      <c r="B46" s="13">
        <f t="shared" si="2"/>
        <v>38139</v>
      </c>
      <c r="C46" s="12">
        <v>3.5720000000000001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-8.7499999999999994E-2</v>
      </c>
      <c r="L46" s="12">
        <v>-0.3</v>
      </c>
      <c r="M46" s="12">
        <v>-0.435</v>
      </c>
      <c r="N46" s="12">
        <v>-0.48</v>
      </c>
      <c r="O46" s="12">
        <v>-0.16</v>
      </c>
      <c r="P46" s="12">
        <v>0.26</v>
      </c>
      <c r="Q46" s="12">
        <v>-9.7500000000000003E-2</v>
      </c>
    </row>
    <row r="47" spans="2:17" x14ac:dyDescent="0.2">
      <c r="B47" s="13">
        <f t="shared" si="2"/>
        <v>38169</v>
      </c>
      <c r="C47" s="12">
        <v>3.6139999999999999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-8.7499999999999994E-2</v>
      </c>
      <c r="L47" s="12">
        <v>-0.3</v>
      </c>
      <c r="M47" s="12">
        <v>-0.435</v>
      </c>
      <c r="N47" s="12">
        <v>-0.48</v>
      </c>
      <c r="O47" s="12">
        <v>-0.16</v>
      </c>
      <c r="P47" s="12">
        <v>0.26</v>
      </c>
      <c r="Q47" s="12">
        <v>-9.7500000000000003E-2</v>
      </c>
    </row>
    <row r="48" spans="2:17" x14ac:dyDescent="0.2">
      <c r="B48" s="13">
        <f t="shared" si="2"/>
        <v>38200</v>
      </c>
      <c r="C48" s="12">
        <v>3.6509999999999998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-8.7499999999999994E-2</v>
      </c>
      <c r="L48" s="12">
        <v>-0.3</v>
      </c>
      <c r="M48" s="12">
        <v>-0.435</v>
      </c>
      <c r="N48" s="12">
        <v>-0.48</v>
      </c>
      <c r="O48" s="12">
        <v>-0.16</v>
      </c>
      <c r="P48" s="12">
        <v>0.26</v>
      </c>
      <c r="Q48" s="12">
        <v>-9.7500000000000003E-2</v>
      </c>
    </row>
    <row r="49" spans="2:17" x14ac:dyDescent="0.2">
      <c r="B49" s="13">
        <f t="shared" ref="B49:B80" si="3">EOMONTH(B48,0)+1</f>
        <v>38231</v>
      </c>
      <c r="C49" s="12">
        <v>3.6339999999999999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-8.7499999999999994E-2</v>
      </c>
      <c r="L49" s="12">
        <v>-0.3</v>
      </c>
      <c r="M49" s="12">
        <v>-0.435</v>
      </c>
      <c r="N49" s="12">
        <v>-0.48</v>
      </c>
      <c r="O49" s="12">
        <v>-0.16</v>
      </c>
      <c r="P49" s="12">
        <v>0.26</v>
      </c>
      <c r="Q49" s="12">
        <v>-9.7500000000000003E-2</v>
      </c>
    </row>
    <row r="50" spans="2:17" x14ac:dyDescent="0.2">
      <c r="B50" s="13">
        <f t="shared" si="3"/>
        <v>38261</v>
      </c>
      <c r="C50" s="12">
        <v>3.6469999999999998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-8.7499999999999994E-2</v>
      </c>
      <c r="L50" s="12">
        <v>-0.3</v>
      </c>
      <c r="M50" s="12">
        <v>-0.435</v>
      </c>
      <c r="N50" s="12">
        <v>-0.48</v>
      </c>
      <c r="O50" s="12">
        <v>-0.16</v>
      </c>
      <c r="P50" s="12">
        <v>0.26</v>
      </c>
      <c r="Q50" s="12">
        <v>-9.7500000000000003E-2</v>
      </c>
    </row>
    <row r="51" spans="2:17" x14ac:dyDescent="0.2">
      <c r="B51" s="13">
        <f t="shared" si="3"/>
        <v>38292</v>
      </c>
      <c r="C51" s="12">
        <v>3.802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</v>
      </c>
      <c r="N51" s="12">
        <v>-0.34</v>
      </c>
      <c r="O51" s="12">
        <v>-0.16</v>
      </c>
      <c r="P51" s="12">
        <v>0.3</v>
      </c>
      <c r="Q51" s="12">
        <v>-9.7500000000000003E-2</v>
      </c>
    </row>
    <row r="52" spans="2:17" x14ac:dyDescent="0.2">
      <c r="B52" s="13">
        <f t="shared" si="3"/>
        <v>38322</v>
      </c>
      <c r="C52" s="12">
        <v>3.9620000000000002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</v>
      </c>
      <c r="N52" s="12">
        <v>-0.34</v>
      </c>
      <c r="O52" s="12">
        <v>-0.16250000000000001</v>
      </c>
      <c r="P52" s="12">
        <v>0.3</v>
      </c>
      <c r="Q52" s="12">
        <v>-9.7500000000000003E-2</v>
      </c>
    </row>
    <row r="53" spans="2:17" x14ac:dyDescent="0.2">
      <c r="B53" s="13">
        <f t="shared" si="3"/>
        <v>38353</v>
      </c>
      <c r="C53" s="12">
        <v>4.0019999999999998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</v>
      </c>
      <c r="N53" s="12">
        <v>-0.34</v>
      </c>
      <c r="O53" s="12">
        <v>-0.16500000000000001</v>
      </c>
      <c r="P53" s="12">
        <v>0.3</v>
      </c>
      <c r="Q53" s="12">
        <v>-8.7499999999999994E-2</v>
      </c>
    </row>
    <row r="54" spans="2:17" x14ac:dyDescent="0.2">
      <c r="B54" s="13">
        <f t="shared" si="3"/>
        <v>38384</v>
      </c>
      <c r="C54" s="12">
        <v>3.9180000000000001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</v>
      </c>
      <c r="N54" s="12">
        <v>-0.34</v>
      </c>
      <c r="O54" s="12">
        <v>-0.1575</v>
      </c>
      <c r="P54" s="12">
        <v>0.3</v>
      </c>
      <c r="Q54" s="12">
        <v>-8.7499999999999994E-2</v>
      </c>
    </row>
    <row r="55" spans="2:17" x14ac:dyDescent="0.2">
      <c r="B55" s="13">
        <f t="shared" si="3"/>
        <v>38412</v>
      </c>
      <c r="C55" s="12">
        <v>3.7829999999999999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</v>
      </c>
      <c r="N55" s="12">
        <v>-0.34</v>
      </c>
      <c r="O55" s="12">
        <v>-0.155</v>
      </c>
      <c r="P55" s="12">
        <v>0.3</v>
      </c>
      <c r="Q55" s="12">
        <v>-8.7499999999999994E-2</v>
      </c>
    </row>
    <row r="56" spans="2:17" x14ac:dyDescent="0.2">
      <c r="B56" s="13">
        <f t="shared" si="3"/>
        <v>38443</v>
      </c>
      <c r="C56" s="12">
        <v>3.6080000000000001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-0.37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-0.435</v>
      </c>
      <c r="N56" s="12">
        <v>-0.45</v>
      </c>
      <c r="O56" s="12">
        <v>-0.16</v>
      </c>
      <c r="P56" s="12">
        <v>0.26</v>
      </c>
      <c r="Q56" s="12">
        <v>-8.7499999999999994E-2</v>
      </c>
    </row>
    <row r="57" spans="2:17" x14ac:dyDescent="0.2">
      <c r="B57" s="13">
        <f t="shared" si="3"/>
        <v>38473</v>
      </c>
      <c r="C57" s="12">
        <v>3.6120000000000001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-0.37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-0.435</v>
      </c>
      <c r="N57" s="12">
        <v>-0.45</v>
      </c>
      <c r="O57" s="12">
        <v>-0.16</v>
      </c>
      <c r="P57" s="12">
        <v>0.26</v>
      </c>
      <c r="Q57" s="12">
        <v>-8.7499999999999994E-2</v>
      </c>
    </row>
    <row r="58" spans="2:17" x14ac:dyDescent="0.2">
      <c r="B58" s="13">
        <f t="shared" si="3"/>
        <v>38504</v>
      </c>
      <c r="C58" s="12">
        <v>3.6520000000000001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-0.37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-0.435</v>
      </c>
      <c r="N58" s="12">
        <v>-0.45</v>
      </c>
      <c r="O58" s="12">
        <v>-0.16</v>
      </c>
      <c r="P58" s="12">
        <v>0.26</v>
      </c>
      <c r="Q58" s="12">
        <v>-8.7499999999999994E-2</v>
      </c>
    </row>
    <row r="59" spans="2:17" x14ac:dyDescent="0.2">
      <c r="B59" s="13">
        <f t="shared" si="3"/>
        <v>38534</v>
      </c>
      <c r="C59" s="12">
        <v>3.694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-0.37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-0.435</v>
      </c>
      <c r="N59" s="12">
        <v>-0.45</v>
      </c>
      <c r="O59" s="12">
        <v>-0.16</v>
      </c>
      <c r="P59" s="12">
        <v>0.26</v>
      </c>
      <c r="Q59" s="12">
        <v>-8.7499999999999994E-2</v>
      </c>
    </row>
    <row r="60" spans="2:17" x14ac:dyDescent="0.2">
      <c r="B60" s="13">
        <f t="shared" si="3"/>
        <v>38565</v>
      </c>
      <c r="C60" s="12">
        <v>3.7309999999999999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-0.37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-0.435</v>
      </c>
      <c r="N60" s="12">
        <v>-0.45</v>
      </c>
      <c r="O60" s="12">
        <v>-0.16</v>
      </c>
      <c r="P60" s="12">
        <v>0.26</v>
      </c>
      <c r="Q60" s="12">
        <v>-8.7499999999999994E-2</v>
      </c>
    </row>
    <row r="61" spans="2:17" x14ac:dyDescent="0.2">
      <c r="B61" s="13">
        <f t="shared" si="3"/>
        <v>38596</v>
      </c>
      <c r="C61" s="12">
        <v>3.714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-0.37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-0.435</v>
      </c>
      <c r="N61" s="12">
        <v>-0.45</v>
      </c>
      <c r="O61" s="12">
        <v>-0.16</v>
      </c>
      <c r="P61" s="12">
        <v>0.26</v>
      </c>
      <c r="Q61" s="12">
        <v>-8.7499999999999994E-2</v>
      </c>
    </row>
    <row r="62" spans="2:17" x14ac:dyDescent="0.2">
      <c r="B62" s="13">
        <f t="shared" si="3"/>
        <v>38626</v>
      </c>
      <c r="C62" s="12">
        <v>3.7269999999999999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-0.37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-0.435</v>
      </c>
      <c r="N62" s="12">
        <v>-0.45</v>
      </c>
      <c r="O62" s="12">
        <v>-0.16</v>
      </c>
      <c r="P62" s="12">
        <v>0.26</v>
      </c>
      <c r="Q62" s="12">
        <v>-8.7499999999999994E-2</v>
      </c>
    </row>
    <row r="63" spans="2:17" x14ac:dyDescent="0.2">
      <c r="B63" s="13">
        <f t="shared" si="3"/>
        <v>38657</v>
      </c>
      <c r="C63" s="12">
        <v>3.8820000000000001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</v>
      </c>
      <c r="N63" s="12">
        <v>-0.34</v>
      </c>
      <c r="O63" s="12">
        <v>-0.16</v>
      </c>
      <c r="P63" s="12">
        <v>0.3</v>
      </c>
      <c r="Q63" s="12">
        <v>-8.7499999999999994E-2</v>
      </c>
    </row>
    <row r="64" spans="2:17" x14ac:dyDescent="0.2">
      <c r="B64" s="13">
        <f t="shared" si="3"/>
        <v>38687</v>
      </c>
      <c r="C64" s="12">
        <v>4.0419999999999998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</v>
      </c>
      <c r="N64" s="12">
        <v>-0.34</v>
      </c>
      <c r="O64" s="12">
        <v>-0.16250000000000001</v>
      </c>
      <c r="P64" s="12">
        <v>0.3</v>
      </c>
      <c r="Q64" s="12">
        <v>-8.7499999999999994E-2</v>
      </c>
    </row>
    <row r="65" spans="2:17" x14ac:dyDescent="0.2">
      <c r="B65" s="13">
        <f t="shared" si="3"/>
        <v>38718</v>
      </c>
      <c r="C65" s="12">
        <v>4.0819999999999999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-0.34</v>
      </c>
      <c r="O65" s="12">
        <v>-0.16500000000000001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3.9980000000000002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-0.34</v>
      </c>
      <c r="O66" s="12">
        <v>-0.1575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3.863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-0.34</v>
      </c>
      <c r="O67" s="12">
        <v>-0.155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3.6880000000000002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-0.37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-0.435</v>
      </c>
      <c r="N68" s="12">
        <v>-0.45</v>
      </c>
      <c r="O68" s="12">
        <v>-0.16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3.6920000000000002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-0.37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-0.435</v>
      </c>
      <c r="N69" s="12">
        <v>-0.45</v>
      </c>
      <c r="O69" s="12">
        <v>-0.16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3.7320000000000002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-0.37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-0.435</v>
      </c>
      <c r="N70" s="12">
        <v>-0.45</v>
      </c>
      <c r="O70" s="12">
        <v>-0.16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3.774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-0.37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-0.435</v>
      </c>
      <c r="N71" s="12">
        <v>-0.45</v>
      </c>
      <c r="O71" s="12">
        <v>-0.16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3.8109999999999999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-0.37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-0.435</v>
      </c>
      <c r="N72" s="12">
        <v>-0.45</v>
      </c>
      <c r="O72" s="12">
        <v>-0.16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3.794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-0.37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-0.435</v>
      </c>
      <c r="N73" s="12">
        <v>-0.45</v>
      </c>
      <c r="O73" s="12">
        <v>-0.16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3.8069999999999999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-0.37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-0.435</v>
      </c>
      <c r="N74" s="12">
        <v>-0.45</v>
      </c>
      <c r="O74" s="12">
        <v>-0.16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3.9620000000000002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-0.40500000000000003</v>
      </c>
      <c r="N75" s="12">
        <v>-0.34</v>
      </c>
      <c r="O75" s="12">
        <v>-0.16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4.1219999999999999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-0.40500000000000003</v>
      </c>
      <c r="N76" s="12">
        <v>-0.34</v>
      </c>
      <c r="O76" s="12">
        <v>-0.16250000000000001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4.1645000000000003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-0.40500000000000003</v>
      </c>
      <c r="N77" s="12">
        <v>-0.34</v>
      </c>
      <c r="O77" s="12">
        <v>-0.16500000000000001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4.0804999999999998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-0.40500000000000003</v>
      </c>
      <c r="N78" s="12">
        <v>-0.34</v>
      </c>
      <c r="O78" s="12">
        <v>-0.1575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3.9455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-0.40500000000000003</v>
      </c>
      <c r="N79" s="12">
        <v>-0.34</v>
      </c>
      <c r="O79" s="12">
        <v>-0.155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3.7705000000000002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-0.37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-0.44</v>
      </c>
      <c r="N80" s="12">
        <v>-0.45</v>
      </c>
      <c r="O80" s="12">
        <v>-0.16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3.7745000000000002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-0.37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-0.44</v>
      </c>
      <c r="N81" s="12">
        <v>-0.45</v>
      </c>
      <c r="O81" s="12">
        <v>-0.16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3.8144999999999998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-0.37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-0.44</v>
      </c>
      <c r="N82" s="12">
        <v>-0.45</v>
      </c>
      <c r="O82" s="12">
        <v>-0.16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3.8565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-0.37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-0.44</v>
      </c>
      <c r="N83" s="12">
        <v>-0.45</v>
      </c>
      <c r="O83" s="12">
        <v>-0.16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3.8935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-0.37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-0.44</v>
      </c>
      <c r="N84" s="12">
        <v>-0.45</v>
      </c>
      <c r="O84" s="12">
        <v>-0.16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3.8765000000000001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-0.37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-0.44</v>
      </c>
      <c r="N85" s="12">
        <v>-0.45</v>
      </c>
      <c r="O85" s="12">
        <v>-0.16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3.8895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-0.37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-0.44</v>
      </c>
      <c r="N86" s="12">
        <v>-0.45</v>
      </c>
      <c r="O86" s="12">
        <v>-0.16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4.0445000000000002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</v>
      </c>
      <c r="N87" s="12">
        <v>-0.34</v>
      </c>
      <c r="O87" s="12">
        <v>-0.16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4.2045000000000003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</v>
      </c>
      <c r="N88" s="12">
        <v>-0.34</v>
      </c>
      <c r="O88" s="12">
        <v>-0.16250000000000001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4.2495000000000003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</v>
      </c>
      <c r="N89" s="12">
        <v>-0.34</v>
      </c>
      <c r="O89" s="12">
        <v>-0.16500000000000001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4.1654999999999998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</v>
      </c>
      <c r="N90" s="12">
        <v>-0.34</v>
      </c>
      <c r="O90" s="12">
        <v>-0.1575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4.0305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</v>
      </c>
      <c r="N91" s="12">
        <v>-0.34</v>
      </c>
      <c r="O91" s="12">
        <v>-0.155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3.8555000000000001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-0.37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-0.44500000000000001</v>
      </c>
      <c r="N92" s="12">
        <v>-0.45</v>
      </c>
      <c r="O92" s="12">
        <v>-0.16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3.8595000000000002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-0.37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-0.44500000000000001</v>
      </c>
      <c r="N93" s="12">
        <v>-0.45</v>
      </c>
      <c r="O93" s="12">
        <v>-0.16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3.8995000000000002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-0.37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-0.44500000000000001</v>
      </c>
      <c r="N94" s="12">
        <v>-0.45</v>
      </c>
      <c r="O94" s="12">
        <v>-0.16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3.9415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-0.37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-0.44500000000000001</v>
      </c>
      <c r="N95" s="12">
        <v>-0.45</v>
      </c>
      <c r="O95" s="12">
        <v>-0.16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3.9784999999999999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-0.37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-0.44500000000000001</v>
      </c>
      <c r="N96" s="12">
        <v>-0.45</v>
      </c>
      <c r="O96" s="12">
        <v>-0.16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3.9615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-0.37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-0.44500000000000001</v>
      </c>
      <c r="N97" s="12">
        <v>-0.45</v>
      </c>
      <c r="O97" s="12">
        <v>-0.16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3.9744999999999999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-0.37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-0.44500000000000001</v>
      </c>
      <c r="N98" s="12">
        <v>-0.45</v>
      </c>
      <c r="O98" s="12">
        <v>-0.16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4.1295000000000002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-0.436</v>
      </c>
      <c r="N99" s="12">
        <v>-0.34</v>
      </c>
      <c r="O99" s="12">
        <v>-0.16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4.2895000000000003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-0.436</v>
      </c>
      <c r="N100" s="12">
        <v>-0.34</v>
      </c>
      <c r="O100" s="12">
        <v>-0.16250000000000001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4.3369999999999997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-0.436</v>
      </c>
      <c r="N101" s="12">
        <v>-0.34</v>
      </c>
      <c r="O101" s="12">
        <v>-0.16500000000000001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4.2530000000000001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-0.436</v>
      </c>
      <c r="N102" s="12">
        <v>-0.34</v>
      </c>
      <c r="O102" s="12">
        <v>-0.1575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4.1180000000000003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-0.436</v>
      </c>
      <c r="N103" s="12">
        <v>-0.34</v>
      </c>
      <c r="O103" s="12">
        <v>-0.155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3.9430000000000001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-0.37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-0.45100000000000001</v>
      </c>
      <c r="N104" s="12">
        <v>-0.45</v>
      </c>
      <c r="O104" s="12">
        <v>-0.16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3.9470000000000001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-0.37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-0.45100000000000001</v>
      </c>
      <c r="N105" s="12">
        <v>-0.45</v>
      </c>
      <c r="O105" s="12">
        <v>-0.16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3.9870000000000001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-0.37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-0.45100000000000001</v>
      </c>
      <c r="N106" s="12">
        <v>-0.45</v>
      </c>
      <c r="O106" s="12">
        <v>-0.16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4.0289999999999999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-0.37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-0.45100000000000001</v>
      </c>
      <c r="N107" s="12">
        <v>-0.45</v>
      </c>
      <c r="O107" s="12">
        <v>-0.16</v>
      </c>
      <c r="P107" s="12">
        <v>0.26</v>
      </c>
      <c r="Q107" s="12">
        <v>-7.0000000000000007E-2</v>
      </c>
    </row>
    <row r="108" spans="2:17" x14ac:dyDescent="0.2">
      <c r="C108" s="12">
        <v>4.0659999999999998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-0.37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-0.45100000000000001</v>
      </c>
      <c r="N108" s="12">
        <v>-0.45</v>
      </c>
      <c r="O108" s="12">
        <v>-0.16</v>
      </c>
      <c r="P108" s="12">
        <v>0.26</v>
      </c>
      <c r="Q108" s="12">
        <v>-7.0000000000000007E-2</v>
      </c>
    </row>
    <row r="109" spans="2:17" x14ac:dyDescent="0.2">
      <c r="C109" s="12">
        <v>4.0490000000000004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-0.37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-0.45100000000000001</v>
      </c>
      <c r="N109" s="12">
        <v>-0.45</v>
      </c>
      <c r="O109" s="12">
        <v>-0.16</v>
      </c>
      <c r="P109" s="12">
        <v>0.26</v>
      </c>
      <c r="Q109" s="12">
        <v>-7.0000000000000007E-2</v>
      </c>
    </row>
    <row r="110" spans="2:17" x14ac:dyDescent="0.2">
      <c r="C110" s="12">
        <v>4.0620000000000003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-0.37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-0.45100000000000001</v>
      </c>
      <c r="N110" s="12">
        <v>-0.45</v>
      </c>
      <c r="O110" s="12">
        <v>-0.16</v>
      </c>
      <c r="P110" s="12">
        <v>0.26</v>
      </c>
      <c r="Q110" s="12">
        <v>-7.0000000000000007E-2</v>
      </c>
    </row>
    <row r="111" spans="2:17" x14ac:dyDescent="0.2">
      <c r="C111" s="12">
        <v>4.2169999999999996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-0.43</v>
      </c>
      <c r="N111" s="12">
        <v>-0.34</v>
      </c>
      <c r="O111" s="12">
        <v>-0.16</v>
      </c>
      <c r="P111" s="12">
        <v>0.3</v>
      </c>
      <c r="Q111" s="12">
        <v>-7.0000000000000007E-2</v>
      </c>
    </row>
    <row r="112" spans="2:17" x14ac:dyDescent="0.2">
      <c r="C112" s="12">
        <v>4.3769999999999998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-0.43</v>
      </c>
      <c r="N112" s="12">
        <v>-0.34</v>
      </c>
      <c r="O112" s="12">
        <v>-0.16250000000000001</v>
      </c>
      <c r="P112" s="12">
        <v>0.3</v>
      </c>
      <c r="Q112" s="12">
        <v>-7.0000000000000007E-2</v>
      </c>
    </row>
    <row r="113" spans="3:17" x14ac:dyDescent="0.2">
      <c r="C113" s="12">
        <v>4.4269999999999996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-0.43</v>
      </c>
      <c r="N113" s="12">
        <v>-0.34</v>
      </c>
      <c r="O113" s="12">
        <v>-0.16500000000000001</v>
      </c>
      <c r="P113" s="12">
        <v>0.3</v>
      </c>
      <c r="Q113" s="12">
        <v>-7.0000000000000007E-2</v>
      </c>
    </row>
    <row r="114" spans="3:17" x14ac:dyDescent="0.2">
      <c r="C114" s="12">
        <v>4.343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-0.43</v>
      </c>
      <c r="N114" s="12">
        <v>-0.34</v>
      </c>
      <c r="O114" s="12">
        <v>-0.1575</v>
      </c>
      <c r="P114" s="12">
        <v>0.3</v>
      </c>
      <c r="Q114" s="12">
        <v>-7.0000000000000007E-2</v>
      </c>
    </row>
    <row r="115" spans="3:17" x14ac:dyDescent="0.2">
      <c r="C115" s="12">
        <v>4.2080000000000002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-0.43</v>
      </c>
      <c r="N115" s="12">
        <v>-0.34</v>
      </c>
      <c r="O115" s="12">
        <v>-0.155</v>
      </c>
      <c r="P115" s="12">
        <v>0.3</v>
      </c>
      <c r="Q115" s="12">
        <v>-7.0000000000000007E-2</v>
      </c>
    </row>
    <row r="116" spans="3:17" x14ac:dyDescent="0.2">
      <c r="C116" s="12">
        <v>4.0330000000000004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-0.55000000000000004</v>
      </c>
      <c r="N116" s="12">
        <v>-0.4</v>
      </c>
      <c r="O116" s="12">
        <v>-0.16</v>
      </c>
      <c r="P116" s="12">
        <v>0.26</v>
      </c>
      <c r="Q116" s="12">
        <v>-7.0000000000000007E-2</v>
      </c>
    </row>
    <row r="117" spans="3:17" x14ac:dyDescent="0.2">
      <c r="C117" s="12">
        <v>4.0369999999999999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-0.55000000000000004</v>
      </c>
      <c r="N117" s="12">
        <v>-0.4</v>
      </c>
      <c r="O117" s="12">
        <v>-0.16</v>
      </c>
      <c r="P117" s="12">
        <v>0.26</v>
      </c>
      <c r="Q117" s="12">
        <v>-7.0000000000000007E-2</v>
      </c>
    </row>
    <row r="118" spans="3:17" x14ac:dyDescent="0.2">
      <c r="C118" s="12">
        <v>4.077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-0.55000000000000004</v>
      </c>
      <c r="N118" s="12">
        <v>-0.4</v>
      </c>
      <c r="O118" s="12">
        <v>-0.16</v>
      </c>
      <c r="P118" s="12">
        <v>0.26</v>
      </c>
      <c r="Q118" s="12">
        <v>-7.0000000000000007E-2</v>
      </c>
    </row>
    <row r="119" spans="3:17" x14ac:dyDescent="0.2">
      <c r="C119" s="12">
        <v>4.1189999999999998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-0.55000000000000004</v>
      </c>
      <c r="N119" s="12">
        <v>-0.4</v>
      </c>
      <c r="O119" s="12">
        <v>-0.16</v>
      </c>
      <c r="P119" s="12">
        <v>0.26</v>
      </c>
      <c r="Q119" s="12">
        <v>-7.0000000000000007E-2</v>
      </c>
    </row>
    <row r="120" spans="3:17" x14ac:dyDescent="0.2">
      <c r="C120" s="12">
        <v>4.1559999999999997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-0.55000000000000004</v>
      </c>
      <c r="N120" s="12">
        <v>-0.4</v>
      </c>
      <c r="O120" s="12">
        <v>-0.16</v>
      </c>
      <c r="P120" s="12">
        <v>0.26</v>
      </c>
      <c r="Q120" s="12">
        <v>-7.0000000000000007E-2</v>
      </c>
    </row>
    <row r="121" spans="3:17" x14ac:dyDescent="0.2">
      <c r="C121" s="12">
        <v>4.1390000000000002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-0.55000000000000004</v>
      </c>
      <c r="N121" s="12">
        <v>-0.4</v>
      </c>
      <c r="O121" s="12">
        <v>-0.16</v>
      </c>
      <c r="P121" s="12">
        <v>0.26</v>
      </c>
      <c r="Q121" s="12">
        <v>-7.0000000000000007E-2</v>
      </c>
    </row>
    <row r="122" spans="3:17" x14ac:dyDescent="0.2">
      <c r="C122" s="12">
        <v>4.1520000000000001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-0.55000000000000004</v>
      </c>
      <c r="N122" s="12">
        <v>-0.4</v>
      </c>
      <c r="O122" s="12">
        <v>-0.16</v>
      </c>
      <c r="P122" s="12">
        <v>0.26</v>
      </c>
      <c r="Q122" s="12">
        <v>-7.0000000000000007E-2</v>
      </c>
    </row>
    <row r="123" spans="3:17" x14ac:dyDescent="0.2">
      <c r="C123" s="12">
        <v>4.3070000000000004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-0.54500000000000004</v>
      </c>
      <c r="N123" s="12">
        <v>-0.34</v>
      </c>
      <c r="O123" s="12">
        <v>-0.16</v>
      </c>
      <c r="P123" s="12">
        <v>0.3</v>
      </c>
      <c r="Q123" s="12">
        <v>-7.0000000000000007E-2</v>
      </c>
    </row>
    <row r="124" spans="3:17" x14ac:dyDescent="0.2">
      <c r="C124" s="12">
        <v>4.4669999999999996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-0.54500000000000004</v>
      </c>
      <c r="N124" s="12">
        <v>-0.34</v>
      </c>
      <c r="O124" s="12">
        <v>-0.16250000000000001</v>
      </c>
      <c r="P124" s="12">
        <v>0.3</v>
      </c>
      <c r="Q124" s="12">
        <v>-7.0000000000000007E-2</v>
      </c>
    </row>
    <row r="125" spans="3:17" x14ac:dyDescent="0.2">
      <c r="C125" s="12">
        <v>4.5194999999999999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-0.54500000000000004</v>
      </c>
      <c r="N125" s="12">
        <v>-0.34</v>
      </c>
      <c r="O125" s="12">
        <v>-0.16500000000000001</v>
      </c>
      <c r="P125" s="12">
        <v>0.3</v>
      </c>
      <c r="Q125" s="12">
        <v>-7.0000000000000007E-2</v>
      </c>
    </row>
    <row r="126" spans="3:17" x14ac:dyDescent="0.2">
      <c r="C126" s="12">
        <v>4.4355000000000002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-0.54500000000000004</v>
      </c>
      <c r="N126" s="12">
        <v>-0.34</v>
      </c>
      <c r="O126" s="12">
        <v>-0.1575</v>
      </c>
      <c r="P126" s="12">
        <v>0.3</v>
      </c>
      <c r="Q126" s="12">
        <v>-7.0000000000000007E-2</v>
      </c>
    </row>
    <row r="127" spans="3:17" x14ac:dyDescent="0.2">
      <c r="C127" s="12">
        <v>4.3005000000000004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-0.54500000000000004</v>
      </c>
      <c r="N127" s="12">
        <v>-0.34</v>
      </c>
      <c r="O127" s="12">
        <v>-0.155</v>
      </c>
      <c r="P127" s="12">
        <v>0.3</v>
      </c>
      <c r="Q127" s="12">
        <v>-7.0000000000000007E-2</v>
      </c>
    </row>
    <row r="128" spans="3:17" x14ac:dyDescent="0.2">
      <c r="C128" s="12">
        <v>4.1254999999999997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-0.54500000000000004</v>
      </c>
      <c r="N128" s="12">
        <v>-0.4</v>
      </c>
      <c r="O128" s="12">
        <v>-0.16</v>
      </c>
      <c r="P128" s="12">
        <v>0.26</v>
      </c>
      <c r="Q128" s="12">
        <v>-7.0000000000000007E-2</v>
      </c>
    </row>
    <row r="129" spans="3:17" x14ac:dyDescent="0.2">
      <c r="C129" s="12">
        <v>4.1295000000000002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-0.54500000000000004</v>
      </c>
      <c r="N129" s="12">
        <v>-0.4</v>
      </c>
      <c r="O129" s="12">
        <v>-0.16</v>
      </c>
      <c r="P129" s="12">
        <v>0.26</v>
      </c>
      <c r="Q129" s="12">
        <v>-7.0000000000000007E-2</v>
      </c>
    </row>
    <row r="130" spans="3:17" x14ac:dyDescent="0.2">
      <c r="C130" s="12">
        <v>4.1695000000000002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-0.54500000000000004</v>
      </c>
      <c r="N130" s="12">
        <v>-0.4</v>
      </c>
      <c r="O130" s="12">
        <v>-0.16</v>
      </c>
      <c r="P130" s="12">
        <v>0.26</v>
      </c>
      <c r="Q130" s="12">
        <v>-7.0000000000000007E-2</v>
      </c>
    </row>
    <row r="131" spans="3:17" x14ac:dyDescent="0.2">
      <c r="C131" s="12">
        <v>4.2115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-0.54500000000000004</v>
      </c>
      <c r="N131" s="12">
        <v>-0.4</v>
      </c>
      <c r="O131" s="12">
        <v>-0.16</v>
      </c>
      <c r="P131" s="12">
        <v>0.26</v>
      </c>
      <c r="Q131" s="12">
        <v>-7.0000000000000007E-2</v>
      </c>
    </row>
    <row r="132" spans="3:17" x14ac:dyDescent="0.2">
      <c r="C132" s="12">
        <v>4.2484999999999999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-0.54500000000000004</v>
      </c>
      <c r="N132" s="12">
        <v>-0.4</v>
      </c>
      <c r="O132" s="12">
        <v>-0.16</v>
      </c>
      <c r="P132" s="12">
        <v>0.26</v>
      </c>
      <c r="Q132" s="12">
        <v>-7.0000000000000007E-2</v>
      </c>
    </row>
    <row r="133" spans="3:17" x14ac:dyDescent="0.2">
      <c r="C133" s="12">
        <v>4.2314999999999996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-0.54500000000000004</v>
      </c>
      <c r="N133" s="12">
        <v>-0.4</v>
      </c>
      <c r="O133" s="12">
        <v>-0.16</v>
      </c>
      <c r="P133" s="12">
        <v>0.26</v>
      </c>
      <c r="Q133" s="12">
        <v>-7.0000000000000007E-2</v>
      </c>
    </row>
    <row r="134" spans="3:17" x14ac:dyDescent="0.2">
      <c r="C134" s="12">
        <v>4.2445000000000004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-0.54500000000000004</v>
      </c>
      <c r="N134" s="12">
        <v>-0.4</v>
      </c>
      <c r="O134" s="12">
        <v>-0.16</v>
      </c>
      <c r="P134" s="12">
        <v>0.26</v>
      </c>
      <c r="Q134" s="12">
        <v>-7.0000000000000007E-2</v>
      </c>
    </row>
    <row r="135" spans="3:17" x14ac:dyDescent="0.2">
      <c r="C135" s="12">
        <v>4.3994999999999997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-0.16</v>
      </c>
      <c r="P135" s="12">
        <v>0.3</v>
      </c>
      <c r="Q135" s="12">
        <v>-7.0000000000000007E-2</v>
      </c>
    </row>
    <row r="136" spans="3:17" x14ac:dyDescent="0.2">
      <c r="C136" s="12">
        <v>4.5594999999999999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-0.16250000000000001</v>
      </c>
      <c r="P136" s="12">
        <v>0.3</v>
      </c>
      <c r="Q136" s="12">
        <v>-7.0000000000000007E-2</v>
      </c>
    </row>
    <row r="137" spans="3:17" x14ac:dyDescent="0.2">
      <c r="C137" s="12">
        <v>4.6144999999999996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-0.16500000000000001</v>
      </c>
      <c r="P137" s="12">
        <v>0.3</v>
      </c>
      <c r="Q137" s="12">
        <v>-7.0000000000000007E-2</v>
      </c>
    </row>
    <row r="138" spans="3:17" x14ac:dyDescent="0.2">
      <c r="C138" s="12">
        <v>4.5305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-0.1575</v>
      </c>
      <c r="P138" s="12">
        <v>0.3</v>
      </c>
      <c r="Q138" s="12">
        <v>-7.0000000000000007E-2</v>
      </c>
    </row>
    <row r="139" spans="3:17" x14ac:dyDescent="0.2">
      <c r="C139" s="12">
        <v>4.3955000000000002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-0.155</v>
      </c>
      <c r="P139" s="12">
        <v>0.3</v>
      </c>
      <c r="Q139" s="12">
        <v>-7.0000000000000007E-2</v>
      </c>
    </row>
    <row r="140" spans="3:17" x14ac:dyDescent="0.2">
      <c r="C140" s="12">
        <v>4.2205000000000004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-0.16</v>
      </c>
      <c r="P140" s="12">
        <v>0.26</v>
      </c>
      <c r="Q140" s="12">
        <v>-7.0000000000000007E-2</v>
      </c>
    </row>
    <row r="141" spans="3:17" x14ac:dyDescent="0.2">
      <c r="C141" s="12">
        <v>4.2244999999999999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-0.16</v>
      </c>
      <c r="P141" s="12">
        <v>0.26</v>
      </c>
      <c r="Q141" s="12">
        <v>-7.0000000000000007E-2</v>
      </c>
    </row>
    <row r="142" spans="3:17" x14ac:dyDescent="0.2">
      <c r="C142" s="12">
        <v>4.2645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-0.16</v>
      </c>
      <c r="P142" s="12">
        <v>0.26</v>
      </c>
      <c r="Q142" s="12">
        <v>-7.0000000000000007E-2</v>
      </c>
    </row>
    <row r="143" spans="3:17" x14ac:dyDescent="0.2">
      <c r="C143" s="12">
        <v>4.3064999999999998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-0.16</v>
      </c>
      <c r="P143" s="12">
        <v>0.26</v>
      </c>
      <c r="Q143" s="12">
        <v>-7.0000000000000007E-2</v>
      </c>
    </row>
    <row r="144" spans="3:17" x14ac:dyDescent="0.2">
      <c r="C144" s="12">
        <v>4.3434999999999997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-0.16</v>
      </c>
      <c r="P144" s="12">
        <v>0.26</v>
      </c>
      <c r="Q144" s="12">
        <v>-7.0000000000000007E-2</v>
      </c>
    </row>
    <row r="145" spans="3:17" x14ac:dyDescent="0.2">
      <c r="C145" s="12">
        <v>4.3265000000000002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-0.16</v>
      </c>
      <c r="P145" s="12">
        <v>0.26</v>
      </c>
      <c r="Q145" s="12">
        <v>-7.0000000000000007E-2</v>
      </c>
    </row>
    <row r="146" spans="3:17" x14ac:dyDescent="0.2">
      <c r="C146" s="12">
        <v>4.3395000000000001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-0.16</v>
      </c>
      <c r="P146" s="12">
        <v>0.26</v>
      </c>
      <c r="Q146" s="12">
        <v>-7.0000000000000007E-2</v>
      </c>
    </row>
    <row r="147" spans="3:17" x14ac:dyDescent="0.2">
      <c r="C147" s="12">
        <v>4.4945000000000004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-0.16</v>
      </c>
      <c r="P147" s="12">
        <v>0.3</v>
      </c>
      <c r="Q147" s="12">
        <v>-7.0000000000000007E-2</v>
      </c>
    </row>
    <row r="148" spans="3:17" x14ac:dyDescent="0.2">
      <c r="C148" s="12">
        <v>4.6544999999999996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-0.16250000000000001</v>
      </c>
      <c r="P148" s="12">
        <v>0.3</v>
      </c>
      <c r="Q148" s="12">
        <v>-7.0000000000000007E-2</v>
      </c>
    </row>
    <row r="149" spans="3:17" x14ac:dyDescent="0.2">
      <c r="C149" s="12">
        <v>4.7095000000000002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-0.16500000000000001</v>
      </c>
      <c r="P149" s="12">
        <v>0.3</v>
      </c>
      <c r="Q149" s="12">
        <v>-7.0000000000000007E-2</v>
      </c>
    </row>
    <row r="150" spans="3:17" x14ac:dyDescent="0.2">
      <c r="C150" s="12">
        <v>4.6254999999999997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-0.1575</v>
      </c>
      <c r="P150" s="12">
        <v>0.3</v>
      </c>
      <c r="Q150" s="12">
        <v>-7.0000000000000007E-2</v>
      </c>
    </row>
    <row r="151" spans="3:17" x14ac:dyDescent="0.2">
      <c r="C151" s="12">
        <v>4.4904999999999999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-0.155</v>
      </c>
      <c r="P151" s="12">
        <v>0.3</v>
      </c>
      <c r="Q151" s="12">
        <v>-7.0000000000000007E-2</v>
      </c>
    </row>
    <row r="152" spans="3:17" x14ac:dyDescent="0.2">
      <c r="C152" s="12">
        <v>4.3155000000000001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-0.16</v>
      </c>
      <c r="P152" s="12">
        <v>0.26</v>
      </c>
      <c r="Q152" s="12">
        <v>-7.0000000000000007E-2</v>
      </c>
    </row>
    <row r="153" spans="3:17" x14ac:dyDescent="0.2">
      <c r="C153" s="12">
        <v>4.3194999999999997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-0.16</v>
      </c>
      <c r="P153" s="12">
        <v>0.26</v>
      </c>
      <c r="Q153" s="12">
        <v>-7.0000000000000007E-2</v>
      </c>
    </row>
    <row r="154" spans="3:17" x14ac:dyDescent="0.2">
      <c r="C154" s="12">
        <v>4.3594999999999997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-0.16</v>
      </c>
      <c r="P154" s="12">
        <v>0.26</v>
      </c>
      <c r="Q154" s="12">
        <v>-7.0000000000000007E-2</v>
      </c>
    </row>
    <row r="155" spans="3:17" x14ac:dyDescent="0.2">
      <c r="C155" s="12">
        <v>4.4015000000000004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-0.16</v>
      </c>
      <c r="P155" s="12">
        <v>0.26</v>
      </c>
      <c r="Q155" s="12">
        <v>-7.0000000000000007E-2</v>
      </c>
    </row>
    <row r="156" spans="3:17" x14ac:dyDescent="0.2">
      <c r="C156" s="12">
        <v>4.4385000000000003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-0.16</v>
      </c>
      <c r="P156" s="12">
        <v>0.26</v>
      </c>
      <c r="Q156" s="12">
        <v>-7.0000000000000007E-2</v>
      </c>
    </row>
    <row r="157" spans="3:17" x14ac:dyDescent="0.2">
      <c r="C157" s="12">
        <v>4.4215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-0.16</v>
      </c>
      <c r="P157" s="12">
        <v>0.26</v>
      </c>
      <c r="Q157" s="12">
        <v>-7.0000000000000007E-2</v>
      </c>
    </row>
    <row r="158" spans="3:17" x14ac:dyDescent="0.2">
      <c r="C158" s="12">
        <v>4.4344999999999999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-0.16</v>
      </c>
      <c r="P158" s="12">
        <v>0.26</v>
      </c>
      <c r="Q158" s="12">
        <v>-7.0000000000000007E-2</v>
      </c>
    </row>
    <row r="159" spans="3:17" x14ac:dyDescent="0.2">
      <c r="C159" s="12">
        <v>4.5895000000000001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-0.16</v>
      </c>
      <c r="P159" s="12">
        <v>0.3</v>
      </c>
      <c r="Q159" s="12">
        <v>-7.0000000000000007E-2</v>
      </c>
    </row>
    <row r="160" spans="3:17" x14ac:dyDescent="0.2">
      <c r="C160" s="12">
        <v>4.7495000000000003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-0.16250000000000001</v>
      </c>
      <c r="P160" s="12">
        <v>0.3</v>
      </c>
      <c r="Q160" s="12">
        <v>-7.0000000000000007E-2</v>
      </c>
    </row>
    <row r="161" spans="3:17" x14ac:dyDescent="0.2">
      <c r="C161" s="12">
        <v>4.8045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-0.16500000000000001</v>
      </c>
      <c r="P161" s="12">
        <v>0.3</v>
      </c>
      <c r="Q161" s="12">
        <v>-7.0000000000000007E-2</v>
      </c>
    </row>
    <row r="162" spans="3:17" x14ac:dyDescent="0.2">
      <c r="C162" s="12">
        <v>4.7205000000000004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-0.1575</v>
      </c>
      <c r="P162" s="12">
        <v>0.3</v>
      </c>
      <c r="Q162" s="12">
        <v>-7.0000000000000007E-2</v>
      </c>
    </row>
    <row r="163" spans="3:17" x14ac:dyDescent="0.2">
      <c r="C163" s="12">
        <v>4.5854999999999997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-0.155</v>
      </c>
      <c r="P163" s="12">
        <v>0.3</v>
      </c>
      <c r="Q163" s="12">
        <v>-7.0000000000000007E-2</v>
      </c>
    </row>
    <row r="164" spans="3:17" x14ac:dyDescent="0.2">
      <c r="C164" s="12">
        <v>4.4104999999999999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-0.16</v>
      </c>
      <c r="P164" s="12">
        <v>0.26</v>
      </c>
      <c r="Q164" s="12">
        <v>-7.0000000000000007E-2</v>
      </c>
    </row>
    <row r="165" spans="3:17" x14ac:dyDescent="0.2">
      <c r="C165" s="12">
        <v>4.4145000000000003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-0.16</v>
      </c>
      <c r="P165" s="12">
        <v>0.26</v>
      </c>
      <c r="Q165" s="12">
        <v>-7.0000000000000007E-2</v>
      </c>
    </row>
    <row r="166" spans="3:17" x14ac:dyDescent="0.2">
      <c r="C166" s="12">
        <v>4.4545000000000003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-0.16</v>
      </c>
      <c r="P166" s="12">
        <v>0.26</v>
      </c>
      <c r="Q166" s="12">
        <v>-7.0000000000000007E-2</v>
      </c>
    </row>
    <row r="167" spans="3:17" x14ac:dyDescent="0.2">
      <c r="C167" s="12">
        <v>4.4965000000000002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-0.16</v>
      </c>
      <c r="P167" s="12">
        <v>0.26</v>
      </c>
      <c r="Q167" s="12">
        <v>-7.0000000000000007E-2</v>
      </c>
    </row>
    <row r="168" spans="3:17" x14ac:dyDescent="0.2">
      <c r="C168" s="12">
        <v>4.5335000000000001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-0.16</v>
      </c>
      <c r="P168" s="12">
        <v>0.26</v>
      </c>
      <c r="Q168" s="12">
        <v>-7.0000000000000007E-2</v>
      </c>
    </row>
    <row r="169" spans="3:17" x14ac:dyDescent="0.2">
      <c r="C169" s="12">
        <v>4.5164999999999997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-0.16</v>
      </c>
      <c r="P169" s="12">
        <v>0.26</v>
      </c>
      <c r="Q169" s="12">
        <v>-7.0000000000000007E-2</v>
      </c>
    </row>
    <row r="170" spans="3:17" x14ac:dyDescent="0.2">
      <c r="C170" s="12">
        <v>4.5294999999999996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-0.16</v>
      </c>
      <c r="P170" s="12">
        <v>0.26</v>
      </c>
      <c r="Q170" s="12">
        <v>-7.0000000000000007E-2</v>
      </c>
    </row>
    <row r="171" spans="3:17" x14ac:dyDescent="0.2">
      <c r="C171" s="12">
        <v>4.6844999999999999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-0.16</v>
      </c>
      <c r="P171" s="12">
        <v>0.3</v>
      </c>
      <c r="Q171" s="12">
        <v>-7.0000000000000007E-2</v>
      </c>
    </row>
    <row r="172" spans="3:17" x14ac:dyDescent="0.2">
      <c r="C172" s="12">
        <v>4.8445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-0.16250000000000001</v>
      </c>
      <c r="P172" s="12">
        <v>0.3</v>
      </c>
      <c r="Q172" s="12">
        <v>-7.0000000000000007E-2</v>
      </c>
    </row>
    <row r="173" spans="3:17" x14ac:dyDescent="0.2">
      <c r="C173" s="12">
        <v>4.8994999999999997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-0.16500000000000001</v>
      </c>
      <c r="P173" s="12">
        <v>0.3</v>
      </c>
      <c r="Q173" s="12">
        <v>-7.0000000000000007E-2</v>
      </c>
    </row>
    <row r="174" spans="3:17" x14ac:dyDescent="0.2">
      <c r="C174" s="12">
        <v>4.8155000000000001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-0.1575</v>
      </c>
      <c r="P174" s="12">
        <v>0.3</v>
      </c>
      <c r="Q174" s="12">
        <v>-7.0000000000000007E-2</v>
      </c>
    </row>
    <row r="175" spans="3:17" x14ac:dyDescent="0.2">
      <c r="C175" s="12">
        <v>4.6805000000000003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-0.155</v>
      </c>
      <c r="P175" s="12">
        <v>0.3</v>
      </c>
      <c r="Q175" s="12">
        <v>-7.0000000000000007E-2</v>
      </c>
    </row>
    <row r="176" spans="3:17" x14ac:dyDescent="0.2">
      <c r="C176" s="12">
        <v>4.5054999999999996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-0.16</v>
      </c>
      <c r="P176" s="12">
        <v>0.26</v>
      </c>
      <c r="Q176" s="12">
        <v>-7.0000000000000007E-2</v>
      </c>
    </row>
    <row r="177" spans="3:17" x14ac:dyDescent="0.2">
      <c r="C177" s="12">
        <v>4.5095000000000001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-0.16</v>
      </c>
      <c r="P177" s="12">
        <v>0.26</v>
      </c>
      <c r="Q177" s="12">
        <v>-7.0000000000000007E-2</v>
      </c>
    </row>
    <row r="178" spans="3:17" x14ac:dyDescent="0.2">
      <c r="C178" s="12">
        <v>4.5495000000000001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-0.16</v>
      </c>
      <c r="P178" s="12">
        <v>0.26</v>
      </c>
      <c r="Q178" s="12">
        <v>-7.0000000000000007E-2</v>
      </c>
    </row>
    <row r="179" spans="3:17" x14ac:dyDescent="0.2">
      <c r="C179" s="12">
        <v>4.5914999999999999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-0.16</v>
      </c>
      <c r="P179" s="12">
        <v>0.26</v>
      </c>
      <c r="Q179" s="12">
        <v>-7.0000000000000007E-2</v>
      </c>
    </row>
    <row r="180" spans="3:17" x14ac:dyDescent="0.2">
      <c r="C180" s="12">
        <v>4.6284999999999998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-0.16</v>
      </c>
      <c r="P180" s="12">
        <v>0.26</v>
      </c>
      <c r="Q180" s="12">
        <v>-7.0000000000000007E-2</v>
      </c>
    </row>
    <row r="181" spans="3:17" x14ac:dyDescent="0.2">
      <c r="C181" s="12">
        <v>4.6115000000000004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-0.16</v>
      </c>
      <c r="P181" s="12">
        <v>0.26</v>
      </c>
      <c r="Q181" s="12">
        <v>-7.0000000000000007E-2</v>
      </c>
    </row>
    <row r="182" spans="3:17" x14ac:dyDescent="0.2">
      <c r="C182" s="12">
        <v>4.6245000000000003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-0.16</v>
      </c>
      <c r="P182" s="12">
        <v>0.26</v>
      </c>
      <c r="Q182" s="12">
        <v>-7.0000000000000007E-2</v>
      </c>
    </row>
    <row r="183" spans="3:17" x14ac:dyDescent="0.2">
      <c r="C183" s="12">
        <v>4.7794999999999996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-0.16</v>
      </c>
      <c r="P183" s="12">
        <v>0.3</v>
      </c>
      <c r="Q183" s="12">
        <v>-7.0000000000000007E-2</v>
      </c>
    </row>
    <row r="184" spans="3:17" x14ac:dyDescent="0.2">
      <c r="C184" s="12">
        <v>4.9394999999999998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-0.16250000000000001</v>
      </c>
      <c r="P184" s="12">
        <v>0.3</v>
      </c>
      <c r="Q184" s="12">
        <v>-7.0000000000000007E-2</v>
      </c>
    </row>
    <row r="185" spans="3:17" x14ac:dyDescent="0.2">
      <c r="C185" s="12">
        <v>4.9945000000000004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-0.16500000000000001</v>
      </c>
      <c r="P185" s="12">
        <v>0.3</v>
      </c>
      <c r="Q185" s="12">
        <v>-7.0000000000000007E-2</v>
      </c>
    </row>
    <row r="186" spans="3:17" x14ac:dyDescent="0.2">
      <c r="C186" s="12">
        <v>4.9104999999999999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-0.1575</v>
      </c>
      <c r="P186" s="12">
        <v>0.3</v>
      </c>
      <c r="Q186" s="12">
        <v>-7.0000000000000007E-2</v>
      </c>
    </row>
    <row r="187" spans="3:17" x14ac:dyDescent="0.2">
      <c r="C187" s="12">
        <v>4.7755000000000001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-0.155</v>
      </c>
      <c r="P187" s="12">
        <v>0.3</v>
      </c>
      <c r="Q187" s="12">
        <v>-7.0000000000000007E-2</v>
      </c>
    </row>
    <row r="188" spans="3:17" x14ac:dyDescent="0.2">
      <c r="C188" s="12">
        <v>4.6005000000000003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-0.16</v>
      </c>
      <c r="P188" s="12">
        <v>0.26</v>
      </c>
      <c r="Q188" s="12">
        <v>-7.0000000000000007E-2</v>
      </c>
    </row>
    <row r="189" spans="3:17" x14ac:dyDescent="0.2">
      <c r="C189" s="12">
        <v>4.6044999999999998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4.6444999999999999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4.6864999999999997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4.7234999999999996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4.7065000000000001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4.7195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4.8745000000000003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5.0345000000000004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5.0895000000000001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5.0054999999999996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4.8704999999999998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4.6955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4.6994999999999996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4.7394999999999996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4.7815000000000003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4.8185000000000002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4.8014999999999999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4.8144999999999998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4.9695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5.1295000000000002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5.1844999999999999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5.1005000000000003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4.9654999999999996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4.7904999999999998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4.7945000000000002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4.8345000000000002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4.8765000000000001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4.9135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4.8964999999999996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4.9095000000000004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5.0644999999999998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5.2244999999999999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5.2794999999999996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5.1955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5.0605000000000002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4.8855000000000004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4.8895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4.9295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4.9714999999999998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5.0084999999999997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4.9915000000000003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5.0045000000000002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5.1595000000000004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5.3194999999999997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5.3745000000000003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5.2904999999999998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5.1555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4.9805000000000001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4.9844999999999997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5.0244999999999997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5.0664999999999996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5.1035000000000004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5.0865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5.0994999999999999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5.2545000000000002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5.4145000000000003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5.4695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5.3855000000000004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5.2504999999999997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5.0754999999999999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5.0795000000000003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5.1195000000000004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5.1615000000000002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5.1985000000000001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5.1814999999999998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5.1944999999999997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5.3494999999999999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5.5095000000000001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5.5644999999999998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5.4805000000000001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5.3455000000000004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5.1704999999999997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5.1745000000000001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5.2145000000000001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5.2565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5.2934999999999999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5.2765000000000004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5.2895000000000003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5.4444999999999997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5.6044999999999998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5.6595000000000004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5.5754999999999999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5.4405000000000001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5.2655000000000003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5.2694999999999999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5.3094999999999999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5.3514999999999997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5.3884999999999996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5.3715000000000002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5.3845000000000001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5.5395000000000003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5.6994999999999996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5.7545000000000002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5.6704999999999997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5.5354999999999999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5.3605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5.3644999999999996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5.4044999999999996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5.4465000000000003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5.4835000000000003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5.4664999999999999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5.4794999999999998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5.6345000000000001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5.7945000000000002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37214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37214</v>
      </c>
      <c r="D11" s="15">
        <f t="shared" ref="D11:P11" si="0">EffDt</f>
        <v>37214</v>
      </c>
      <c r="E11" s="15">
        <f t="shared" si="0"/>
        <v>37214</v>
      </c>
      <c r="F11" s="15">
        <f t="shared" si="0"/>
        <v>37214</v>
      </c>
      <c r="G11" s="15">
        <f t="shared" si="0"/>
        <v>37214</v>
      </c>
      <c r="H11" s="15">
        <f t="shared" si="0"/>
        <v>37214</v>
      </c>
      <c r="I11" s="15">
        <f t="shared" si="0"/>
        <v>37214</v>
      </c>
      <c r="J11" s="21">
        <f t="shared" si="0"/>
        <v>37214</v>
      </c>
      <c r="K11" s="15">
        <f t="shared" si="0"/>
        <v>37214</v>
      </c>
      <c r="L11" s="15">
        <f t="shared" si="0"/>
        <v>37214</v>
      </c>
      <c r="M11" s="15">
        <f t="shared" si="0"/>
        <v>37214</v>
      </c>
      <c r="N11" s="15">
        <f t="shared" si="0"/>
        <v>37214</v>
      </c>
      <c r="O11" s="15">
        <f t="shared" si="0"/>
        <v>37214</v>
      </c>
      <c r="P11" s="15">
        <f t="shared" si="0"/>
        <v>37214</v>
      </c>
      <c r="Q11" s="15">
        <f t="shared" ref="Q11:AD11" si="1">EffDt</f>
        <v>37214</v>
      </c>
      <c r="R11" s="15">
        <f t="shared" si="1"/>
        <v>37214</v>
      </c>
      <c r="S11" s="15">
        <f t="shared" si="1"/>
        <v>37214</v>
      </c>
      <c r="T11" s="15">
        <f t="shared" si="1"/>
        <v>37214</v>
      </c>
      <c r="U11" s="15">
        <f t="shared" si="1"/>
        <v>37214</v>
      </c>
      <c r="V11" s="15">
        <f t="shared" si="1"/>
        <v>37214</v>
      </c>
      <c r="W11" s="15">
        <f t="shared" si="1"/>
        <v>37214</v>
      </c>
      <c r="X11" s="21">
        <f t="shared" si="1"/>
        <v>37214</v>
      </c>
      <c r="Y11" s="15">
        <f t="shared" si="1"/>
        <v>37214</v>
      </c>
      <c r="Z11" s="15">
        <f t="shared" si="1"/>
        <v>37214</v>
      </c>
      <c r="AA11" s="15">
        <f t="shared" si="1"/>
        <v>37214</v>
      </c>
      <c r="AB11" s="15">
        <f t="shared" si="1"/>
        <v>37214</v>
      </c>
      <c r="AC11" s="15">
        <f t="shared" si="1"/>
        <v>37214</v>
      </c>
      <c r="AD11" s="15">
        <f t="shared" si="1"/>
        <v>37214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-1.3253972415664E-3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-1.3252314129382E-3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-1.3250352378296E-3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-1.3247810367675E-3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-1.3246912673717001E-3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-1.3246574475658001E-3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-1.3246692707604001E-3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-1.3247536935477001E-3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-1.32489841814E-3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-1.3250152425138E-3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-1.3251075588273E-3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-1.3252267325479E-3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5.3013538115482999E-3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5.3017782037122997E-3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5.3022324840390003E-3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1.6571253453312E-3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1.657289674152E-3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1.6574805758571001E-3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1.6576478511306E-3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1.6577807977259001E-3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1.6579254281243001E-3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1.6579994554858E-3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5.3055347450876996E-3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5.3063642507290999E-3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5.3082438479924001E-3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5.3100952060379999E-3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5.3119426327644E-3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1.6605035456686E-3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1.6608936458113999E-3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1.6613164666431999E-3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1.6616298065081001E-3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1.6618356153047999E-3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1.6620456548818001E-3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1.6621418404479001E-3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5.3188123427357998E-3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5.3198300979824002E-3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5.32177811705E-3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5.3235622982854003E-3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5.3252324565662996E-3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1.6645600244003E-3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1.6648285464719E-3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1.6651106716238E-3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1.6652831726095001E-3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1.6653576754830999E-3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1.6654271186469E-3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1.6654233169358999E-3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5.3288707506890997E-3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5.3283600254420997E-3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5.3274800111598004E-3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5.3259709073124996E-3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5.3245394429030004E-3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1.6633996803337001E-3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1.6628739083026001E-3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1.6623062439200999E-3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1.6617333457400001E-3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1.6611170581947001E-3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1.6604761189645001E-3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1.6598324219331999E-3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5.3092579030526001E-3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5.3087000891649996E-3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5.3090253534317997E-3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5.3093585091551999E-3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5.309666206506E-3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1.6593794938284999E-3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1.6594871359899999E-3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1.6596007920568999E-3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1.6597131292901001E-3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1.6598316367548E-3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1.6599526095673999E-3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1.6600720273107E-3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5.3126331235708001E-3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5.3130302824917998E-3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5.3134484413208003E-3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5.3138744885963003E-3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5.3142801903885003E-3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1.6608504704901E-3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1.6609862798859E-3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1.6611290416653E-3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1.6612695454216999E-3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1.6614171581153E-3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1.6615672361034999E-3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1.6617148202171001E-3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5.3179831983087003E-3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5.3174393314473004E-3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5.3149981598178001E-3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5.3124963486048003E-3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5.3101846087829996E-3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1.6586148936759001E-3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1.6578055210205E-3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1.6569506457604999E-3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1.6561054520234E-3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1.6552136264291E-3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1.6543030735253999E-3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1.6534040953799999E-3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5.2878617433473997E-3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5.2848714294601003E-3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5.2817229240755001E-3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5.2785150636729004E-3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5.2755667257794996E-3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1.6475769492598001E-3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1.6465552152449001E-3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1.6454813229359001E-3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1.6444245933800001E-3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1.6433146178737E-3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1.6421863664773E-3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1.6410771489673999E-3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5.2477217893519001E-3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5.2440615682687996E-3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5.2402223356558999E-3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5.2363253054279E-3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5.2327558489735004E-3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1.6339841304404E-3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1.6327553761276E-3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1.6314680684707001E-3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1.6302053037128999E-3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1.6288829441935E-3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1.6275428431227E-3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1.6262291250059E-3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5.1995336221643002E-3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5.1970194132807002E-3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5.1954014960812001E-3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5.1937719441367998E-3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5.1922370023017002E-3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1.6220578018793E-3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1.6215547429274E-3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1.6210313528563999E-3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1.6205214023852E-3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1.6199908986178999E-3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1.6194567855132001E-3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1.6189364690172999E-3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5.1788648487495004E-3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5.1771779016436996E-3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5.1754234089277998E-3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5.1736574295053999E-3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5.1720524890793004E-3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1.6157077137196E-3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1.6151636403274E-3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1.6145979151279001E-3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1.6140470403969E-3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1.6134742952233999E-3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1.6128979887520001E-3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1.6123368859648E-3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5.1576114692723002E-3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5.1557943029045001E-3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5.1539054049421999E-3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5.1520051783311999E-3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5.1502791189591999E-3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1.6088616780691001E-3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1.6082771452081001E-3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1.6076696615246E-3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1.6070784236419001E-3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1.6064640200347E-3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1.6058461063740001E-3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1.6052447876095E-3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5.1347839367106001E-3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5.1328383955095997E-3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5.1308170082133E-3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5.1287844604695999E-3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5.1269390305146E-3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5.1248852827124004E-3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5.1228871993968996E-3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5.1208115895628997E-3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5.1187923775138002E-3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5.1166949637971E-3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5.1145864918746E-3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5.1125355206313996E-3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5.1104053335371E-3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5.1083333763302999E-3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5.1061815335496996E-3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5.1040187083861996E-3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5.1019854916924002E-3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5.0998014545915998E-3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5.0976774571470998E-3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5.0954719148771999E-3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5.0933271355852001E-3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5.0911001494632997E-3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5.0888622893109003E-3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5.0866862797757E-3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5.0844270692293001E-3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5.083805356959E-3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5.0848062718751004E-3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5.0858321895191003E-3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5.0867803268975003E-3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5.0878538696000003E-3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5.0889166275711996E-3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5.090039466088E-3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5.0911499584091998E-3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5.0923221528092998E-3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5.0935194536304001E-3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5.0947020521452E-3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5.0959488047779E-3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5.0971792920315997E-3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5.0984755636246E-3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5.0997970272317001E-3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5.1010122756734999E-3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5.1023817366442001E-3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5.1037310593794998E-3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5.1051502177309003E-3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5.1065476716273999E-3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5.1080166043816003E-3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5.1095108627562001E-3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5.1109810523931997E-3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5.1125252067393996E-3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5.1140437231931004E-3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5.1156378577101999E-3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5.1172574251748997E-3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5.1187421394773003E-3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5.1204101750716999E-3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5.1220486825793001E-3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5.1237669191544002E-3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5.1254540534959999E-3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5.1272225852761998E-3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5.1290167139541E-3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5.1307773631531E-3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5.1326219346390003E-3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5.1344314482273E-3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5.1363265640442003E-3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5.1382474061682001E-3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5.1400676374304E-3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5.1420383504734001E-3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5.1439700642228999E-3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5.1459915873227997E-3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5.1479725258239996E-3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5.1500449707632002E-3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5.1521433378008E-3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5.1541987251456003E-3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5.1563481882156998E-3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5.1584530806623001E-3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855468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f>PrReportDate</f>
        <v>37165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10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9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f>+crvDate</f>
        <v>37154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f>AG7</f>
        <v>37257</v>
      </c>
      <c r="H8" s="213">
        <f>AH7</f>
        <v>37288</v>
      </c>
      <c r="I8" s="212" t="s">
        <v>135</v>
      </c>
      <c r="J8" s="213">
        <f>AI7</f>
        <v>37316</v>
      </c>
      <c r="K8" s="213">
        <f>AJ7</f>
        <v>37347</v>
      </c>
      <c r="L8" s="213">
        <f>AK7</f>
        <v>37377</v>
      </c>
      <c r="M8" s="213">
        <f>AL7</f>
        <v>37408</v>
      </c>
      <c r="N8" s="214" t="s">
        <v>181</v>
      </c>
      <c r="O8" s="206" t="s">
        <v>182</v>
      </c>
      <c r="P8" s="213">
        <f>AM7</f>
        <v>37438</v>
      </c>
      <c r="Q8" s="213">
        <f>AN7</f>
        <v>37469</v>
      </c>
      <c r="R8" s="213">
        <f>AO7</f>
        <v>37500</v>
      </c>
      <c r="S8" s="206" t="s">
        <v>183</v>
      </c>
      <c r="T8" s="213">
        <f>AP7</f>
        <v>37530</v>
      </c>
      <c r="U8" s="213">
        <f>AQ7</f>
        <v>37561</v>
      </c>
      <c r="V8" s="213">
        <f>AR7</f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7" customHeight="1" x14ac:dyDescent="0.2">
      <c r="A9" s="189" t="s">
        <v>120</v>
      </c>
      <c r="B9" s="133" t="s">
        <v>142</v>
      </c>
      <c r="C9" s="128">
        <f>'[29]Power Desk Daily Price'!$AC9</f>
        <v>19</v>
      </c>
      <c r="D9" s="128">
        <f ca="1">IF(ISERROR((AVERAGE(OFFSET('[29]Curve Summary'!$D$6,12,0,14,1))*14+ 11* '[29]Curve Summary Backup'!$D$38)/25), '[29]Curve Summary Backup'!$D$38,(AVERAGE(OFFSET('[29]Curve Summary'!$D$6,12,0,14,1))*14+ 11* '[29]Curve Summary Backup'!$D$38)/25)</f>
        <v>31</v>
      </c>
      <c r="E9" s="144">
        <f t="shared" ref="E9:E15" ca="1" si="0">(C9*C$5+D9*D$5)/(SUM(C$5:D$5))</f>
        <v>27.275862068965516</v>
      </c>
      <c r="F9" s="128">
        <f t="shared" ref="F9:F15" si="1">AVERAGE(G9:H9)</f>
        <v>32</v>
      </c>
      <c r="G9" s="128">
        <f t="shared" ref="G9:H15" si="2">AG9</f>
        <v>32.25</v>
      </c>
      <c r="H9" s="128">
        <f t="shared" si="2"/>
        <v>31.75</v>
      </c>
      <c r="I9" s="128">
        <f t="shared" ref="I9:I15" si="3">AVERAGE(J9:K9)</f>
        <v>29.75</v>
      </c>
      <c r="J9" s="128">
        <f t="shared" ref="J9:M15" si="4">AI9</f>
        <v>31.5</v>
      </c>
      <c r="K9" s="128">
        <f t="shared" si="4"/>
        <v>28</v>
      </c>
      <c r="L9" s="128">
        <f t="shared" si="4"/>
        <v>26.5</v>
      </c>
      <c r="M9" s="128">
        <f t="shared" si="4"/>
        <v>28.5</v>
      </c>
      <c r="N9" s="128">
        <f>AVERAGE(K9:M9)</f>
        <v>27.666666666666668</v>
      </c>
      <c r="O9" s="128">
        <f>AVERAGE(P9:R9)</f>
        <v>44.666666666666664</v>
      </c>
      <c r="P9" s="127">
        <f t="shared" ref="P9:R15" si="5">AM9</f>
        <v>42</v>
      </c>
      <c r="Q9" s="128">
        <f t="shared" si="5"/>
        <v>50</v>
      </c>
      <c r="R9" s="128">
        <f t="shared" si="5"/>
        <v>42</v>
      </c>
      <c r="S9" s="128">
        <f t="shared" ref="S9:S15" si="6">AVERAGE(T9:V9)</f>
        <v>37.166666666666664</v>
      </c>
      <c r="T9" s="128">
        <f t="shared" ref="T9:V15" si="7">AP9</f>
        <v>38</v>
      </c>
      <c r="U9" s="128">
        <f t="shared" si="7"/>
        <v>36.5</v>
      </c>
      <c r="V9" s="128">
        <f t="shared" si="7"/>
        <v>37</v>
      </c>
      <c r="W9" s="144">
        <f>SUM(AG28:AR28)/SUM($AG$5:$AR$5)</f>
        <v>35.372549019607845</v>
      </c>
      <c r="X9" s="128">
        <f>SUM(AS28:BD28)/SUM($AS$5:$BD$5)</f>
        <v>40.008823529411764</v>
      </c>
      <c r="Y9" s="128">
        <f>SUM(BE28:BR28)/SUM($BE$5:$BR$5)</f>
        <v>40.550704697986582</v>
      </c>
      <c r="Z9" s="128">
        <f>SUM(BQ28:CB28)/SUM($BQ$5:$CB$5)</f>
        <v>40.761529411764705</v>
      </c>
      <c r="AA9" s="128">
        <f t="shared" ref="AA9:AA15" si="8">SUM(CC28:DX28)/SUM($CC$5:$DX$5)</f>
        <v>41.82592156862745</v>
      </c>
      <c r="AB9" s="216">
        <f t="shared" ref="AB9:AB15" si="9">SUM(DY28:EJ28)/SUM($DY$5:$EJ$5)</f>
        <v>43.041328125000007</v>
      </c>
      <c r="AC9" s="217">
        <f t="shared" ref="AC9:AC15" ca="1" si="10">(C9*C$5+D9*D$5+SUM(AG28:EJ28))/(SUM(C$5:D$5)+SUM($AG$5:$EJ$5))</f>
        <v>40.597920068758036</v>
      </c>
      <c r="AD9" s="145"/>
      <c r="AE9" s="145"/>
      <c r="AF9" s="146"/>
      <c r="AG9" s="127">
        <f>VLOOKUP(AG$7,'[29]Curve Summary'!$A$7:$AG$161,4)</f>
        <v>32.25</v>
      </c>
      <c r="AH9" s="127">
        <f>VLOOKUP(AH$7,'[29]Curve Summary'!$A$7:$AG$161,4)</f>
        <v>31.75</v>
      </c>
      <c r="AI9" s="127">
        <f>VLOOKUP(AI$7,'[29]Curve Summary'!$A$7:$AG$161,4)</f>
        <v>31.5</v>
      </c>
      <c r="AJ9" s="127">
        <f>VLOOKUP(AJ$7,'[29]Curve Summary'!$A$7:$AG$161,4)</f>
        <v>28</v>
      </c>
      <c r="AK9" s="127">
        <f>VLOOKUP(AK$7,'[29]Curve Summary'!$A$7:$AG$161,4)</f>
        <v>26.5</v>
      </c>
      <c r="AL9" s="127">
        <f>VLOOKUP(AL$7,'[29]Curve Summary'!$A$7:$AG$161,4)</f>
        <v>28.5</v>
      </c>
      <c r="AM9" s="127">
        <f>VLOOKUP(AM$7,'[29]Curve Summary'!$A$7:$AG$161,4)</f>
        <v>42</v>
      </c>
      <c r="AN9" s="127">
        <f>VLOOKUP(AN$7,'[29]Curve Summary'!$A$7:$AG$161,4)</f>
        <v>50</v>
      </c>
      <c r="AO9" s="127">
        <f>VLOOKUP(AO$7,'[29]Curve Summary'!$A$7:$AG$161,4)</f>
        <v>42</v>
      </c>
      <c r="AP9" s="127">
        <f>VLOOKUP(AP$7,'[29]Curve Summary'!$A$7:$AG$161,4)</f>
        <v>38</v>
      </c>
      <c r="AQ9" s="127">
        <f>VLOOKUP(AQ$7,'[29]Curve Summary'!$A$7:$AG$161,4)</f>
        <v>36.5</v>
      </c>
      <c r="AR9" s="127">
        <f>VLOOKUP(AR$7,'[29]Curve Summary'!$A$7:$AG$161,4)</f>
        <v>37</v>
      </c>
      <c r="AS9" s="127">
        <f>VLOOKUP(AS$7,'[29]Curve Summary'!$A$7:$AG$161,4)</f>
        <v>42</v>
      </c>
      <c r="AT9" s="127">
        <f>VLOOKUP(AT$7,'[29]Curve Summary'!$A$7:$AG$161,4)</f>
        <v>40</v>
      </c>
      <c r="AU9" s="127">
        <f>VLOOKUP(AU$7,'[29]Curve Summary'!$A$7:$AG$161,4)</f>
        <v>38</v>
      </c>
      <c r="AV9" s="127">
        <f>VLOOKUP(AV$7,'[29]Curve Summary'!$A$7:$AG$161,4)</f>
        <v>33</v>
      </c>
      <c r="AW9" s="127">
        <f>VLOOKUP(AW$7,'[29]Curve Summary'!$A$7:$AG$161,4)</f>
        <v>29.5</v>
      </c>
      <c r="AX9" s="127">
        <f>VLOOKUP(AX$7,'[29]Curve Summary'!$A$7:$AG$161,4)</f>
        <v>31</v>
      </c>
      <c r="AY9" s="127">
        <f>VLOOKUP(AY$7,'[29]Curve Summary'!$A$7:$AG$161,4)</f>
        <v>47</v>
      </c>
      <c r="AZ9" s="127">
        <f>VLOOKUP(AZ$7,'[29]Curve Summary'!$A$7:$AG$161,4)</f>
        <v>55</v>
      </c>
      <c r="BA9" s="127">
        <f>VLOOKUP(BA$7,'[29]Curve Summary'!$A$7:$AG$161,4)</f>
        <v>44</v>
      </c>
      <c r="BB9" s="127">
        <f>VLOOKUP(BB$7,'[29]Curve Summary'!$A$7:$AG$161,4)</f>
        <v>41.5</v>
      </c>
      <c r="BC9" s="127">
        <f>VLOOKUP(BC$7,'[29]Curve Summary'!$A$7:$AG$161,4)</f>
        <v>38.75</v>
      </c>
      <c r="BD9" s="127">
        <f>VLOOKUP(BD$7,'[29]Curve Summary'!$A$7:$AG$161,4)</f>
        <v>40</v>
      </c>
      <c r="BE9" s="127">
        <f>VLOOKUP(BE$7,'[29]Curve Summary'!$A$7:$AG$161,4)</f>
        <v>42.12</v>
      </c>
      <c r="BF9" s="127">
        <f>VLOOKUP(BF$7,'[29]Curve Summary'!$A$7:$AG$161,4)</f>
        <v>40.4</v>
      </c>
      <c r="BG9" s="127">
        <f>VLOOKUP(BG$7,'[29]Curve Summary'!$A$7:$AG$161,4)</f>
        <v>38.68</v>
      </c>
      <c r="BH9" s="127">
        <f>VLOOKUP(BH$7,'[29]Curve Summary'!$A$7:$AG$161,4)</f>
        <v>34.39</v>
      </c>
      <c r="BI9" s="127">
        <f>VLOOKUP(BI$7,'[29]Curve Summary'!$A$7:$AG$161,4)</f>
        <v>31.38</v>
      </c>
      <c r="BJ9" s="127">
        <f>VLOOKUP(BJ$7,'[29]Curve Summary'!$A$7:$AG$161,4)</f>
        <v>32.67</v>
      </c>
      <c r="BK9" s="127">
        <f>VLOOKUP(BK$7,'[29]Curve Summary'!$A$7:$AG$161,4)</f>
        <v>46.41</v>
      </c>
      <c r="BL9" s="127">
        <f>VLOOKUP(BL$7,'[29]Curve Summary'!$A$7:$AG$161,4)</f>
        <v>53.28</v>
      </c>
      <c r="BM9" s="127">
        <f>VLOOKUP(BM$7,'[29]Curve Summary'!$A$7:$AG$161,4)</f>
        <v>43.83</v>
      </c>
      <c r="BN9" s="127">
        <f>VLOOKUP(BN$7,'[29]Curve Summary'!$A$7:$AG$161,4)</f>
        <v>41.69</v>
      </c>
      <c r="BO9" s="127">
        <f>VLOOKUP(BO$7,'[29]Curve Summary'!$A$7:$AG$161,4)</f>
        <v>39.33</v>
      </c>
      <c r="BP9" s="127">
        <f>VLOOKUP(BP$7,'[29]Curve Summary'!$A$7:$AG$161,4)</f>
        <v>40.4</v>
      </c>
      <c r="BQ9" s="127">
        <f>VLOOKUP(BQ$7,'[29]Curve Summary'!$A$7:$AG$161,4)</f>
        <v>42.21</v>
      </c>
      <c r="BR9" s="127">
        <f>VLOOKUP(BR$7,'[29]Curve Summary'!$A$7:$AG$161,4)</f>
        <v>40.74</v>
      </c>
      <c r="BS9" s="127">
        <f>VLOOKUP(BS$7,'[29]Curve Summary'!$A$7:$AG$161,4)</f>
        <v>39.270000000000003</v>
      </c>
      <c r="BT9" s="127">
        <f>VLOOKUP(BT$7,'[29]Curve Summary'!$A$7:$AG$161,4)</f>
        <v>35.590000000000003</v>
      </c>
      <c r="BU9" s="127">
        <f>VLOOKUP(BU$7,'[29]Curve Summary'!$A$7:$AG$161,4)</f>
        <v>33.020000000000003</v>
      </c>
      <c r="BV9" s="127">
        <f>VLOOKUP(BV$7,'[29]Curve Summary'!$A$7:$AG$161,4)</f>
        <v>34.119999999999997</v>
      </c>
      <c r="BW9" s="127">
        <f>VLOOKUP(BW$7,'[29]Curve Summary'!$A$7:$AG$161,4)</f>
        <v>45.9</v>
      </c>
      <c r="BX9" s="127">
        <f>VLOOKUP(BX$7,'[29]Curve Summary'!$A$7:$AG$161,4)</f>
        <v>51.79</v>
      </c>
      <c r="BY9" s="127">
        <f>VLOOKUP(BY$7,'[29]Curve Summary'!$A$7:$AG$161,4)</f>
        <v>43.7</v>
      </c>
      <c r="BZ9" s="127">
        <f>VLOOKUP(BZ$7,'[29]Curve Summary'!$A$7:$AG$161,4)</f>
        <v>41.86</v>
      </c>
      <c r="CA9" s="127">
        <f>VLOOKUP(CA$7,'[29]Curve Summary'!$A$7:$AG$161,4)</f>
        <v>39.83</v>
      </c>
      <c r="CB9" s="127">
        <f>VLOOKUP(CB$7,'[29]Curve Summary'!$A$7:$AG$161,4)</f>
        <v>40.76</v>
      </c>
      <c r="CC9" s="127">
        <f>VLOOKUP(CC$7,'[29]Curve Summary'!$A$7:$AG$161,4)</f>
        <v>42.47</v>
      </c>
      <c r="CD9" s="127">
        <f>VLOOKUP(CD$7,'[29]Curve Summary'!$A$7:$AG$161,4)</f>
        <v>41.14</v>
      </c>
      <c r="CE9" s="127">
        <f>VLOOKUP(CE$7,'[29]Curve Summary'!$A$7:$AG$161,4)</f>
        <v>39.799999999999997</v>
      </c>
      <c r="CF9" s="127">
        <f>VLOOKUP(CF$7,'[29]Curve Summary'!$A$7:$AG$161,4)</f>
        <v>36.46</v>
      </c>
      <c r="CG9" s="127">
        <f>VLOOKUP(CG$7,'[29]Curve Summary'!$A$7:$AG$161,4)</f>
        <v>34.119999999999997</v>
      </c>
      <c r="CH9" s="127">
        <f>VLOOKUP(CH$7,'[29]Curve Summary'!$A$7:$AG$161,4)</f>
        <v>35.119999999999997</v>
      </c>
      <c r="CI9" s="127">
        <f>VLOOKUP(CI$7,'[29]Curve Summary'!$A$7:$AG$161,4)</f>
        <v>45.83</v>
      </c>
      <c r="CJ9" s="127">
        <f>VLOOKUP(CJ$7,'[29]Curve Summary'!$A$7:$AG$161,4)</f>
        <v>51.18</v>
      </c>
      <c r="CK9" s="127">
        <f>VLOOKUP(CK$7,'[29]Curve Summary'!$A$7:$AG$161,4)</f>
        <v>43.83</v>
      </c>
      <c r="CL9" s="127">
        <f>VLOOKUP(CL$7,'[29]Curve Summary'!$A$7:$AG$161,4)</f>
        <v>42.16</v>
      </c>
      <c r="CM9" s="127">
        <f>VLOOKUP(CM$7,'[29]Curve Summary'!$A$7:$AG$161,4)</f>
        <v>40.32</v>
      </c>
      <c r="CN9" s="127">
        <f>VLOOKUP(CN$7,'[29]Curve Summary'!$A$7:$AG$161,4)</f>
        <v>41.16</v>
      </c>
      <c r="CO9" s="127">
        <f>VLOOKUP(CO$7,'[29]Curve Summary'!$A$7:$AG$161,4)</f>
        <v>42.74</v>
      </c>
      <c r="CP9" s="127">
        <f>VLOOKUP(CP$7,'[29]Curve Summary'!$A$7:$AG$161,4)</f>
        <v>41.53</v>
      </c>
      <c r="CQ9" s="127">
        <f>VLOOKUP(CQ$7,'[29]Curve Summary'!$A$7:$AG$161,4)</f>
        <v>40.32</v>
      </c>
      <c r="CR9" s="127">
        <f>VLOOKUP(CR$7,'[29]Curve Summary'!$A$7:$AG$161,4)</f>
        <v>37.28</v>
      </c>
      <c r="CS9" s="127">
        <f>VLOOKUP(CS$7,'[29]Curve Summary'!$A$7:$AG$161,4)</f>
        <v>35.159999999999997</v>
      </c>
      <c r="CT9" s="127">
        <f>VLOOKUP(CT$7,'[29]Curve Summary'!$A$7:$AG$161,4)</f>
        <v>36.07</v>
      </c>
      <c r="CU9" s="127">
        <f>VLOOKUP(CU$7,'[29]Curve Summary'!$A$7:$AG$161,4)</f>
        <v>45.8</v>
      </c>
      <c r="CV9" s="127">
        <f>VLOOKUP(CV$7,'[29]Curve Summary'!$A$7:$AG$161,4)</f>
        <v>50.67</v>
      </c>
      <c r="CW9" s="127">
        <f>VLOOKUP(CW$7,'[29]Curve Summary'!$A$7:$AG$161,4)</f>
        <v>43.99</v>
      </c>
      <c r="CX9" s="127">
        <f>VLOOKUP(CX$7,'[29]Curve Summary'!$A$7:$AG$161,4)</f>
        <v>42.47</v>
      </c>
      <c r="CY9" s="127">
        <f>VLOOKUP(CY$7,'[29]Curve Summary'!$A$7:$AG$161,4)</f>
        <v>40.799999999999997</v>
      </c>
      <c r="CZ9" s="127">
        <f>VLOOKUP(CZ$7,'[29]Curve Summary'!$A$7:$AG$161,4)</f>
        <v>41.57</v>
      </c>
      <c r="DA9" s="127">
        <f>VLOOKUP(DA$7,'[29]Curve Summary'!$A$7:$AG$161,4)</f>
        <v>43.16</v>
      </c>
      <c r="DB9" s="127">
        <f>VLOOKUP(DB$7,'[29]Curve Summary'!$A$7:$AG$161,4)</f>
        <v>42.03</v>
      </c>
      <c r="DC9" s="127">
        <f>VLOOKUP(DC$7,'[29]Curve Summary'!$A$7:$AG$161,4)</f>
        <v>40.9</v>
      </c>
      <c r="DD9" s="127">
        <f>VLOOKUP(DD$7,'[29]Curve Summary'!$A$7:$AG$161,4)</f>
        <v>38.07</v>
      </c>
      <c r="DE9" s="127">
        <f>VLOOKUP(DE$7,'[29]Curve Summary'!$A$7:$AG$161,4)</f>
        <v>36.1</v>
      </c>
      <c r="DF9" s="127">
        <f>VLOOKUP(DF$7,'[29]Curve Summary'!$A$7:$AG$161,4)</f>
        <v>36.950000000000003</v>
      </c>
      <c r="DG9" s="127">
        <f>VLOOKUP(DG$7,'[29]Curve Summary'!$A$7:$AG$161,4)</f>
        <v>46.01</v>
      </c>
      <c r="DH9" s="127">
        <f>VLOOKUP(DH$7,'[29]Curve Summary'!$A$7:$AG$161,4)</f>
        <v>50.54</v>
      </c>
      <c r="DI9" s="127">
        <f>VLOOKUP(DI$7,'[29]Curve Summary'!$A$7:$AG$161,4)</f>
        <v>44.32</v>
      </c>
      <c r="DJ9" s="127">
        <f>VLOOKUP(DJ$7,'[29]Curve Summary'!$A$7:$AG$161,4)</f>
        <v>42.91</v>
      </c>
      <c r="DK9" s="127">
        <f>VLOOKUP(DK$7,'[29]Curve Summary'!$A$7:$AG$161,4)</f>
        <v>41.35</v>
      </c>
      <c r="DL9" s="127">
        <f>VLOOKUP(DL$7,'[29]Curve Summary'!$A$7:$AG$161,4)</f>
        <v>42.07</v>
      </c>
      <c r="DM9" s="127">
        <f>VLOOKUP(DM$7,'[29]Curve Summary'!$A$7:$AG$161,4)</f>
        <v>43.58</v>
      </c>
      <c r="DN9" s="127">
        <f>VLOOKUP(DN$7,'[29]Curve Summary'!$A$7:$AG$161,4)</f>
        <v>42.53</v>
      </c>
      <c r="DO9" s="127">
        <f>VLOOKUP(DO$7,'[29]Curve Summary'!$A$7:$AG$161,4)</f>
        <v>41.48</v>
      </c>
      <c r="DP9" s="127">
        <f>VLOOKUP(DP$7,'[29]Curve Summary'!$A$7:$AG$161,4)</f>
        <v>38.85</v>
      </c>
      <c r="DQ9" s="127">
        <f>VLOOKUP(DQ$7,'[29]Curve Summary'!$A$7:$AG$161,4)</f>
        <v>37</v>
      </c>
      <c r="DR9" s="127">
        <f>VLOOKUP(DR$7,'[29]Curve Summary'!$A$7:$AG$161,4)</f>
        <v>37.799999999999997</v>
      </c>
      <c r="DS9" s="127">
        <f>VLOOKUP(DS$7,'[29]Curve Summary'!$A$7:$AG$161,4)</f>
        <v>46.23</v>
      </c>
      <c r="DT9" s="127">
        <f>VLOOKUP(DT$7,'[29]Curve Summary'!$A$7:$AG$161,4)</f>
        <v>50.45</v>
      </c>
      <c r="DU9" s="127">
        <f>VLOOKUP(DU$7,'[29]Curve Summary'!$A$7:$AG$161,4)</f>
        <v>44.66</v>
      </c>
      <c r="DV9" s="127">
        <f>VLOOKUP(DV$7,'[29]Curve Summary'!$A$7:$AG$161,4)</f>
        <v>43.35</v>
      </c>
      <c r="DW9" s="127">
        <f>VLOOKUP(DW$7,'[29]Curve Summary'!$A$7:$AG$161,4)</f>
        <v>41.9</v>
      </c>
      <c r="DX9" s="127">
        <f>VLOOKUP(DX$7,'[29]Curve Summary'!$A$7:$AG$161,4)</f>
        <v>42.57</v>
      </c>
      <c r="DY9" s="127">
        <f>VLOOKUP(DY$7,'[29]Curve Summary'!$A$7:$AG$161,4)</f>
        <v>44</v>
      </c>
      <c r="DZ9" s="127">
        <f>VLOOKUP(DZ$7,'[29]Curve Summary'!$A$7:$AG$161,4)</f>
        <v>43.02</v>
      </c>
      <c r="EA9" s="127">
        <f>VLOOKUP(EA$7,'[29]Curve Summary'!$A$7:$AG$161,4)</f>
        <v>42.05</v>
      </c>
      <c r="EB9" s="127">
        <f>VLOOKUP(EB$7,'[29]Curve Summary'!$A$7:$AG$161,4)</f>
        <v>39.6</v>
      </c>
      <c r="EC9" s="127">
        <f>VLOOKUP(EC$7,'[29]Curve Summary'!$A$7:$AG$161,4)</f>
        <v>37.89</v>
      </c>
      <c r="ED9" s="127">
        <f>VLOOKUP(ED$7,'[29]Curve Summary'!$A$7:$AG$161,4)</f>
        <v>38.630000000000003</v>
      </c>
      <c r="EE9" s="127">
        <f>VLOOKUP(EE$7,'[29]Curve Summary'!$A$7:$AG$161,4)</f>
        <v>46.48</v>
      </c>
      <c r="EF9" s="127">
        <f>VLOOKUP(EF$7,'[29]Curve Summary'!$A$7:$AG$161,4)</f>
        <v>50.41</v>
      </c>
      <c r="EG9" s="127">
        <f>VLOOKUP(EG$7,'[29]Curve Summary'!$A$7:$AG$161,4)</f>
        <v>45.02</v>
      </c>
      <c r="EH9" s="127">
        <f>VLOOKUP(EH$7,'[29]Curve Summary'!$A$7:$AG$161,4)</f>
        <v>43.79</v>
      </c>
      <c r="EI9" s="127">
        <f>VLOOKUP(EI$7,'[29]Curve Summary'!$A$7:$AG$161,4)</f>
        <v>42.45</v>
      </c>
      <c r="EJ9" s="127">
        <f>VLOOKUP(EJ$7,'[29]Curve Summary'!$A$7:$AG$161,4)</f>
        <v>43.07</v>
      </c>
    </row>
    <row r="10" spans="1:140" ht="13.7" customHeight="1" x14ac:dyDescent="0.2">
      <c r="A10" s="190" t="s">
        <v>121</v>
      </c>
      <c r="B10" s="148" t="s">
        <v>143</v>
      </c>
      <c r="C10" s="127">
        <f>'[29]Power Desk Daily Price'!$AC10</f>
        <v>21.725000000000001</v>
      </c>
      <c r="D10" s="127">
        <f ca="1">IF(ISERROR((AVERAGE(OFFSET('[29]Curve Summary'!$C$6,12,0,14,1))*14+ 11* '[29]Curve Summary Backup'!$C$38)/25), '[29]Curve Summary Backup'!$C$38,(AVERAGE(OFFSET('[29]Curve Summary'!$C$6,12,0,14,1))*14+ 11* '[29]Curve Summary Backup'!$C$38)/25)</f>
        <v>31.5</v>
      </c>
      <c r="E10" s="149">
        <f t="shared" ca="1" si="0"/>
        <v>28.466379310344827</v>
      </c>
      <c r="F10" s="127">
        <f t="shared" si="1"/>
        <v>31.95</v>
      </c>
      <c r="G10" s="127">
        <f t="shared" si="2"/>
        <v>32.25</v>
      </c>
      <c r="H10" s="127">
        <f t="shared" si="2"/>
        <v>31.65</v>
      </c>
      <c r="I10" s="127">
        <f t="shared" si="3"/>
        <v>30.75</v>
      </c>
      <c r="J10" s="127">
        <f t="shared" si="4"/>
        <v>31.5</v>
      </c>
      <c r="K10" s="127">
        <f t="shared" si="4"/>
        <v>30</v>
      </c>
      <c r="L10" s="127">
        <f t="shared" si="4"/>
        <v>29</v>
      </c>
      <c r="M10" s="127">
        <f t="shared" si="4"/>
        <v>31</v>
      </c>
      <c r="N10" s="127">
        <f t="shared" ref="N10:N15" si="11">AVERAGE(K10:M10)</f>
        <v>30</v>
      </c>
      <c r="O10" s="127">
        <f t="shared" ref="O10:O15" si="12">AVERAGE(P10:R10)</f>
        <v>47.666666666666664</v>
      </c>
      <c r="P10" s="127">
        <f t="shared" si="5"/>
        <v>45</v>
      </c>
      <c r="Q10" s="127">
        <f t="shared" si="5"/>
        <v>52.5</v>
      </c>
      <c r="R10" s="127">
        <f t="shared" si="5"/>
        <v>45.5</v>
      </c>
      <c r="S10" s="127">
        <f t="shared" si="6"/>
        <v>38</v>
      </c>
      <c r="T10" s="127">
        <f t="shared" si="7"/>
        <v>39</v>
      </c>
      <c r="U10" s="127">
        <f t="shared" si="7"/>
        <v>37.5</v>
      </c>
      <c r="V10" s="127">
        <f t="shared" si="7"/>
        <v>37.5</v>
      </c>
      <c r="W10" s="149">
        <f t="shared" ref="W10:W15" si="13">SUM(AG29:AR29)/SUM($AG$5:$AR$5)</f>
        <v>36.907843137254901</v>
      </c>
      <c r="X10" s="127">
        <f t="shared" ref="X10:X15" si="14">SUM(AS29:BD29)/SUM($AS$5:$BD$5)</f>
        <v>42.376470588235293</v>
      </c>
      <c r="Y10" s="127">
        <f t="shared" ref="Y10:Y15" si="15">SUM(BE29:BR29)/SUM($BE$5:$BR$5)</f>
        <v>42.727013422818793</v>
      </c>
      <c r="Z10" s="127">
        <f t="shared" ref="Z10:Z15" si="16">SUM(BQ29:CB29)/SUM($BQ$5:$CB$5)</f>
        <v>43.119803921568625</v>
      </c>
      <c r="AA10" s="127">
        <f t="shared" si="8"/>
        <v>44.762794117647061</v>
      </c>
      <c r="AB10" s="218">
        <f t="shared" si="9"/>
        <v>46.799687499999997</v>
      </c>
      <c r="AC10" s="150">
        <f t="shared" ca="1" si="10"/>
        <v>43.259477868500198</v>
      </c>
      <c r="AD10" s="145"/>
      <c r="AE10" s="145"/>
      <c r="AF10" s="146"/>
      <c r="AG10" s="151">
        <f>VLOOKUP(AG$7,'[29]Curve Summary'!$A$8:$AG$161,3)</f>
        <v>32.25</v>
      </c>
      <c r="AH10" s="151">
        <f>VLOOKUP(AH$7,'[29]Curve Summary'!$A$8:$AG$161,3)</f>
        <v>31.65</v>
      </c>
      <c r="AI10" s="151">
        <f>VLOOKUP(AI$7,'[29]Curve Summary'!$A$8:$AG$161,3)</f>
        <v>31.5</v>
      </c>
      <c r="AJ10" s="151">
        <f>VLOOKUP(AJ$7,'[29]Curve Summary'!$A$8:$AG$161,3)</f>
        <v>30</v>
      </c>
      <c r="AK10" s="151">
        <f>VLOOKUP(AK$7,'[29]Curve Summary'!$A$8:$AG$161,3)</f>
        <v>29</v>
      </c>
      <c r="AL10" s="151">
        <f>VLOOKUP(AL$7,'[29]Curve Summary'!$A$8:$AG$161,3)</f>
        <v>31</v>
      </c>
      <c r="AM10" s="151">
        <f>VLOOKUP(AM$7,'[29]Curve Summary'!$A$8:$AG$161,3)</f>
        <v>45</v>
      </c>
      <c r="AN10" s="151">
        <f>VLOOKUP(AN$7,'[29]Curve Summary'!$A$8:$AG$161,3)</f>
        <v>52.5</v>
      </c>
      <c r="AO10" s="151">
        <f>VLOOKUP(AO$7,'[29]Curve Summary'!$A$8:$AG$161,3)</f>
        <v>45.5</v>
      </c>
      <c r="AP10" s="151">
        <f>VLOOKUP(AP$7,'[29]Curve Summary'!$A$8:$AG$161,3)</f>
        <v>39</v>
      </c>
      <c r="AQ10" s="151">
        <f>VLOOKUP(AQ$7,'[29]Curve Summary'!$A$8:$AG$161,3)</f>
        <v>37.5</v>
      </c>
      <c r="AR10" s="151">
        <f>VLOOKUP(AR$7,'[29]Curve Summary'!$A$8:$AG$161,3)</f>
        <v>37.5</v>
      </c>
      <c r="AS10" s="151">
        <f>VLOOKUP(AS$7,'[29]Curve Summary'!$A$8:$AG$161,3)</f>
        <v>42.5</v>
      </c>
      <c r="AT10" s="151">
        <f>VLOOKUP(AT$7,'[29]Curve Summary'!$A$8:$AG$161,3)</f>
        <v>40.75</v>
      </c>
      <c r="AU10" s="151">
        <f>VLOOKUP(AU$7,'[29]Curve Summary'!$A$8:$AG$161,3)</f>
        <v>39.5</v>
      </c>
      <c r="AV10" s="151">
        <f>VLOOKUP(AV$7,'[29]Curve Summary'!$A$8:$AG$161,3)</f>
        <v>36.5</v>
      </c>
      <c r="AW10" s="151">
        <f>VLOOKUP(AW$7,'[29]Curve Summary'!$A$8:$AG$161,3)</f>
        <v>33</v>
      </c>
      <c r="AX10" s="151">
        <f>VLOOKUP(AX$7,'[29]Curve Summary'!$A$8:$AG$161,3)</f>
        <v>34.75</v>
      </c>
      <c r="AY10" s="151">
        <f>VLOOKUP(AY$7,'[29]Curve Summary'!$A$8:$AG$161,3)</f>
        <v>51.5</v>
      </c>
      <c r="AZ10" s="151">
        <f>VLOOKUP(AZ$7,'[29]Curve Summary'!$A$8:$AG$161,3)</f>
        <v>58.5</v>
      </c>
      <c r="BA10" s="151">
        <f>VLOOKUP(BA$7,'[29]Curve Summary'!$A$8:$AG$161,3)</f>
        <v>47.5</v>
      </c>
      <c r="BB10" s="151">
        <f>VLOOKUP(BB$7,'[29]Curve Summary'!$A$8:$AG$161,3)</f>
        <v>43.25</v>
      </c>
      <c r="BC10" s="151">
        <f>VLOOKUP(BC$7,'[29]Curve Summary'!$A$8:$AG$161,3)</f>
        <v>39.5</v>
      </c>
      <c r="BD10" s="151">
        <f>VLOOKUP(BD$7,'[29]Curve Summary'!$A$8:$AG$161,3)</f>
        <v>40.75</v>
      </c>
      <c r="BE10" s="151">
        <f>VLOOKUP(BE$7,'[29]Curve Summary'!$A$8:$AG$161,3)</f>
        <v>42.88</v>
      </c>
      <c r="BF10" s="151">
        <f>VLOOKUP(BF$7,'[29]Curve Summary'!$A$8:$AG$161,3)</f>
        <v>41.38</v>
      </c>
      <c r="BG10" s="151">
        <f>VLOOKUP(BG$7,'[29]Curve Summary'!$A$8:$AG$161,3)</f>
        <v>40.299999999999997</v>
      </c>
      <c r="BH10" s="151">
        <f>VLOOKUP(BH$7,'[29]Curve Summary'!$A$8:$AG$161,3)</f>
        <v>37.729999999999997</v>
      </c>
      <c r="BI10" s="151">
        <f>VLOOKUP(BI$7,'[29]Curve Summary'!$A$8:$AG$161,3)</f>
        <v>34.729999999999997</v>
      </c>
      <c r="BJ10" s="151">
        <f>VLOOKUP(BJ$7,'[29]Curve Summary'!$A$8:$AG$161,3)</f>
        <v>36.229999999999997</v>
      </c>
      <c r="BK10" s="151">
        <f>VLOOKUP(BK$7,'[29]Curve Summary'!$A$8:$AG$161,3)</f>
        <v>50.6</v>
      </c>
      <c r="BL10" s="151">
        <f>VLOOKUP(BL$7,'[29]Curve Summary'!$A$8:$AG$161,3)</f>
        <v>56.61</v>
      </c>
      <c r="BM10" s="151">
        <f>VLOOKUP(BM$7,'[29]Curve Summary'!$A$8:$AG$161,3)</f>
        <v>47.17</v>
      </c>
      <c r="BN10" s="151">
        <f>VLOOKUP(BN$7,'[29]Curve Summary'!$A$8:$AG$161,3)</f>
        <v>43.52</v>
      </c>
      <c r="BO10" s="151">
        <f>VLOOKUP(BO$7,'[29]Curve Summary'!$A$8:$AG$161,3)</f>
        <v>40.31</v>
      </c>
      <c r="BP10" s="151">
        <f>VLOOKUP(BP$7,'[29]Curve Summary'!$A$8:$AG$161,3)</f>
        <v>41.38</v>
      </c>
      <c r="BQ10" s="151">
        <f>VLOOKUP(BQ$7,'[29]Curve Summary'!$A$8:$AG$161,3)</f>
        <v>43.19</v>
      </c>
      <c r="BR10" s="151">
        <f>VLOOKUP(BR$7,'[29]Curve Summary'!$A$8:$AG$161,3)</f>
        <v>41.91</v>
      </c>
      <c r="BS10" s="151">
        <f>VLOOKUP(BS$7,'[29]Curve Summary'!$A$8:$AG$161,3)</f>
        <v>40.99</v>
      </c>
      <c r="BT10" s="151">
        <f>VLOOKUP(BT$7,'[29]Curve Summary'!$A$8:$AG$161,3)</f>
        <v>38.79</v>
      </c>
      <c r="BU10" s="151">
        <f>VLOOKUP(BU$7,'[29]Curve Summary'!$A$8:$AG$161,3)</f>
        <v>36.22</v>
      </c>
      <c r="BV10" s="151">
        <f>VLOOKUP(BV$7,'[29]Curve Summary'!$A$8:$AG$161,3)</f>
        <v>37.51</v>
      </c>
      <c r="BW10" s="151">
        <f>VLOOKUP(BW$7,'[29]Curve Summary'!$A$8:$AG$161,3)</f>
        <v>49.83</v>
      </c>
      <c r="BX10" s="151">
        <f>VLOOKUP(BX$7,'[29]Curve Summary'!$A$8:$AG$161,3)</f>
        <v>54.98</v>
      </c>
      <c r="BY10" s="151">
        <f>VLOOKUP(BY$7,'[29]Curve Summary'!$A$8:$AG$161,3)</f>
        <v>46.89</v>
      </c>
      <c r="BZ10" s="151">
        <f>VLOOKUP(BZ$7,'[29]Curve Summary'!$A$8:$AG$161,3)</f>
        <v>43.77</v>
      </c>
      <c r="CA10" s="151">
        <f>VLOOKUP(CA$7,'[29]Curve Summary'!$A$8:$AG$161,3)</f>
        <v>41.02</v>
      </c>
      <c r="CB10" s="151">
        <f>VLOOKUP(CB$7,'[29]Curve Summary'!$A$8:$AG$161,3)</f>
        <v>41.94</v>
      </c>
      <c r="CC10" s="151">
        <f>VLOOKUP(CC$7,'[29]Curve Summary'!$A$8:$AG$161,3)</f>
        <v>43.66</v>
      </c>
      <c r="CD10" s="151">
        <f>VLOOKUP(CD$7,'[29]Curve Summary'!$A$8:$AG$161,3)</f>
        <v>42.5</v>
      </c>
      <c r="CE10" s="151">
        <f>VLOOKUP(CE$7,'[29]Curve Summary'!$A$8:$AG$161,3)</f>
        <v>41.67</v>
      </c>
      <c r="CF10" s="151">
        <f>VLOOKUP(CF$7,'[29]Curve Summary'!$A$8:$AG$161,3)</f>
        <v>39.67</v>
      </c>
      <c r="CG10" s="151">
        <f>VLOOKUP(CG$7,'[29]Curve Summary'!$A$8:$AG$161,3)</f>
        <v>37.33</v>
      </c>
      <c r="CH10" s="151">
        <f>VLOOKUP(CH$7,'[29]Curve Summary'!$A$8:$AG$161,3)</f>
        <v>38.51</v>
      </c>
      <c r="CI10" s="151">
        <f>VLOOKUP(CI$7,'[29]Curve Summary'!$A$8:$AG$161,3)</f>
        <v>49.73</v>
      </c>
      <c r="CJ10" s="151">
        <f>VLOOKUP(CJ$7,'[29]Curve Summary'!$A$8:$AG$161,3)</f>
        <v>54.42</v>
      </c>
      <c r="CK10" s="151">
        <f>VLOOKUP(CK$7,'[29]Curve Summary'!$A$8:$AG$161,3)</f>
        <v>47.07</v>
      </c>
      <c r="CL10" s="151">
        <f>VLOOKUP(CL$7,'[29]Curve Summary'!$A$8:$AG$161,3)</f>
        <v>44.23</v>
      </c>
      <c r="CM10" s="151">
        <f>VLOOKUP(CM$7,'[29]Curve Summary'!$A$8:$AG$161,3)</f>
        <v>41.72</v>
      </c>
      <c r="CN10" s="151">
        <f>VLOOKUP(CN$7,'[29]Curve Summary'!$A$8:$AG$161,3)</f>
        <v>42.57</v>
      </c>
      <c r="CO10" s="151">
        <f>VLOOKUP(CO$7,'[29]Curve Summary'!$A$8:$AG$161,3)</f>
        <v>44.4</v>
      </c>
      <c r="CP10" s="151">
        <f>VLOOKUP(CP$7,'[29]Curve Summary'!$A$8:$AG$161,3)</f>
        <v>43.34</v>
      </c>
      <c r="CQ10" s="151">
        <f>VLOOKUP(CQ$7,'[29]Curve Summary'!$A$8:$AG$161,3)</f>
        <v>42.58</v>
      </c>
      <c r="CR10" s="151">
        <f>VLOOKUP(CR$7,'[29]Curve Summary'!$A$8:$AG$161,3)</f>
        <v>40.75</v>
      </c>
      <c r="CS10" s="151">
        <f>VLOOKUP(CS$7,'[29]Curve Summary'!$A$8:$AG$161,3)</f>
        <v>38.61</v>
      </c>
      <c r="CT10" s="151">
        <f>VLOOKUP(CT$7,'[29]Curve Summary'!$A$8:$AG$161,3)</f>
        <v>39.69</v>
      </c>
      <c r="CU10" s="151">
        <f>VLOOKUP(CU$7,'[29]Curve Summary'!$A$8:$AG$161,3)</f>
        <v>49.96</v>
      </c>
      <c r="CV10" s="151">
        <f>VLOOKUP(CV$7,'[29]Curve Summary'!$A$8:$AG$161,3)</f>
        <v>54.26</v>
      </c>
      <c r="CW10" s="151">
        <f>VLOOKUP(CW$7,'[29]Curve Summary'!$A$8:$AG$161,3)</f>
        <v>47.52</v>
      </c>
      <c r="CX10" s="151">
        <f>VLOOKUP(CX$7,'[29]Curve Summary'!$A$8:$AG$161,3)</f>
        <v>44.93</v>
      </c>
      <c r="CY10" s="151">
        <f>VLOOKUP(CY$7,'[29]Curve Summary'!$A$8:$AG$161,3)</f>
        <v>42.63</v>
      </c>
      <c r="CZ10" s="151">
        <f>VLOOKUP(CZ$7,'[29]Curve Summary'!$A$8:$AG$161,3)</f>
        <v>43.41</v>
      </c>
      <c r="DA10" s="151">
        <f>VLOOKUP(DA$7,'[29]Curve Summary'!$A$8:$AG$161,3)</f>
        <v>45.14</v>
      </c>
      <c r="DB10" s="151">
        <f>VLOOKUP(DB$7,'[29]Curve Summary'!$A$8:$AG$161,3)</f>
        <v>44.14</v>
      </c>
      <c r="DC10" s="151">
        <f>VLOOKUP(DC$7,'[29]Curve Summary'!$A$8:$AG$161,3)</f>
        <v>43.44</v>
      </c>
      <c r="DD10" s="151">
        <f>VLOOKUP(DD$7,'[29]Curve Summary'!$A$8:$AG$161,3)</f>
        <v>41.72</v>
      </c>
      <c r="DE10" s="151">
        <f>VLOOKUP(DE$7,'[29]Curve Summary'!$A$8:$AG$161,3)</f>
        <v>39.729999999999997</v>
      </c>
      <c r="DF10" s="151">
        <f>VLOOKUP(DF$7,'[29]Curve Summary'!$A$8:$AG$161,3)</f>
        <v>40.74</v>
      </c>
      <c r="DG10" s="151">
        <f>VLOOKUP(DG$7,'[29]Curve Summary'!$A$8:$AG$161,3)</f>
        <v>50.35</v>
      </c>
      <c r="DH10" s="151">
        <f>VLOOKUP(DH$7,'[29]Curve Summary'!$A$8:$AG$161,3)</f>
        <v>54.38</v>
      </c>
      <c r="DI10" s="151">
        <f>VLOOKUP(DI$7,'[29]Curve Summary'!$A$8:$AG$161,3)</f>
        <v>48.08</v>
      </c>
      <c r="DJ10" s="151">
        <f>VLOOKUP(DJ$7,'[29]Curve Summary'!$A$8:$AG$161,3)</f>
        <v>45.65</v>
      </c>
      <c r="DK10" s="151">
        <f>VLOOKUP(DK$7,'[29]Curve Summary'!$A$8:$AG$161,3)</f>
        <v>43.5</v>
      </c>
      <c r="DL10" s="151">
        <f>VLOOKUP(DL$7,'[29]Curve Summary'!$A$8:$AG$161,3)</f>
        <v>44.23</v>
      </c>
      <c r="DM10" s="151">
        <f>VLOOKUP(DM$7,'[29]Curve Summary'!$A$8:$AG$161,3)</f>
        <v>45.98</v>
      </c>
      <c r="DN10" s="151">
        <f>VLOOKUP(DN$7,'[29]Curve Summary'!$A$8:$AG$161,3)</f>
        <v>45.05</v>
      </c>
      <c r="DO10" s="151">
        <f>VLOOKUP(DO$7,'[29]Curve Summary'!$A$8:$AG$161,3)</f>
        <v>44.39</v>
      </c>
      <c r="DP10" s="151">
        <f>VLOOKUP(DP$7,'[29]Curve Summary'!$A$8:$AG$161,3)</f>
        <v>42.78</v>
      </c>
      <c r="DQ10" s="151">
        <f>VLOOKUP(DQ$7,'[29]Curve Summary'!$A$8:$AG$161,3)</f>
        <v>40.909999999999997</v>
      </c>
      <c r="DR10" s="151">
        <f>VLOOKUP(DR$7,'[29]Curve Summary'!$A$8:$AG$161,3)</f>
        <v>41.86</v>
      </c>
      <c r="DS10" s="151">
        <f>VLOOKUP(DS$7,'[29]Curve Summary'!$A$8:$AG$161,3)</f>
        <v>50.87</v>
      </c>
      <c r="DT10" s="151">
        <f>VLOOKUP(DT$7,'[29]Curve Summary'!$A$8:$AG$161,3)</f>
        <v>54.64</v>
      </c>
      <c r="DU10" s="151">
        <f>VLOOKUP(DU$7,'[29]Curve Summary'!$A$8:$AG$161,3)</f>
        <v>48.74</v>
      </c>
      <c r="DV10" s="151">
        <f>VLOOKUP(DV$7,'[29]Curve Summary'!$A$8:$AG$161,3)</f>
        <v>46.46</v>
      </c>
      <c r="DW10" s="151">
        <f>VLOOKUP(DW$7,'[29]Curve Summary'!$A$8:$AG$161,3)</f>
        <v>44.46</v>
      </c>
      <c r="DX10" s="151">
        <f>VLOOKUP(DX$7,'[29]Curve Summary'!$A$8:$AG$161,3)</f>
        <v>45.14</v>
      </c>
      <c r="DY10" s="151">
        <f>VLOOKUP(DY$7,'[29]Curve Summary'!$A$8:$AG$161,3)</f>
        <v>46.82</v>
      </c>
      <c r="DZ10" s="151">
        <f>VLOOKUP(DZ$7,'[29]Curve Summary'!$A$8:$AG$161,3)</f>
        <v>45.95</v>
      </c>
      <c r="EA10" s="151">
        <f>VLOOKUP(EA$7,'[29]Curve Summary'!$A$8:$AG$161,3)</f>
        <v>45.33</v>
      </c>
      <c r="EB10" s="151">
        <f>VLOOKUP(EB$7,'[29]Curve Summary'!$A$8:$AG$161,3)</f>
        <v>43.83</v>
      </c>
      <c r="EC10" s="151">
        <f>VLOOKUP(EC$7,'[29]Curve Summary'!$A$8:$AG$161,3)</f>
        <v>42.08</v>
      </c>
      <c r="ED10" s="151">
        <f>VLOOKUP(ED$7,'[29]Curve Summary'!$A$8:$AG$161,3)</f>
        <v>42.97</v>
      </c>
      <c r="EE10" s="151">
        <f>VLOOKUP(EE$7,'[29]Curve Summary'!$A$8:$AG$161,3)</f>
        <v>51.41</v>
      </c>
      <c r="EF10" s="151">
        <f>VLOOKUP(EF$7,'[29]Curve Summary'!$A$8:$AG$161,3)</f>
        <v>54.95</v>
      </c>
      <c r="EG10" s="151">
        <f>VLOOKUP(EG$7,'[29]Curve Summary'!$A$8:$AG$161,3)</f>
        <v>49.42</v>
      </c>
      <c r="EH10" s="151">
        <f>VLOOKUP(EH$7,'[29]Curve Summary'!$A$8:$AG$161,3)</f>
        <v>47.28</v>
      </c>
      <c r="EI10" s="151">
        <f>VLOOKUP(EI$7,'[29]Curve Summary'!$A$8:$AG$161,3)</f>
        <v>45.4</v>
      </c>
      <c r="EJ10" s="151">
        <f>VLOOKUP(EJ$7,'[29]Curve Summary'!$A$8:$AG$161,3)</f>
        <v>46.04</v>
      </c>
    </row>
    <row r="11" spans="1:140" ht="13.7" customHeight="1" x14ac:dyDescent="0.2">
      <c r="A11" s="190" t="s">
        <v>122</v>
      </c>
      <c r="B11" s="133"/>
      <c r="C11" s="127">
        <f>'[29]Power Desk Daily Price'!$AC11</f>
        <v>22.524999999999999</v>
      </c>
      <c r="D11" s="127">
        <f ca="1">IF(ISERROR((AVERAGE(OFFSET('[29]Curve Summary'!$E$6,12,0,14,1))*14+ 11* '[29]Curve Summary Backup'!$E$38)/25), '[29]Curve Summary Backup'!$E$38,(AVERAGE(OFFSET('[29]Curve Summary'!$E$6,12,0,14,1))*14+ 11* '[29]Curve Summary Backup'!$E$38)/25)</f>
        <v>31.25</v>
      </c>
      <c r="E11" s="149">
        <f t="shared" ca="1" si="0"/>
        <v>28.542241379310347</v>
      </c>
      <c r="F11" s="127">
        <f t="shared" si="1"/>
        <v>32.825000000000003</v>
      </c>
      <c r="G11" s="127">
        <f t="shared" si="2"/>
        <v>33.15</v>
      </c>
      <c r="H11" s="127">
        <f t="shared" si="2"/>
        <v>32.5</v>
      </c>
      <c r="I11" s="127">
        <f t="shared" si="3"/>
        <v>30.6</v>
      </c>
      <c r="J11" s="127">
        <f t="shared" si="4"/>
        <v>32</v>
      </c>
      <c r="K11" s="127">
        <f t="shared" si="4"/>
        <v>29.2</v>
      </c>
      <c r="L11" s="127">
        <f t="shared" si="4"/>
        <v>28.95</v>
      </c>
      <c r="M11" s="127">
        <f t="shared" si="4"/>
        <v>35.450000000000003</v>
      </c>
      <c r="N11" s="127">
        <f t="shared" si="11"/>
        <v>31.2</v>
      </c>
      <c r="O11" s="127">
        <f t="shared" si="12"/>
        <v>49.75</v>
      </c>
      <c r="P11" s="127">
        <f t="shared" si="5"/>
        <v>48</v>
      </c>
      <c r="Q11" s="127">
        <f t="shared" si="5"/>
        <v>54.25</v>
      </c>
      <c r="R11" s="127">
        <f t="shared" si="5"/>
        <v>47</v>
      </c>
      <c r="S11" s="127">
        <f t="shared" si="6"/>
        <v>38.9</v>
      </c>
      <c r="T11" s="127">
        <f t="shared" si="7"/>
        <v>37.9</v>
      </c>
      <c r="U11" s="127">
        <f t="shared" si="7"/>
        <v>38.9</v>
      </c>
      <c r="V11" s="127">
        <f t="shared" si="7"/>
        <v>39.9</v>
      </c>
      <c r="W11" s="149">
        <f t="shared" si="13"/>
        <v>38.104705882352938</v>
      </c>
      <c r="X11" s="127">
        <f t="shared" si="14"/>
        <v>43.516078431372549</v>
      </c>
      <c r="Y11" s="127">
        <f t="shared" si="15"/>
        <v>43.661845637583895</v>
      </c>
      <c r="Z11" s="127">
        <f t="shared" si="16"/>
        <v>44.378235294117651</v>
      </c>
      <c r="AA11" s="127">
        <f t="shared" si="8"/>
        <v>44.997176470588215</v>
      </c>
      <c r="AB11" s="218">
        <f t="shared" si="9"/>
        <v>45.586093749999989</v>
      </c>
      <c r="AC11" s="150">
        <f t="shared" ca="1" si="10"/>
        <v>43.759791577137946</v>
      </c>
      <c r="AD11" s="145"/>
      <c r="AE11" s="145"/>
      <c r="AF11" s="146"/>
      <c r="AG11" s="151">
        <f>VLOOKUP(AG$7,'[29]Curve Summary'!$A$8:$AG$161,5)</f>
        <v>33.15</v>
      </c>
      <c r="AH11" s="151">
        <f>VLOOKUP(AH$7,'[29]Curve Summary'!$A$8:$AG$161,5)</f>
        <v>32.5</v>
      </c>
      <c r="AI11" s="151">
        <f>VLOOKUP(AI$7,'[29]Curve Summary'!$A$8:$AG$161,5)</f>
        <v>32</v>
      </c>
      <c r="AJ11" s="151">
        <f>VLOOKUP(AJ$7,'[29]Curve Summary'!$A$8:$AG$161,5)</f>
        <v>29.2</v>
      </c>
      <c r="AK11" s="151">
        <f>VLOOKUP(AK$7,'[29]Curve Summary'!$A$8:$AG$161,5)</f>
        <v>28.95</v>
      </c>
      <c r="AL11" s="151">
        <f>VLOOKUP(AL$7,'[29]Curve Summary'!$A$8:$AG$161,5)</f>
        <v>35.450000000000003</v>
      </c>
      <c r="AM11" s="151">
        <f>VLOOKUP(AM$7,'[29]Curve Summary'!$A$8:$AG$161,5)</f>
        <v>48</v>
      </c>
      <c r="AN11" s="151">
        <f>VLOOKUP(AN$7,'[29]Curve Summary'!$A$8:$AG$161,5)</f>
        <v>54.25</v>
      </c>
      <c r="AO11" s="151">
        <f>VLOOKUP(AO$7,'[29]Curve Summary'!$A$8:$AG$161,5)</f>
        <v>47</v>
      </c>
      <c r="AP11" s="151">
        <f>VLOOKUP(AP$7,'[29]Curve Summary'!$A$8:$AG$161,5)</f>
        <v>37.9</v>
      </c>
      <c r="AQ11" s="151">
        <f>VLOOKUP(AQ$7,'[29]Curve Summary'!$A$8:$AG$161,5)</f>
        <v>38.9</v>
      </c>
      <c r="AR11" s="151">
        <f>VLOOKUP(AR$7,'[29]Curve Summary'!$A$8:$AG$161,5)</f>
        <v>39.9</v>
      </c>
      <c r="AS11" s="151">
        <f>VLOOKUP(AS$7,'[29]Curve Summary'!$A$8:$AG$161,5)</f>
        <v>41.8</v>
      </c>
      <c r="AT11" s="151">
        <f>VLOOKUP(AT$7,'[29]Curve Summary'!$A$8:$AG$161,5)</f>
        <v>39.799999999999997</v>
      </c>
      <c r="AU11" s="151">
        <f>VLOOKUP(AU$7,'[29]Curve Summary'!$A$8:$AG$161,5)</f>
        <v>37.799999999999997</v>
      </c>
      <c r="AV11" s="151">
        <f>VLOOKUP(AV$7,'[29]Curve Summary'!$A$8:$AG$161,5)</f>
        <v>35.75</v>
      </c>
      <c r="AW11" s="151">
        <f>VLOOKUP(AW$7,'[29]Curve Summary'!$A$8:$AG$161,5)</f>
        <v>36.25</v>
      </c>
      <c r="AX11" s="151">
        <f>VLOOKUP(AX$7,'[29]Curve Summary'!$A$8:$AG$161,5)</f>
        <v>41.25</v>
      </c>
      <c r="AY11" s="151">
        <f>VLOOKUP(AY$7,'[29]Curve Summary'!$A$8:$AG$161,5)</f>
        <v>51.75</v>
      </c>
      <c r="AZ11" s="151">
        <f>VLOOKUP(AZ$7,'[29]Curve Summary'!$A$8:$AG$161,5)</f>
        <v>60.25</v>
      </c>
      <c r="BA11" s="151">
        <f>VLOOKUP(BA$7,'[29]Curve Summary'!$A$8:$AG$161,5)</f>
        <v>55.25</v>
      </c>
      <c r="BB11" s="151">
        <f>VLOOKUP(BB$7,'[29]Curve Summary'!$A$8:$AG$161,5)</f>
        <v>38.799999999999997</v>
      </c>
      <c r="BC11" s="151">
        <f>VLOOKUP(BC$7,'[29]Curve Summary'!$A$8:$AG$161,5)</f>
        <v>40.799999999999997</v>
      </c>
      <c r="BD11" s="151">
        <f>VLOOKUP(BD$7,'[29]Curve Summary'!$A$8:$AG$161,5)</f>
        <v>42.8</v>
      </c>
      <c r="BE11" s="151">
        <f>VLOOKUP(BE$7,'[29]Curve Summary'!$A$8:$AG$161,5)</f>
        <v>42.27</v>
      </c>
      <c r="BF11" s="151">
        <f>VLOOKUP(BF$7,'[29]Curve Summary'!$A$8:$AG$161,5)</f>
        <v>40.24</v>
      </c>
      <c r="BG11" s="151">
        <f>VLOOKUP(BG$7,'[29]Curve Summary'!$A$8:$AG$161,5)</f>
        <v>38.21</v>
      </c>
      <c r="BH11" s="151">
        <f>VLOOKUP(BH$7,'[29]Curve Summary'!$A$8:$AG$161,5)</f>
        <v>36.130000000000003</v>
      </c>
      <c r="BI11" s="151">
        <f>VLOOKUP(BI$7,'[29]Curve Summary'!$A$8:$AG$161,5)</f>
        <v>36.630000000000003</v>
      </c>
      <c r="BJ11" s="151">
        <f>VLOOKUP(BJ$7,'[29]Curve Summary'!$A$8:$AG$161,5)</f>
        <v>41.68</v>
      </c>
      <c r="BK11" s="151">
        <f>VLOOKUP(BK$7,'[29]Curve Summary'!$A$8:$AG$161,5)</f>
        <v>52.27</v>
      </c>
      <c r="BL11" s="151">
        <f>VLOOKUP(BL$7,'[29]Curve Summary'!$A$8:$AG$161,5)</f>
        <v>60.85</v>
      </c>
      <c r="BM11" s="151">
        <f>VLOOKUP(BM$7,'[29]Curve Summary'!$A$8:$AG$161,5)</f>
        <v>55.79</v>
      </c>
      <c r="BN11" s="151">
        <f>VLOOKUP(BN$7,'[29]Curve Summary'!$A$8:$AG$161,5)</f>
        <v>39.17</v>
      </c>
      <c r="BO11" s="151">
        <f>VLOOKUP(BO$7,'[29]Curve Summary'!$A$8:$AG$161,5)</f>
        <v>41.18</v>
      </c>
      <c r="BP11" s="151">
        <f>VLOOKUP(BP$7,'[29]Curve Summary'!$A$8:$AG$161,5)</f>
        <v>43.19</v>
      </c>
      <c r="BQ11" s="151">
        <f>VLOOKUP(BQ$7,'[29]Curve Summary'!$A$8:$AG$161,5)</f>
        <v>42.63</v>
      </c>
      <c r="BR11" s="151">
        <f>VLOOKUP(BR$7,'[29]Curve Summary'!$A$8:$AG$161,5)</f>
        <v>40.58</v>
      </c>
      <c r="BS11" s="151">
        <f>VLOOKUP(BS$7,'[29]Curve Summary'!$A$8:$AG$161,5)</f>
        <v>38.53</v>
      </c>
      <c r="BT11" s="151">
        <f>VLOOKUP(BT$7,'[29]Curve Summary'!$A$8:$AG$161,5)</f>
        <v>36.43</v>
      </c>
      <c r="BU11" s="151">
        <f>VLOOKUP(BU$7,'[29]Curve Summary'!$A$8:$AG$161,5)</f>
        <v>36.93</v>
      </c>
      <c r="BV11" s="151">
        <f>VLOOKUP(BV$7,'[29]Curve Summary'!$A$8:$AG$161,5)</f>
        <v>42.01</v>
      </c>
      <c r="BW11" s="151">
        <f>VLOOKUP(BW$7,'[29]Curve Summary'!$A$8:$AG$161,5)</f>
        <v>52.69</v>
      </c>
      <c r="BX11" s="151">
        <f>VLOOKUP(BX$7,'[29]Curve Summary'!$A$8:$AG$161,5)</f>
        <v>61.32</v>
      </c>
      <c r="BY11" s="151">
        <f>VLOOKUP(BY$7,'[29]Curve Summary'!$A$8:$AG$161,5)</f>
        <v>56.22</v>
      </c>
      <c r="BZ11" s="151">
        <f>VLOOKUP(BZ$7,'[29]Curve Summary'!$A$8:$AG$161,5)</f>
        <v>39.47</v>
      </c>
      <c r="CA11" s="151">
        <f>VLOOKUP(CA$7,'[29]Curve Summary'!$A$8:$AG$161,5)</f>
        <v>41.49</v>
      </c>
      <c r="CB11" s="151">
        <f>VLOOKUP(CB$7,'[29]Curve Summary'!$A$8:$AG$161,5)</f>
        <v>43.51</v>
      </c>
      <c r="CC11" s="151">
        <f>VLOOKUP(CC$7,'[29]Curve Summary'!$A$8:$AG$161,5)</f>
        <v>42.92</v>
      </c>
      <c r="CD11" s="151">
        <f>VLOOKUP(CD$7,'[29]Curve Summary'!$A$8:$AG$161,5)</f>
        <v>40.86</v>
      </c>
      <c r="CE11" s="151">
        <f>VLOOKUP(CE$7,'[29]Curve Summary'!$A$8:$AG$161,5)</f>
        <v>38.79</v>
      </c>
      <c r="CF11" s="151">
        <f>VLOOKUP(CF$7,'[29]Curve Summary'!$A$8:$AG$161,5)</f>
        <v>36.68</v>
      </c>
      <c r="CG11" s="151">
        <f>VLOOKUP(CG$7,'[29]Curve Summary'!$A$8:$AG$161,5)</f>
        <v>37.18</v>
      </c>
      <c r="CH11" s="151">
        <f>VLOOKUP(CH$7,'[29]Curve Summary'!$A$8:$AG$161,5)</f>
        <v>42.29</v>
      </c>
      <c r="CI11" s="151">
        <f>VLOOKUP(CI$7,'[29]Curve Summary'!$A$8:$AG$161,5)</f>
        <v>53.04</v>
      </c>
      <c r="CJ11" s="151">
        <f>VLOOKUP(CJ$7,'[29]Curve Summary'!$A$8:$AG$161,5)</f>
        <v>61.74</v>
      </c>
      <c r="CK11" s="151">
        <f>VLOOKUP(CK$7,'[29]Curve Summary'!$A$8:$AG$161,5)</f>
        <v>56.6</v>
      </c>
      <c r="CL11" s="151">
        <f>VLOOKUP(CL$7,'[29]Curve Summary'!$A$8:$AG$161,5)</f>
        <v>39.729999999999997</v>
      </c>
      <c r="CM11" s="151">
        <f>VLOOKUP(CM$7,'[29]Curve Summary'!$A$8:$AG$161,5)</f>
        <v>41.77</v>
      </c>
      <c r="CN11" s="151">
        <f>VLOOKUP(CN$7,'[29]Curve Summary'!$A$8:$AG$161,5)</f>
        <v>43.8</v>
      </c>
      <c r="CO11" s="151">
        <f>VLOOKUP(CO$7,'[29]Curve Summary'!$A$8:$AG$161,5)</f>
        <v>43.23</v>
      </c>
      <c r="CP11" s="151">
        <f>VLOOKUP(CP$7,'[29]Curve Summary'!$A$8:$AG$161,5)</f>
        <v>41.15</v>
      </c>
      <c r="CQ11" s="151">
        <f>VLOOKUP(CQ$7,'[29]Curve Summary'!$A$8:$AG$161,5)</f>
        <v>39.06</v>
      </c>
      <c r="CR11" s="151">
        <f>VLOOKUP(CR$7,'[29]Curve Summary'!$A$8:$AG$161,5)</f>
        <v>36.93</v>
      </c>
      <c r="CS11" s="151">
        <f>VLOOKUP(CS$7,'[29]Curve Summary'!$A$8:$AG$161,5)</f>
        <v>37.43</v>
      </c>
      <c r="CT11" s="151">
        <f>VLOOKUP(CT$7,'[29]Curve Summary'!$A$8:$AG$161,5)</f>
        <v>42.58</v>
      </c>
      <c r="CU11" s="151">
        <f>VLOOKUP(CU$7,'[29]Curve Summary'!$A$8:$AG$161,5)</f>
        <v>53.39</v>
      </c>
      <c r="CV11" s="151">
        <f>VLOOKUP(CV$7,'[29]Curve Summary'!$A$8:$AG$161,5)</f>
        <v>62.14</v>
      </c>
      <c r="CW11" s="151">
        <f>VLOOKUP(CW$7,'[29]Curve Summary'!$A$8:$AG$161,5)</f>
        <v>56.96</v>
      </c>
      <c r="CX11" s="151">
        <f>VLOOKUP(CX$7,'[29]Curve Summary'!$A$8:$AG$161,5)</f>
        <v>39.979999999999997</v>
      </c>
      <c r="CY11" s="151">
        <f>VLOOKUP(CY$7,'[29]Curve Summary'!$A$8:$AG$161,5)</f>
        <v>42.03</v>
      </c>
      <c r="CZ11" s="151">
        <f>VLOOKUP(CZ$7,'[29]Curve Summary'!$A$8:$AG$161,5)</f>
        <v>44.07</v>
      </c>
      <c r="DA11" s="151">
        <f>VLOOKUP(DA$7,'[29]Curve Summary'!$A$8:$AG$161,5)</f>
        <v>43.49</v>
      </c>
      <c r="DB11" s="151">
        <f>VLOOKUP(DB$7,'[29]Curve Summary'!$A$8:$AG$161,5)</f>
        <v>41.39</v>
      </c>
      <c r="DC11" s="151">
        <f>VLOOKUP(DC$7,'[29]Curve Summary'!$A$8:$AG$161,5)</f>
        <v>39.29</v>
      </c>
      <c r="DD11" s="151">
        <f>VLOOKUP(DD$7,'[29]Curve Summary'!$A$8:$AG$161,5)</f>
        <v>37.14</v>
      </c>
      <c r="DE11" s="151">
        <f>VLOOKUP(DE$7,'[29]Curve Summary'!$A$8:$AG$161,5)</f>
        <v>37.64</v>
      </c>
      <c r="DF11" s="151">
        <f>VLOOKUP(DF$7,'[29]Curve Summary'!$A$8:$AG$161,5)</f>
        <v>42.81</v>
      </c>
      <c r="DG11" s="151">
        <f>VLOOKUP(DG$7,'[29]Curve Summary'!$A$8:$AG$161,5)</f>
        <v>53.69</v>
      </c>
      <c r="DH11" s="151">
        <f>VLOOKUP(DH$7,'[29]Curve Summary'!$A$8:$AG$161,5)</f>
        <v>62.47</v>
      </c>
      <c r="DI11" s="151">
        <f>VLOOKUP(DI$7,'[29]Curve Summary'!$A$8:$AG$161,5)</f>
        <v>57.26</v>
      </c>
      <c r="DJ11" s="151">
        <f>VLOOKUP(DJ$7,'[29]Curve Summary'!$A$8:$AG$161,5)</f>
        <v>40.19</v>
      </c>
      <c r="DK11" s="151">
        <f>VLOOKUP(DK$7,'[29]Curve Summary'!$A$8:$AG$161,5)</f>
        <v>42.24</v>
      </c>
      <c r="DL11" s="151">
        <f>VLOOKUP(DL$7,'[29]Curve Summary'!$A$8:$AG$161,5)</f>
        <v>44.29</v>
      </c>
      <c r="DM11" s="151">
        <f>VLOOKUP(DM$7,'[29]Curve Summary'!$A$8:$AG$161,5)</f>
        <v>43.68</v>
      </c>
      <c r="DN11" s="151">
        <f>VLOOKUP(DN$7,'[29]Curve Summary'!$A$8:$AG$161,5)</f>
        <v>41.57</v>
      </c>
      <c r="DO11" s="151">
        <f>VLOOKUP(DO$7,'[29]Curve Summary'!$A$8:$AG$161,5)</f>
        <v>39.47</v>
      </c>
      <c r="DP11" s="151">
        <f>VLOOKUP(DP$7,'[29]Curve Summary'!$A$8:$AG$161,5)</f>
        <v>37.31</v>
      </c>
      <c r="DQ11" s="151">
        <f>VLOOKUP(DQ$7,'[29]Curve Summary'!$A$8:$AG$161,5)</f>
        <v>37.81</v>
      </c>
      <c r="DR11" s="151">
        <f>VLOOKUP(DR$7,'[29]Curve Summary'!$A$8:$AG$161,5)</f>
        <v>43</v>
      </c>
      <c r="DS11" s="151">
        <f>VLOOKUP(DS$7,'[29]Curve Summary'!$A$8:$AG$161,5)</f>
        <v>53.92</v>
      </c>
      <c r="DT11" s="151">
        <f>VLOOKUP(DT$7,'[29]Curve Summary'!$A$8:$AG$161,5)</f>
        <v>62.75</v>
      </c>
      <c r="DU11" s="151">
        <f>VLOOKUP(DU$7,'[29]Curve Summary'!$A$8:$AG$161,5)</f>
        <v>57.51</v>
      </c>
      <c r="DV11" s="151">
        <f>VLOOKUP(DV$7,'[29]Curve Summary'!$A$8:$AG$161,5)</f>
        <v>40.369999999999997</v>
      </c>
      <c r="DW11" s="151">
        <f>VLOOKUP(DW$7,'[29]Curve Summary'!$A$8:$AG$161,5)</f>
        <v>42.43</v>
      </c>
      <c r="DX11" s="151">
        <f>VLOOKUP(DX$7,'[29]Curve Summary'!$A$8:$AG$161,5)</f>
        <v>44.49</v>
      </c>
      <c r="DY11" s="151">
        <f>VLOOKUP(DY$7,'[29]Curve Summary'!$A$8:$AG$161,5)</f>
        <v>43.88</v>
      </c>
      <c r="DZ11" s="151">
        <f>VLOOKUP(DZ$7,'[29]Curve Summary'!$A$8:$AG$161,5)</f>
        <v>41.76</v>
      </c>
      <c r="EA11" s="151">
        <f>VLOOKUP(EA$7,'[29]Curve Summary'!$A$8:$AG$161,5)</f>
        <v>39.64</v>
      </c>
      <c r="EB11" s="151">
        <f>VLOOKUP(EB$7,'[29]Curve Summary'!$A$8:$AG$161,5)</f>
        <v>37.47</v>
      </c>
      <c r="EC11" s="151">
        <f>VLOOKUP(EC$7,'[29]Curve Summary'!$A$8:$AG$161,5)</f>
        <v>37.979999999999997</v>
      </c>
      <c r="ED11" s="151">
        <f>VLOOKUP(ED$7,'[29]Curve Summary'!$A$8:$AG$161,5)</f>
        <v>43.19</v>
      </c>
      <c r="EE11" s="151">
        <f>VLOOKUP(EE$7,'[29]Curve Summary'!$A$8:$AG$161,5)</f>
        <v>54.16</v>
      </c>
      <c r="EF11" s="151">
        <f>VLOOKUP(EF$7,'[29]Curve Summary'!$A$8:$AG$161,5)</f>
        <v>63.03</v>
      </c>
      <c r="EG11" s="151">
        <f>VLOOKUP(EG$7,'[29]Curve Summary'!$A$8:$AG$161,5)</f>
        <v>57.77</v>
      </c>
      <c r="EH11" s="151">
        <f>VLOOKUP(EH$7,'[29]Curve Summary'!$A$8:$AG$161,5)</f>
        <v>40.549999999999997</v>
      </c>
      <c r="EI11" s="151">
        <f>VLOOKUP(EI$7,'[29]Curve Summary'!$A$8:$AG$161,5)</f>
        <v>42.62</v>
      </c>
      <c r="EJ11" s="151">
        <f>VLOOKUP(EJ$7,'[29]Curve Summary'!$A$8:$AG$161,5)</f>
        <v>44.68</v>
      </c>
    </row>
    <row r="12" spans="1:140" ht="13.7" customHeight="1" x14ac:dyDescent="0.2">
      <c r="A12" s="190" t="s">
        <v>123</v>
      </c>
      <c r="B12" s="133"/>
      <c r="C12" s="127">
        <f>'[29]Power Desk Daily Price'!$AC12</f>
        <v>20.7079993896484</v>
      </c>
      <c r="D12" s="127">
        <f ca="1">IF(ISERROR((AVERAGE(OFFSET('[29]Curve Summary'!$I$6,12,0,14,1))*14+ 11* '[29]Curve Summary Backup'!$I$38)/25), '[29]Curve Summary Backup'!$I$38,(AVERAGE(OFFSET('[29]Curve Summary'!$I$6,12,0,14,1))*14+ 11* '[29]Curve Summary Backup'!$I$38)/25)</f>
        <v>31</v>
      </c>
      <c r="E12" s="149">
        <f t="shared" ca="1" si="0"/>
        <v>27.805930845063294</v>
      </c>
      <c r="F12" s="127">
        <f t="shared" si="1"/>
        <v>31.524999999999999</v>
      </c>
      <c r="G12" s="127">
        <f t="shared" si="2"/>
        <v>31.7</v>
      </c>
      <c r="H12" s="127">
        <f t="shared" si="2"/>
        <v>31.35</v>
      </c>
      <c r="I12" s="127">
        <f t="shared" si="3"/>
        <v>30.1</v>
      </c>
      <c r="J12" s="127">
        <f t="shared" si="4"/>
        <v>31.1</v>
      </c>
      <c r="K12" s="127">
        <f t="shared" si="4"/>
        <v>29.1</v>
      </c>
      <c r="L12" s="127">
        <f t="shared" si="4"/>
        <v>28.95</v>
      </c>
      <c r="M12" s="127">
        <f t="shared" si="4"/>
        <v>35.450000000000003</v>
      </c>
      <c r="N12" s="127">
        <f t="shared" si="11"/>
        <v>31.166666666666668</v>
      </c>
      <c r="O12" s="127">
        <f t="shared" si="12"/>
        <v>49.416666666666664</v>
      </c>
      <c r="P12" s="127">
        <f t="shared" si="5"/>
        <v>47.25</v>
      </c>
      <c r="Q12" s="127">
        <f t="shared" si="5"/>
        <v>54.25</v>
      </c>
      <c r="R12" s="127">
        <f t="shared" si="5"/>
        <v>46.75</v>
      </c>
      <c r="S12" s="127">
        <f t="shared" si="6"/>
        <v>37.966666666666669</v>
      </c>
      <c r="T12" s="127">
        <f t="shared" si="7"/>
        <v>37.9</v>
      </c>
      <c r="U12" s="127">
        <f t="shared" si="7"/>
        <v>37</v>
      </c>
      <c r="V12" s="127">
        <f t="shared" si="7"/>
        <v>39</v>
      </c>
      <c r="W12" s="149">
        <f t="shared" si="13"/>
        <v>37.499215686274503</v>
      </c>
      <c r="X12" s="127">
        <f t="shared" si="14"/>
        <v>42.135294117647057</v>
      </c>
      <c r="Y12" s="127">
        <f t="shared" si="15"/>
        <v>42.138087248322151</v>
      </c>
      <c r="Z12" s="127">
        <f t="shared" si="16"/>
        <v>42.99607843137256</v>
      </c>
      <c r="AA12" s="127">
        <f t="shared" si="8"/>
        <v>43.635274509803921</v>
      </c>
      <c r="AB12" s="218">
        <f t="shared" si="9"/>
        <v>44.194492187499996</v>
      </c>
      <c r="AC12" s="150">
        <f t="shared" ca="1" si="10"/>
        <v>42.47728061646189</v>
      </c>
      <c r="AD12" s="145"/>
      <c r="AE12" s="145"/>
      <c r="AF12" s="146"/>
      <c r="AG12" s="151">
        <f>VLOOKUP(AG$7,'[29]Curve Summary'!$A$8:$AG$161,9)</f>
        <v>31.7</v>
      </c>
      <c r="AH12" s="151">
        <f>VLOOKUP(AH$7,'[29]Curve Summary'!$A$8:$AG$161,9)</f>
        <v>31.35</v>
      </c>
      <c r="AI12" s="151">
        <f>VLOOKUP(AI$7,'[29]Curve Summary'!$A$8:$AG$161,9)</f>
        <v>31.1</v>
      </c>
      <c r="AJ12" s="151">
        <f>VLOOKUP(AJ$7,'[29]Curve Summary'!$A$8:$AG$161,9)</f>
        <v>29.1</v>
      </c>
      <c r="AK12" s="151">
        <f>VLOOKUP(AK$7,'[29]Curve Summary'!$A$8:$AG$161,9)</f>
        <v>28.95</v>
      </c>
      <c r="AL12" s="151">
        <f>VLOOKUP(AL$7,'[29]Curve Summary'!$A$8:$AG$161,9)</f>
        <v>35.450000000000003</v>
      </c>
      <c r="AM12" s="151">
        <f>VLOOKUP(AM$7,'[29]Curve Summary'!$A$8:$AG$161,9)</f>
        <v>47.25</v>
      </c>
      <c r="AN12" s="151">
        <f>VLOOKUP(AN$7,'[29]Curve Summary'!$A$8:$AG$161,9)</f>
        <v>54.25</v>
      </c>
      <c r="AO12" s="151">
        <f>VLOOKUP(AO$7,'[29]Curve Summary'!$A$8:$AG$161,9)</f>
        <v>46.75</v>
      </c>
      <c r="AP12" s="151">
        <f>VLOOKUP(AP$7,'[29]Curve Summary'!$A$8:$AG$161,9)</f>
        <v>37.9</v>
      </c>
      <c r="AQ12" s="151">
        <f>VLOOKUP(AQ$7,'[29]Curve Summary'!$A$8:$AG$161,9)</f>
        <v>37</v>
      </c>
      <c r="AR12" s="151">
        <f>VLOOKUP(AR$7,'[29]Curve Summary'!$A$8:$AG$161,9)</f>
        <v>39</v>
      </c>
      <c r="AS12" s="151">
        <f>VLOOKUP(AS$7,'[29]Curve Summary'!$A$8:$AG$161,9)</f>
        <v>39.25</v>
      </c>
      <c r="AT12" s="151">
        <f>VLOOKUP(AT$7,'[29]Curve Summary'!$A$8:$AG$161,9)</f>
        <v>37.75</v>
      </c>
      <c r="AU12" s="151">
        <f>VLOOKUP(AU$7,'[29]Curve Summary'!$A$8:$AG$161,9)</f>
        <v>37</v>
      </c>
      <c r="AV12" s="151">
        <f>VLOOKUP(AV$7,'[29]Curve Summary'!$A$8:$AG$161,9)</f>
        <v>35.75</v>
      </c>
      <c r="AW12" s="151">
        <f>VLOOKUP(AW$7,'[29]Curve Summary'!$A$8:$AG$161,9)</f>
        <v>36.25</v>
      </c>
      <c r="AX12" s="151">
        <f>VLOOKUP(AX$7,'[29]Curve Summary'!$A$8:$AG$161,9)</f>
        <v>41.25</v>
      </c>
      <c r="AY12" s="151">
        <f>VLOOKUP(AY$7,'[29]Curve Summary'!$A$8:$AG$161,9)</f>
        <v>51.75</v>
      </c>
      <c r="AZ12" s="151">
        <f>VLOOKUP(AZ$7,'[29]Curve Summary'!$A$8:$AG$161,9)</f>
        <v>60.25</v>
      </c>
      <c r="BA12" s="151">
        <f>VLOOKUP(BA$7,'[29]Curve Summary'!$A$8:$AG$161,9)</f>
        <v>50</v>
      </c>
      <c r="BB12" s="151">
        <f>VLOOKUP(BB$7,'[29]Curve Summary'!$A$8:$AG$161,9)</f>
        <v>38.5</v>
      </c>
      <c r="BC12" s="151">
        <f>VLOOKUP(BC$7,'[29]Curve Summary'!$A$8:$AG$161,9)</f>
        <v>38.25</v>
      </c>
      <c r="BD12" s="151">
        <f>VLOOKUP(BD$7,'[29]Curve Summary'!$A$8:$AG$161,9)</f>
        <v>39.5</v>
      </c>
      <c r="BE12" s="151">
        <f>VLOOKUP(BE$7,'[29]Curve Summary'!$A$8:$AG$161,9)</f>
        <v>39.71</v>
      </c>
      <c r="BF12" s="151">
        <f>VLOOKUP(BF$7,'[29]Curve Summary'!$A$8:$AG$161,9)</f>
        <v>38.18</v>
      </c>
      <c r="BG12" s="151">
        <f>VLOOKUP(BG$7,'[29]Curve Summary'!$A$8:$AG$161,9)</f>
        <v>37.42</v>
      </c>
      <c r="BH12" s="151">
        <f>VLOOKUP(BH$7,'[29]Curve Summary'!$A$8:$AG$161,9)</f>
        <v>36.15</v>
      </c>
      <c r="BI12" s="151">
        <f>VLOOKUP(BI$7,'[29]Curve Summary'!$A$8:$AG$161,9)</f>
        <v>36.64</v>
      </c>
      <c r="BJ12" s="151">
        <f>VLOOKUP(BJ$7,'[29]Curve Summary'!$A$8:$AG$161,9)</f>
        <v>41.69</v>
      </c>
      <c r="BK12" s="151">
        <f>VLOOKUP(BK$7,'[29]Curve Summary'!$A$8:$AG$161,9)</f>
        <v>52.29</v>
      </c>
      <c r="BL12" s="151">
        <f>VLOOKUP(BL$7,'[29]Curve Summary'!$A$8:$AG$161,9)</f>
        <v>60.87</v>
      </c>
      <c r="BM12" s="151">
        <f>VLOOKUP(BM$7,'[29]Curve Summary'!$A$8:$AG$161,9)</f>
        <v>50.5</v>
      </c>
      <c r="BN12" s="151">
        <f>VLOOKUP(BN$7,'[29]Curve Summary'!$A$8:$AG$161,9)</f>
        <v>38.880000000000003</v>
      </c>
      <c r="BO12" s="151">
        <f>VLOOKUP(BO$7,'[29]Curve Summary'!$A$8:$AG$161,9)</f>
        <v>38.619999999999997</v>
      </c>
      <c r="BP12" s="151">
        <f>VLOOKUP(BP$7,'[29]Curve Summary'!$A$8:$AG$161,9)</f>
        <v>39.869999999999997</v>
      </c>
      <c r="BQ12" s="151">
        <f>VLOOKUP(BQ$7,'[29]Curve Summary'!$A$8:$AG$161,9)</f>
        <v>40.06</v>
      </c>
      <c r="BR12" s="151">
        <f>VLOOKUP(BR$7,'[29]Curve Summary'!$A$8:$AG$161,9)</f>
        <v>38.51</v>
      </c>
      <c r="BS12" s="151">
        <f>VLOOKUP(BS$7,'[29]Curve Summary'!$A$8:$AG$161,9)</f>
        <v>37.74</v>
      </c>
      <c r="BT12" s="151">
        <f>VLOOKUP(BT$7,'[29]Curve Summary'!$A$8:$AG$161,9)</f>
        <v>36.450000000000003</v>
      </c>
      <c r="BU12" s="151">
        <f>VLOOKUP(BU$7,'[29]Curve Summary'!$A$8:$AG$161,9)</f>
        <v>36.950000000000003</v>
      </c>
      <c r="BV12" s="151">
        <f>VLOOKUP(BV$7,'[29]Curve Summary'!$A$8:$AG$161,9)</f>
        <v>42.03</v>
      </c>
      <c r="BW12" s="151">
        <f>VLOOKUP(BW$7,'[29]Curve Summary'!$A$8:$AG$161,9)</f>
        <v>52.72</v>
      </c>
      <c r="BX12" s="151">
        <f>VLOOKUP(BX$7,'[29]Curve Summary'!$A$8:$AG$161,9)</f>
        <v>61.36</v>
      </c>
      <c r="BY12" s="151">
        <f>VLOOKUP(BY$7,'[29]Curve Summary'!$A$8:$AG$161,9)</f>
        <v>50.9</v>
      </c>
      <c r="BZ12" s="151">
        <f>VLOOKUP(BZ$7,'[29]Curve Summary'!$A$8:$AG$161,9)</f>
        <v>39.18</v>
      </c>
      <c r="CA12" s="151">
        <f>VLOOKUP(CA$7,'[29]Curve Summary'!$A$8:$AG$161,9)</f>
        <v>38.92</v>
      </c>
      <c r="CB12" s="151">
        <f>VLOOKUP(CB$7,'[29]Curve Summary'!$A$8:$AG$161,9)</f>
        <v>40.18</v>
      </c>
      <c r="CC12" s="151">
        <f>VLOOKUP(CC$7,'[29]Curve Summary'!$A$8:$AG$161,9)</f>
        <v>40.340000000000003</v>
      </c>
      <c r="CD12" s="151">
        <f>VLOOKUP(CD$7,'[29]Curve Summary'!$A$8:$AG$161,9)</f>
        <v>38.78</v>
      </c>
      <c r="CE12" s="151">
        <f>VLOOKUP(CE$7,'[29]Curve Summary'!$A$8:$AG$161,9)</f>
        <v>38</v>
      </c>
      <c r="CF12" s="151">
        <f>VLOOKUP(CF$7,'[29]Curve Summary'!$A$8:$AG$161,9)</f>
        <v>36.71</v>
      </c>
      <c r="CG12" s="151">
        <f>VLOOKUP(CG$7,'[29]Curve Summary'!$A$8:$AG$161,9)</f>
        <v>37.21</v>
      </c>
      <c r="CH12" s="151">
        <f>VLOOKUP(CH$7,'[29]Curve Summary'!$A$8:$AG$161,9)</f>
        <v>42.33</v>
      </c>
      <c r="CI12" s="151">
        <f>VLOOKUP(CI$7,'[29]Curve Summary'!$A$8:$AG$161,9)</f>
        <v>53.08</v>
      </c>
      <c r="CJ12" s="151">
        <f>VLOOKUP(CJ$7,'[29]Curve Summary'!$A$8:$AG$161,9)</f>
        <v>61.78</v>
      </c>
      <c r="CK12" s="151">
        <f>VLOOKUP(CK$7,'[29]Curve Summary'!$A$8:$AG$161,9)</f>
        <v>51.26</v>
      </c>
      <c r="CL12" s="151">
        <f>VLOOKUP(CL$7,'[29]Curve Summary'!$A$8:$AG$161,9)</f>
        <v>39.46</v>
      </c>
      <c r="CM12" s="151">
        <f>VLOOKUP(CM$7,'[29]Curve Summary'!$A$8:$AG$161,9)</f>
        <v>39.19</v>
      </c>
      <c r="CN12" s="151">
        <f>VLOOKUP(CN$7,'[29]Curve Summary'!$A$8:$AG$161,9)</f>
        <v>40.46</v>
      </c>
      <c r="CO12" s="151">
        <f>VLOOKUP(CO$7,'[29]Curve Summary'!$A$8:$AG$161,9)</f>
        <v>40.64</v>
      </c>
      <c r="CP12" s="151">
        <f>VLOOKUP(CP$7,'[29]Curve Summary'!$A$8:$AG$161,9)</f>
        <v>39.07</v>
      </c>
      <c r="CQ12" s="151">
        <f>VLOOKUP(CQ$7,'[29]Curve Summary'!$A$8:$AG$161,9)</f>
        <v>38.28</v>
      </c>
      <c r="CR12" s="151">
        <f>VLOOKUP(CR$7,'[29]Curve Summary'!$A$8:$AG$161,9)</f>
        <v>36.97</v>
      </c>
      <c r="CS12" s="151">
        <f>VLOOKUP(CS$7,'[29]Curve Summary'!$A$8:$AG$161,9)</f>
        <v>37.47</v>
      </c>
      <c r="CT12" s="151">
        <f>VLOOKUP(CT$7,'[29]Curve Summary'!$A$8:$AG$161,9)</f>
        <v>42.62</v>
      </c>
      <c r="CU12" s="151">
        <f>VLOOKUP(CU$7,'[29]Curve Summary'!$A$8:$AG$161,9)</f>
        <v>53.45</v>
      </c>
      <c r="CV12" s="151">
        <f>VLOOKUP(CV$7,'[29]Curve Summary'!$A$8:$AG$161,9)</f>
        <v>62.2</v>
      </c>
      <c r="CW12" s="151">
        <f>VLOOKUP(CW$7,'[29]Curve Summary'!$A$8:$AG$161,9)</f>
        <v>51.6</v>
      </c>
      <c r="CX12" s="151">
        <f>VLOOKUP(CX$7,'[29]Curve Summary'!$A$8:$AG$161,9)</f>
        <v>39.71</v>
      </c>
      <c r="CY12" s="151">
        <f>VLOOKUP(CY$7,'[29]Curve Summary'!$A$8:$AG$161,9)</f>
        <v>39.44</v>
      </c>
      <c r="CZ12" s="151">
        <f>VLOOKUP(CZ$7,'[29]Curve Summary'!$A$8:$AG$161,9)</f>
        <v>40.71</v>
      </c>
      <c r="DA12" s="151">
        <f>VLOOKUP(DA$7,'[29]Curve Summary'!$A$8:$AG$161,9)</f>
        <v>40.89</v>
      </c>
      <c r="DB12" s="151">
        <f>VLOOKUP(DB$7,'[29]Curve Summary'!$A$8:$AG$161,9)</f>
        <v>39.31</v>
      </c>
      <c r="DC12" s="151">
        <f>VLOOKUP(DC$7,'[29]Curve Summary'!$A$8:$AG$161,9)</f>
        <v>38.51</v>
      </c>
      <c r="DD12" s="151">
        <f>VLOOKUP(DD$7,'[29]Curve Summary'!$A$8:$AG$161,9)</f>
        <v>37.19</v>
      </c>
      <c r="DE12" s="151">
        <f>VLOOKUP(DE$7,'[29]Curve Summary'!$A$8:$AG$161,9)</f>
        <v>37.69</v>
      </c>
      <c r="DF12" s="151">
        <f>VLOOKUP(DF$7,'[29]Curve Summary'!$A$8:$AG$161,9)</f>
        <v>42.87</v>
      </c>
      <c r="DG12" s="151">
        <f>VLOOKUP(DG$7,'[29]Curve Summary'!$A$8:$AG$161,9)</f>
        <v>53.75</v>
      </c>
      <c r="DH12" s="151">
        <f>VLOOKUP(DH$7,'[29]Curve Summary'!$A$8:$AG$161,9)</f>
        <v>62.55</v>
      </c>
      <c r="DI12" s="151">
        <f>VLOOKUP(DI$7,'[29]Curve Summary'!$A$8:$AG$161,9)</f>
        <v>51.88</v>
      </c>
      <c r="DJ12" s="151">
        <f>VLOOKUP(DJ$7,'[29]Curve Summary'!$A$8:$AG$161,9)</f>
        <v>39.93</v>
      </c>
      <c r="DK12" s="151">
        <f>VLOOKUP(DK$7,'[29]Curve Summary'!$A$8:$AG$161,9)</f>
        <v>39.65</v>
      </c>
      <c r="DL12" s="151">
        <f>VLOOKUP(DL$7,'[29]Curve Summary'!$A$8:$AG$161,9)</f>
        <v>40.92</v>
      </c>
      <c r="DM12" s="151">
        <f>VLOOKUP(DM$7,'[29]Curve Summary'!$A$8:$AG$161,9)</f>
        <v>41.08</v>
      </c>
      <c r="DN12" s="151">
        <f>VLOOKUP(DN$7,'[29]Curve Summary'!$A$8:$AG$161,9)</f>
        <v>39.49</v>
      </c>
      <c r="DO12" s="151">
        <f>VLOOKUP(DO$7,'[29]Curve Summary'!$A$8:$AG$161,9)</f>
        <v>38.68</v>
      </c>
      <c r="DP12" s="151">
        <f>VLOOKUP(DP$7,'[29]Curve Summary'!$A$8:$AG$161,9)</f>
        <v>37.36</v>
      </c>
      <c r="DQ12" s="151">
        <f>VLOOKUP(DQ$7,'[29]Curve Summary'!$A$8:$AG$161,9)</f>
        <v>37.86</v>
      </c>
      <c r="DR12" s="151">
        <f>VLOOKUP(DR$7,'[29]Curve Summary'!$A$8:$AG$161,9)</f>
        <v>43.06</v>
      </c>
      <c r="DS12" s="151">
        <f>VLOOKUP(DS$7,'[29]Curve Summary'!$A$8:$AG$161,9)</f>
        <v>54</v>
      </c>
      <c r="DT12" s="151">
        <f>VLOOKUP(DT$7,'[29]Curve Summary'!$A$8:$AG$161,9)</f>
        <v>62.83</v>
      </c>
      <c r="DU12" s="151">
        <f>VLOOKUP(DU$7,'[29]Curve Summary'!$A$8:$AG$161,9)</f>
        <v>52.12</v>
      </c>
      <c r="DV12" s="151">
        <f>VLOOKUP(DV$7,'[29]Curve Summary'!$A$8:$AG$161,9)</f>
        <v>40.11</v>
      </c>
      <c r="DW12" s="151">
        <f>VLOOKUP(DW$7,'[29]Curve Summary'!$A$8:$AG$161,9)</f>
        <v>39.83</v>
      </c>
      <c r="DX12" s="151">
        <f>VLOOKUP(DX$7,'[29]Curve Summary'!$A$8:$AG$161,9)</f>
        <v>41.11</v>
      </c>
      <c r="DY12" s="151">
        <f>VLOOKUP(DY$7,'[29]Curve Summary'!$A$8:$AG$161,9)</f>
        <v>41.27</v>
      </c>
      <c r="DZ12" s="151">
        <f>VLOOKUP(DZ$7,'[29]Curve Summary'!$A$8:$AG$161,9)</f>
        <v>39.67</v>
      </c>
      <c r="EA12" s="151">
        <f>VLOOKUP(EA$7,'[29]Curve Summary'!$A$8:$AG$161,9)</f>
        <v>38.86</v>
      </c>
      <c r="EB12" s="151">
        <f>VLOOKUP(EB$7,'[29]Curve Summary'!$A$8:$AG$161,9)</f>
        <v>37.53</v>
      </c>
      <c r="EC12" s="151">
        <f>VLOOKUP(EC$7,'[29]Curve Summary'!$A$8:$AG$161,9)</f>
        <v>38.03</v>
      </c>
      <c r="ED12" s="151">
        <f>VLOOKUP(ED$7,'[29]Curve Summary'!$A$8:$AG$161,9)</f>
        <v>43.26</v>
      </c>
      <c r="EE12" s="151">
        <f>VLOOKUP(EE$7,'[29]Curve Summary'!$A$8:$AG$161,9)</f>
        <v>54.24</v>
      </c>
      <c r="EF12" s="151">
        <f>VLOOKUP(EF$7,'[29]Curve Summary'!$A$8:$AG$161,9)</f>
        <v>63.12</v>
      </c>
      <c r="EG12" s="151">
        <f>VLOOKUP(EG$7,'[29]Curve Summary'!$A$8:$AG$161,9)</f>
        <v>52.35</v>
      </c>
      <c r="EH12" s="151">
        <f>VLOOKUP(EH$7,'[29]Curve Summary'!$A$8:$AG$161,9)</f>
        <v>40.29</v>
      </c>
      <c r="EI12" s="151">
        <f>VLOOKUP(EI$7,'[29]Curve Summary'!$A$8:$AG$161,9)</f>
        <v>40.01</v>
      </c>
      <c r="EJ12" s="151">
        <f>VLOOKUP(EJ$7,'[29]Curve Summary'!$A$8:$AG$161,9)</f>
        <v>41.3</v>
      </c>
    </row>
    <row r="13" spans="1:140" ht="13.7" customHeight="1" x14ac:dyDescent="0.2">
      <c r="A13" s="190" t="s">
        <v>124</v>
      </c>
      <c r="B13" s="148" t="s">
        <v>144</v>
      </c>
      <c r="C13" s="127">
        <f>'[29]Power Desk Daily Price'!$AC13</f>
        <v>21.993000000000002</v>
      </c>
      <c r="D13" s="127">
        <f ca="1">IF(ISERROR((AVERAGE(OFFSET('[29]Curve Summary'!$F$6,12,0,14,1))*14+ 11* '[29]Curve Summary Backup'!$F$38)/25), '[29]Curve Summary Backup'!$F$38,(AVERAGE(OFFSET('[29]Curve Summary'!$F$6,12,0,14,1))*14+ 11* '[29]Curve Summary Backup'!$F$38)/25)</f>
        <v>29.25</v>
      </c>
      <c r="E13" s="149">
        <f t="shared" ca="1" si="0"/>
        <v>26.997827586206895</v>
      </c>
      <c r="F13" s="127">
        <f t="shared" si="1"/>
        <v>31.524999999999999</v>
      </c>
      <c r="G13" s="127">
        <f t="shared" si="2"/>
        <v>31.7</v>
      </c>
      <c r="H13" s="127">
        <f t="shared" si="2"/>
        <v>31.35</v>
      </c>
      <c r="I13" s="127">
        <f t="shared" si="3"/>
        <v>30.1</v>
      </c>
      <c r="J13" s="127">
        <f t="shared" si="4"/>
        <v>31.1</v>
      </c>
      <c r="K13" s="127">
        <f t="shared" si="4"/>
        <v>29.1</v>
      </c>
      <c r="L13" s="127">
        <f t="shared" si="4"/>
        <v>32.75</v>
      </c>
      <c r="M13" s="127">
        <f t="shared" si="4"/>
        <v>38.75</v>
      </c>
      <c r="N13" s="127">
        <f t="shared" si="11"/>
        <v>33.533333333333331</v>
      </c>
      <c r="O13" s="127">
        <f t="shared" si="12"/>
        <v>49.75</v>
      </c>
      <c r="P13" s="127">
        <f t="shared" si="5"/>
        <v>47.25</v>
      </c>
      <c r="Q13" s="127">
        <f t="shared" si="5"/>
        <v>55.25</v>
      </c>
      <c r="R13" s="127">
        <f t="shared" si="5"/>
        <v>46.75</v>
      </c>
      <c r="S13" s="127">
        <f t="shared" si="6"/>
        <v>38</v>
      </c>
      <c r="T13" s="127">
        <f t="shared" si="7"/>
        <v>38</v>
      </c>
      <c r="U13" s="127">
        <f t="shared" si="7"/>
        <v>37</v>
      </c>
      <c r="V13" s="127">
        <f t="shared" si="7"/>
        <v>39</v>
      </c>
      <c r="W13" s="149">
        <f t="shared" si="13"/>
        <v>38.181176470588241</v>
      </c>
      <c r="X13" s="127">
        <f t="shared" si="14"/>
        <v>43.524509803921568</v>
      </c>
      <c r="Y13" s="127">
        <f t="shared" si="15"/>
        <v>43.319597315436241</v>
      </c>
      <c r="Z13" s="127">
        <f t="shared" si="16"/>
        <v>44.366784313725496</v>
      </c>
      <c r="AA13" s="127">
        <f t="shared" si="8"/>
        <v>45.021803921568633</v>
      </c>
      <c r="AB13" s="218">
        <f t="shared" si="9"/>
        <v>45.570625</v>
      </c>
      <c r="AC13" s="150">
        <f t="shared" ca="1" si="10"/>
        <v>43.755284486463282</v>
      </c>
      <c r="AD13" s="145"/>
      <c r="AE13" s="145"/>
      <c r="AF13" s="146"/>
      <c r="AG13" s="151">
        <f>VLOOKUP(AG$7,'[29]Curve Summary'!$A$9:$AG$161,6)</f>
        <v>31.7</v>
      </c>
      <c r="AH13" s="151">
        <f>VLOOKUP(AH$7,'[29]Curve Summary'!$A$9:$AG$161,6)</f>
        <v>31.35</v>
      </c>
      <c r="AI13" s="151">
        <f>VLOOKUP(AI$7,'[29]Curve Summary'!$A$9:$AG$161,6)</f>
        <v>31.1</v>
      </c>
      <c r="AJ13" s="151">
        <f>VLOOKUP(AJ$7,'[29]Curve Summary'!$A$9:$AG$161,6)</f>
        <v>29.1</v>
      </c>
      <c r="AK13" s="151">
        <f>VLOOKUP(AK$7,'[29]Curve Summary'!$A$9:$AG$161,6)</f>
        <v>32.75</v>
      </c>
      <c r="AL13" s="151">
        <f>VLOOKUP(AL$7,'[29]Curve Summary'!$A$9:$AG$161,6)</f>
        <v>38.75</v>
      </c>
      <c r="AM13" s="151">
        <f>VLOOKUP(AM$7,'[29]Curve Summary'!$A$9:$AG$161,6)</f>
        <v>47.25</v>
      </c>
      <c r="AN13" s="151">
        <f>VLOOKUP(AN$7,'[29]Curve Summary'!$A$9:$AG$161,6)</f>
        <v>55.25</v>
      </c>
      <c r="AO13" s="151">
        <f>VLOOKUP(AO$7,'[29]Curve Summary'!$A$9:$AG$161,6)</f>
        <v>46.75</v>
      </c>
      <c r="AP13" s="151">
        <f>VLOOKUP(AP$7,'[29]Curve Summary'!$A$9:$AG$161,6)</f>
        <v>38</v>
      </c>
      <c r="AQ13" s="151">
        <f>VLOOKUP(AQ$7,'[29]Curve Summary'!$A$9:$AG$161,6)</f>
        <v>37</v>
      </c>
      <c r="AR13" s="151">
        <f>VLOOKUP(AR$7,'[29]Curve Summary'!$A$9:$AG$161,6)</f>
        <v>39</v>
      </c>
      <c r="AS13" s="151">
        <f>VLOOKUP(AS$7,'[29]Curve Summary'!$A$9:$AG$161,6)</f>
        <v>39.25</v>
      </c>
      <c r="AT13" s="151">
        <f>VLOOKUP(AT$7,'[29]Curve Summary'!$A$9:$AG$161,6)</f>
        <v>37.75</v>
      </c>
      <c r="AU13" s="151">
        <f>VLOOKUP(AU$7,'[29]Curve Summary'!$A$9:$AG$161,6)</f>
        <v>37</v>
      </c>
      <c r="AV13" s="151">
        <f>VLOOKUP(AV$7,'[29]Curve Summary'!$A$9:$AG$161,6)</f>
        <v>38</v>
      </c>
      <c r="AW13" s="151">
        <f>VLOOKUP(AW$7,'[29]Curve Summary'!$A$9:$AG$161,6)</f>
        <v>38.75</v>
      </c>
      <c r="AX13" s="151">
        <f>VLOOKUP(AX$7,'[29]Curve Summary'!$A$9:$AG$161,6)</f>
        <v>44.75</v>
      </c>
      <c r="AY13" s="151">
        <f>VLOOKUP(AY$7,'[29]Curve Summary'!$A$9:$AG$161,6)</f>
        <v>57.25</v>
      </c>
      <c r="AZ13" s="151">
        <f>VLOOKUP(AZ$7,'[29]Curve Summary'!$A$9:$AG$161,6)</f>
        <v>63</v>
      </c>
      <c r="BA13" s="151">
        <f>VLOOKUP(BA$7,'[29]Curve Summary'!$A$9:$AG$161,6)</f>
        <v>50</v>
      </c>
      <c r="BB13" s="151">
        <f>VLOOKUP(BB$7,'[29]Curve Summary'!$A$9:$AG$161,6)</f>
        <v>38.5</v>
      </c>
      <c r="BC13" s="151">
        <f>VLOOKUP(BC$7,'[29]Curve Summary'!$A$9:$AG$161,6)</f>
        <v>38.25</v>
      </c>
      <c r="BD13" s="151">
        <f>VLOOKUP(BD$7,'[29]Curve Summary'!$A$9:$AG$161,6)</f>
        <v>39.5</v>
      </c>
      <c r="BE13" s="151">
        <f>VLOOKUP(BE$7,'[29]Curve Summary'!$A$9:$AG$161,6)</f>
        <v>39.700000000000003</v>
      </c>
      <c r="BF13" s="151">
        <f>VLOOKUP(BF$7,'[29]Curve Summary'!$A$9:$AG$161,6)</f>
        <v>38.17</v>
      </c>
      <c r="BG13" s="151">
        <f>VLOOKUP(BG$7,'[29]Curve Summary'!$A$9:$AG$161,6)</f>
        <v>37.409999999999997</v>
      </c>
      <c r="BH13" s="151">
        <f>VLOOKUP(BH$7,'[29]Curve Summary'!$A$9:$AG$161,6)</f>
        <v>38.409999999999997</v>
      </c>
      <c r="BI13" s="151">
        <f>VLOOKUP(BI$7,'[29]Curve Summary'!$A$9:$AG$161,6)</f>
        <v>39.159999999999997</v>
      </c>
      <c r="BJ13" s="151">
        <f>VLOOKUP(BJ$7,'[29]Curve Summary'!$A$9:$AG$161,6)</f>
        <v>45.21</v>
      </c>
      <c r="BK13" s="151">
        <f>VLOOKUP(BK$7,'[29]Curve Summary'!$A$9:$AG$161,6)</f>
        <v>57.83</v>
      </c>
      <c r="BL13" s="151">
        <f>VLOOKUP(BL$7,'[29]Curve Summary'!$A$9:$AG$161,6)</f>
        <v>63.63</v>
      </c>
      <c r="BM13" s="151">
        <f>VLOOKUP(BM$7,'[29]Curve Summary'!$A$9:$AG$161,6)</f>
        <v>50.49</v>
      </c>
      <c r="BN13" s="151">
        <f>VLOOKUP(BN$7,'[29]Curve Summary'!$A$9:$AG$161,6)</f>
        <v>38.869999999999997</v>
      </c>
      <c r="BO13" s="151">
        <f>VLOOKUP(BO$7,'[29]Curve Summary'!$A$9:$AG$161,6)</f>
        <v>38.61</v>
      </c>
      <c r="BP13" s="151">
        <f>VLOOKUP(BP$7,'[29]Curve Summary'!$A$9:$AG$161,6)</f>
        <v>39.86</v>
      </c>
      <c r="BQ13" s="151">
        <f>VLOOKUP(BQ$7,'[29]Curve Summary'!$A$9:$AG$161,6)</f>
        <v>40.03</v>
      </c>
      <c r="BR13" s="151">
        <f>VLOOKUP(BR$7,'[29]Curve Summary'!$A$9:$AG$161,6)</f>
        <v>38.49</v>
      </c>
      <c r="BS13" s="151">
        <f>VLOOKUP(BS$7,'[29]Curve Summary'!$A$9:$AG$161,6)</f>
        <v>37.71</v>
      </c>
      <c r="BT13" s="151">
        <f>VLOOKUP(BT$7,'[29]Curve Summary'!$A$9:$AG$161,6)</f>
        <v>38.72</v>
      </c>
      <c r="BU13" s="151">
        <f>VLOOKUP(BU$7,'[29]Curve Summary'!$A$9:$AG$161,6)</f>
        <v>39.47</v>
      </c>
      <c r="BV13" s="151">
        <f>VLOOKUP(BV$7,'[29]Curve Summary'!$A$9:$AG$161,6)</f>
        <v>45.57</v>
      </c>
      <c r="BW13" s="151">
        <f>VLOOKUP(BW$7,'[29]Curve Summary'!$A$9:$AG$161,6)</f>
        <v>58.29</v>
      </c>
      <c r="BX13" s="151">
        <f>VLOOKUP(BX$7,'[29]Curve Summary'!$A$9:$AG$161,6)</f>
        <v>64.12</v>
      </c>
      <c r="BY13" s="151">
        <f>VLOOKUP(BY$7,'[29]Curve Summary'!$A$9:$AG$161,6)</f>
        <v>50.87</v>
      </c>
      <c r="BZ13" s="151">
        <f>VLOOKUP(BZ$7,'[29]Curve Summary'!$A$9:$AG$161,6)</f>
        <v>39.159999999999997</v>
      </c>
      <c r="CA13" s="151">
        <f>VLOOKUP(CA$7,'[29]Curve Summary'!$A$9:$AG$161,6)</f>
        <v>38.9</v>
      </c>
      <c r="CB13" s="151">
        <f>VLOOKUP(CB$7,'[29]Curve Summary'!$A$9:$AG$161,6)</f>
        <v>40.15</v>
      </c>
      <c r="CC13" s="151">
        <f>VLOOKUP(CC$7,'[29]Curve Summary'!$A$9:$AG$161,6)</f>
        <v>40.299999999999997</v>
      </c>
      <c r="CD13" s="151">
        <f>VLOOKUP(CD$7,'[29]Curve Summary'!$A$9:$AG$161,6)</f>
        <v>38.75</v>
      </c>
      <c r="CE13" s="151">
        <f>VLOOKUP(CE$7,'[29]Curve Summary'!$A$9:$AG$161,6)</f>
        <v>37.97</v>
      </c>
      <c r="CF13" s="151">
        <f>VLOOKUP(CF$7,'[29]Curve Summary'!$A$9:$AG$161,6)</f>
        <v>38.979999999999997</v>
      </c>
      <c r="CG13" s="151">
        <f>VLOOKUP(CG$7,'[29]Curve Summary'!$A$9:$AG$161,6)</f>
        <v>39.74</v>
      </c>
      <c r="CH13" s="151">
        <f>VLOOKUP(CH$7,'[29]Curve Summary'!$A$9:$AG$161,6)</f>
        <v>45.88</v>
      </c>
      <c r="CI13" s="151">
        <f>VLOOKUP(CI$7,'[29]Curve Summary'!$A$9:$AG$161,6)</f>
        <v>58.68</v>
      </c>
      <c r="CJ13" s="151">
        <f>VLOOKUP(CJ$7,'[29]Curve Summary'!$A$9:$AG$161,6)</f>
        <v>64.55</v>
      </c>
      <c r="CK13" s="151">
        <f>VLOOKUP(CK$7,'[29]Curve Summary'!$A$9:$AG$161,6)</f>
        <v>51.22</v>
      </c>
      <c r="CL13" s="151">
        <f>VLOOKUP(CL$7,'[29]Curve Summary'!$A$9:$AG$161,6)</f>
        <v>39.43</v>
      </c>
      <c r="CM13" s="151">
        <f>VLOOKUP(CM$7,'[29]Curve Summary'!$A$9:$AG$161,6)</f>
        <v>39.159999999999997</v>
      </c>
      <c r="CN13" s="151">
        <f>VLOOKUP(CN$7,'[29]Curve Summary'!$A$9:$AG$161,6)</f>
        <v>40.43</v>
      </c>
      <c r="CO13" s="151">
        <f>VLOOKUP(CO$7,'[29]Curve Summary'!$A$9:$AG$161,6)</f>
        <v>40.590000000000003</v>
      </c>
      <c r="CP13" s="151">
        <f>VLOOKUP(CP$7,'[29]Curve Summary'!$A$9:$AG$161,6)</f>
        <v>39.03</v>
      </c>
      <c r="CQ13" s="151">
        <f>VLOOKUP(CQ$7,'[29]Curve Summary'!$A$9:$AG$161,6)</f>
        <v>38.24</v>
      </c>
      <c r="CR13" s="151">
        <f>VLOOKUP(CR$7,'[29]Curve Summary'!$A$9:$AG$161,6)</f>
        <v>39.25</v>
      </c>
      <c r="CS13" s="151">
        <f>VLOOKUP(CS$7,'[29]Curve Summary'!$A$9:$AG$161,6)</f>
        <v>40.01</v>
      </c>
      <c r="CT13" s="151">
        <f>VLOOKUP(CT$7,'[29]Curve Summary'!$A$9:$AG$161,6)</f>
        <v>46.19</v>
      </c>
      <c r="CU13" s="151">
        <f>VLOOKUP(CU$7,'[29]Curve Summary'!$A$9:$AG$161,6)</f>
        <v>59.07</v>
      </c>
      <c r="CV13" s="151">
        <f>VLOOKUP(CV$7,'[29]Curve Summary'!$A$9:$AG$161,6)</f>
        <v>64.98</v>
      </c>
      <c r="CW13" s="151">
        <f>VLOOKUP(CW$7,'[29]Curve Summary'!$A$9:$AG$161,6)</f>
        <v>51.55</v>
      </c>
      <c r="CX13" s="151">
        <f>VLOOKUP(CX$7,'[29]Curve Summary'!$A$9:$AG$161,6)</f>
        <v>39.68</v>
      </c>
      <c r="CY13" s="151">
        <f>VLOOKUP(CY$7,'[29]Curve Summary'!$A$9:$AG$161,6)</f>
        <v>39.4</v>
      </c>
      <c r="CZ13" s="151">
        <f>VLOOKUP(CZ$7,'[29]Curve Summary'!$A$9:$AG$161,6)</f>
        <v>40.67</v>
      </c>
      <c r="DA13" s="151">
        <f>VLOOKUP(DA$7,'[29]Curve Summary'!$A$9:$AG$161,6)</f>
        <v>40.840000000000003</v>
      </c>
      <c r="DB13" s="151">
        <f>VLOOKUP(DB$7,'[29]Curve Summary'!$A$9:$AG$161,6)</f>
        <v>39.26</v>
      </c>
      <c r="DC13" s="151">
        <f>VLOOKUP(DC$7,'[29]Curve Summary'!$A$9:$AG$161,6)</f>
        <v>38.46</v>
      </c>
      <c r="DD13" s="151">
        <f>VLOOKUP(DD$7,'[29]Curve Summary'!$A$9:$AG$161,6)</f>
        <v>39.479999999999997</v>
      </c>
      <c r="DE13" s="151">
        <f>VLOOKUP(DE$7,'[29]Curve Summary'!$A$9:$AG$161,6)</f>
        <v>40.24</v>
      </c>
      <c r="DF13" s="151">
        <f>VLOOKUP(DF$7,'[29]Curve Summary'!$A$9:$AG$161,6)</f>
        <v>46.45</v>
      </c>
      <c r="DG13" s="151">
        <f>VLOOKUP(DG$7,'[29]Curve Summary'!$A$9:$AG$161,6)</f>
        <v>59.39</v>
      </c>
      <c r="DH13" s="151">
        <f>VLOOKUP(DH$7,'[29]Curve Summary'!$A$9:$AG$161,6)</f>
        <v>65.33</v>
      </c>
      <c r="DI13" s="151">
        <f>VLOOKUP(DI$7,'[29]Curve Summary'!$A$9:$AG$161,6)</f>
        <v>51.82</v>
      </c>
      <c r="DJ13" s="151">
        <f>VLOOKUP(DJ$7,'[29]Curve Summary'!$A$9:$AG$161,6)</f>
        <v>39.880000000000003</v>
      </c>
      <c r="DK13" s="151">
        <f>VLOOKUP(DK$7,'[29]Curve Summary'!$A$9:$AG$161,6)</f>
        <v>39.6</v>
      </c>
      <c r="DL13" s="151">
        <f>VLOOKUP(DL$7,'[29]Curve Summary'!$A$9:$AG$161,6)</f>
        <v>40.880000000000003</v>
      </c>
      <c r="DM13" s="151">
        <f>VLOOKUP(DM$7,'[29]Curve Summary'!$A$9:$AG$161,6)</f>
        <v>41.02</v>
      </c>
      <c r="DN13" s="151">
        <f>VLOOKUP(DN$7,'[29]Curve Summary'!$A$9:$AG$161,6)</f>
        <v>39.43</v>
      </c>
      <c r="DO13" s="151">
        <f>VLOOKUP(DO$7,'[29]Curve Summary'!$A$9:$AG$161,6)</f>
        <v>38.630000000000003</v>
      </c>
      <c r="DP13" s="151">
        <f>VLOOKUP(DP$7,'[29]Curve Summary'!$A$9:$AG$161,6)</f>
        <v>39.659999999999997</v>
      </c>
      <c r="DQ13" s="151">
        <f>VLOOKUP(DQ$7,'[29]Curve Summary'!$A$9:$AG$161,6)</f>
        <v>40.42</v>
      </c>
      <c r="DR13" s="151">
        <f>VLOOKUP(DR$7,'[29]Curve Summary'!$A$9:$AG$161,6)</f>
        <v>46.65</v>
      </c>
      <c r="DS13" s="151">
        <f>VLOOKUP(DS$7,'[29]Curve Summary'!$A$9:$AG$161,6)</f>
        <v>59.66</v>
      </c>
      <c r="DT13" s="151">
        <f>VLOOKUP(DT$7,'[29]Curve Summary'!$A$9:$AG$161,6)</f>
        <v>65.61</v>
      </c>
      <c r="DU13" s="151">
        <f>VLOOKUP(DU$7,'[29]Curve Summary'!$A$9:$AG$161,6)</f>
        <v>52.05</v>
      </c>
      <c r="DV13" s="151">
        <f>VLOOKUP(DV$7,'[29]Curve Summary'!$A$9:$AG$161,6)</f>
        <v>40.06</v>
      </c>
      <c r="DW13" s="151">
        <f>VLOOKUP(DW$7,'[29]Curve Summary'!$A$9:$AG$161,6)</f>
        <v>39.78</v>
      </c>
      <c r="DX13" s="151">
        <f>VLOOKUP(DX$7,'[29]Curve Summary'!$A$9:$AG$161,6)</f>
        <v>41.06</v>
      </c>
      <c r="DY13" s="151">
        <f>VLOOKUP(DY$7,'[29]Curve Summary'!$A$9:$AG$161,6)</f>
        <v>41.2</v>
      </c>
      <c r="DZ13" s="151">
        <f>VLOOKUP(DZ$7,'[29]Curve Summary'!$A$9:$AG$161,6)</f>
        <v>39.61</v>
      </c>
      <c r="EA13" s="151">
        <f>VLOOKUP(EA$7,'[29]Curve Summary'!$A$9:$AG$161,6)</f>
        <v>38.799999999999997</v>
      </c>
      <c r="EB13" s="151">
        <f>VLOOKUP(EB$7,'[29]Curve Summary'!$A$9:$AG$161,6)</f>
        <v>39.83</v>
      </c>
      <c r="EC13" s="151">
        <f>VLOOKUP(EC$7,'[29]Curve Summary'!$A$9:$AG$161,6)</f>
        <v>40.6</v>
      </c>
      <c r="ED13" s="151">
        <f>VLOOKUP(ED$7,'[29]Curve Summary'!$A$9:$AG$161,6)</f>
        <v>46.86</v>
      </c>
      <c r="EE13" s="151">
        <f>VLOOKUP(EE$7,'[29]Curve Summary'!$A$9:$AG$161,6)</f>
        <v>59.92</v>
      </c>
      <c r="EF13" s="151">
        <f>VLOOKUP(EF$7,'[29]Curve Summary'!$A$9:$AG$161,6)</f>
        <v>65.900000000000006</v>
      </c>
      <c r="EG13" s="151">
        <f>VLOOKUP(EG$7,'[29]Curve Summary'!$A$9:$AG$161,6)</f>
        <v>52.28</v>
      </c>
      <c r="EH13" s="151">
        <f>VLOOKUP(EH$7,'[29]Curve Summary'!$A$9:$AG$161,6)</f>
        <v>40.229999999999997</v>
      </c>
      <c r="EI13" s="151">
        <f>VLOOKUP(EI$7,'[29]Curve Summary'!$A$9:$AG$161,6)</f>
        <v>39.950000000000003</v>
      </c>
      <c r="EJ13" s="151">
        <f>VLOOKUP(EJ$7,'[29]Curve Summary'!$A$9:$AG$161,6)</f>
        <v>41.24</v>
      </c>
    </row>
    <row r="14" spans="1:140" ht="13.7" customHeight="1" x14ac:dyDescent="0.2">
      <c r="A14" s="190" t="s">
        <v>125</v>
      </c>
      <c r="B14" s="148" t="s">
        <v>144</v>
      </c>
      <c r="C14" s="127">
        <f>'[29]Power Desk Daily Price'!$AC14</f>
        <v>19.72</v>
      </c>
      <c r="D14" s="127">
        <f ca="1">IF(ISERROR((AVERAGE(OFFSET('[29]Curve Summary'!$B$6,12,0,14,1))*14+ 11* '[29]Curve Summary Backup'!$B$38)/25), '[29]Curve Summary Backup'!$B$38,(AVERAGE(OFFSET('[29]Curve Summary'!$B$6,12,0,14,1))*14+ 11* '[29]Curve Summary Backup'!$B$38)/25)</f>
        <v>26.5</v>
      </c>
      <c r="E14" s="149">
        <f t="shared" ca="1" si="0"/>
        <v>24.395862068965517</v>
      </c>
      <c r="F14" s="127">
        <f t="shared" si="1"/>
        <v>28.875</v>
      </c>
      <c r="G14" s="127">
        <f t="shared" si="2"/>
        <v>29</v>
      </c>
      <c r="H14" s="127">
        <f t="shared" si="2"/>
        <v>28.75</v>
      </c>
      <c r="I14" s="127">
        <f t="shared" si="3"/>
        <v>28.875</v>
      </c>
      <c r="J14" s="127">
        <f t="shared" si="4"/>
        <v>28.75</v>
      </c>
      <c r="K14" s="127">
        <f t="shared" si="4"/>
        <v>29</v>
      </c>
      <c r="L14" s="127">
        <f t="shared" si="4"/>
        <v>32.25</v>
      </c>
      <c r="M14" s="127">
        <f t="shared" si="4"/>
        <v>41.25</v>
      </c>
      <c r="N14" s="127">
        <f t="shared" si="11"/>
        <v>34.166666666666664</v>
      </c>
      <c r="O14" s="127">
        <f t="shared" si="12"/>
        <v>53.5</v>
      </c>
      <c r="P14" s="127">
        <f t="shared" si="5"/>
        <v>54</v>
      </c>
      <c r="Q14" s="127">
        <f t="shared" si="5"/>
        <v>60</v>
      </c>
      <c r="R14" s="127">
        <f t="shared" si="5"/>
        <v>46.5</v>
      </c>
      <c r="S14" s="127">
        <f t="shared" si="6"/>
        <v>35.583333333333336</v>
      </c>
      <c r="T14" s="127">
        <f t="shared" si="7"/>
        <v>36.5</v>
      </c>
      <c r="U14" s="127">
        <f t="shared" si="7"/>
        <v>34.5</v>
      </c>
      <c r="V14" s="127">
        <f t="shared" si="7"/>
        <v>35.75</v>
      </c>
      <c r="W14" s="149">
        <f t="shared" si="13"/>
        <v>38.068627450980394</v>
      </c>
      <c r="X14" s="127">
        <f t="shared" si="14"/>
        <v>41.299019607843135</v>
      </c>
      <c r="Y14" s="127">
        <f t="shared" si="15"/>
        <v>40.940771812080541</v>
      </c>
      <c r="Z14" s="127">
        <f t="shared" si="16"/>
        <v>41.993568627450983</v>
      </c>
      <c r="AA14" s="127">
        <f t="shared" si="8"/>
        <v>42.67968627450982</v>
      </c>
      <c r="AB14" s="218">
        <f t="shared" si="9"/>
        <v>43.437617187500003</v>
      </c>
      <c r="AC14" s="150">
        <f t="shared" ca="1" si="10"/>
        <v>41.685745595186944</v>
      </c>
      <c r="AD14" s="145"/>
      <c r="AE14" s="145"/>
      <c r="AF14" s="146"/>
      <c r="AG14" s="151">
        <f>VLOOKUP(AG$7,'[29]Curve Summary'!$A$9:$AG$161,2)</f>
        <v>29</v>
      </c>
      <c r="AH14" s="151">
        <f>VLOOKUP(AH$7,'[29]Curve Summary'!$A$9:$AG$161,2)</f>
        <v>28.75</v>
      </c>
      <c r="AI14" s="151">
        <f>VLOOKUP(AI$7,'[29]Curve Summary'!$A$9:$AG$161,2)</f>
        <v>28.75</v>
      </c>
      <c r="AJ14" s="151">
        <f>VLOOKUP(AJ$7,'[29]Curve Summary'!$A$9:$AG$161,2)</f>
        <v>29</v>
      </c>
      <c r="AK14" s="151">
        <f>VLOOKUP(AK$7,'[29]Curve Summary'!$A$9:$AG$161,2)</f>
        <v>32.25</v>
      </c>
      <c r="AL14" s="151">
        <f>VLOOKUP(AL$7,'[29]Curve Summary'!$A$9:$AG$161,2)</f>
        <v>41.25</v>
      </c>
      <c r="AM14" s="151">
        <f>VLOOKUP(AM$7,'[29]Curve Summary'!$A$9:$AG$161,2)</f>
        <v>54</v>
      </c>
      <c r="AN14" s="151">
        <f>VLOOKUP(AN$7,'[29]Curve Summary'!$A$9:$AG$161,2)</f>
        <v>60</v>
      </c>
      <c r="AO14" s="151">
        <f>VLOOKUP(AO$7,'[29]Curve Summary'!$A$9:$AG$161,2)</f>
        <v>46.5</v>
      </c>
      <c r="AP14" s="151">
        <f>VLOOKUP(AP$7,'[29]Curve Summary'!$A$9:$AG$161,2)</f>
        <v>36.5</v>
      </c>
      <c r="AQ14" s="151">
        <f>VLOOKUP(AQ$7,'[29]Curve Summary'!$A$9:$AG$161,2)</f>
        <v>34.5</v>
      </c>
      <c r="AR14" s="151">
        <f>VLOOKUP(AR$7,'[29]Curve Summary'!$A$9:$AG$161,2)</f>
        <v>35.75</v>
      </c>
      <c r="AS14" s="151">
        <f>VLOOKUP(AS$7,'[29]Curve Summary'!$A$9:$AG$161,2)</f>
        <v>35.75</v>
      </c>
      <c r="AT14" s="151">
        <f>VLOOKUP(AT$7,'[29]Curve Summary'!$A$9:$AG$161,2)</f>
        <v>35.75</v>
      </c>
      <c r="AU14" s="151">
        <f>VLOOKUP(AU$7,'[29]Curve Summary'!$A$9:$AG$161,2)</f>
        <v>35.75</v>
      </c>
      <c r="AV14" s="151">
        <f>VLOOKUP(AV$7,'[29]Curve Summary'!$A$9:$AG$161,2)</f>
        <v>34.25</v>
      </c>
      <c r="AW14" s="151">
        <f>VLOOKUP(AW$7,'[29]Curve Summary'!$A$9:$AG$161,2)</f>
        <v>35.25</v>
      </c>
      <c r="AX14" s="151">
        <f>VLOOKUP(AX$7,'[29]Curve Summary'!$A$9:$AG$161,2)</f>
        <v>41.75</v>
      </c>
      <c r="AY14" s="151">
        <f>VLOOKUP(AY$7,'[29]Curve Summary'!$A$9:$AG$161,2)</f>
        <v>53.75</v>
      </c>
      <c r="AZ14" s="151">
        <f>VLOOKUP(AZ$7,'[29]Curve Summary'!$A$9:$AG$161,2)</f>
        <v>63.75</v>
      </c>
      <c r="BA14" s="151">
        <f>VLOOKUP(BA$7,'[29]Curve Summary'!$A$9:$AG$161,2)</f>
        <v>50.25</v>
      </c>
      <c r="BB14" s="151">
        <f>VLOOKUP(BB$7,'[29]Curve Summary'!$A$9:$AG$161,2)</f>
        <v>37.25</v>
      </c>
      <c r="BC14" s="151">
        <f>VLOOKUP(BC$7,'[29]Curve Summary'!$A$9:$AG$161,2)</f>
        <v>36.25</v>
      </c>
      <c r="BD14" s="151">
        <f>VLOOKUP(BD$7,'[29]Curve Summary'!$A$9:$AG$161,2)</f>
        <v>35.75</v>
      </c>
      <c r="BE14" s="151">
        <f>VLOOKUP(BE$7,'[29]Curve Summary'!$A$9:$AG$161,2)</f>
        <v>36.46</v>
      </c>
      <c r="BF14" s="151">
        <f>VLOOKUP(BF$7,'[29]Curve Summary'!$A$9:$AG$161,2)</f>
        <v>36.46</v>
      </c>
      <c r="BG14" s="151">
        <f>VLOOKUP(BG$7,'[29]Curve Summary'!$A$9:$AG$161,2)</f>
        <v>36.46</v>
      </c>
      <c r="BH14" s="151">
        <f>VLOOKUP(BH$7,'[29]Curve Summary'!$A$9:$AG$161,2)</f>
        <v>35.07</v>
      </c>
      <c r="BI14" s="151">
        <f>VLOOKUP(BI$7,'[29]Curve Summary'!$A$9:$AG$161,2)</f>
        <v>35.99</v>
      </c>
      <c r="BJ14" s="151">
        <f>VLOOKUP(BJ$7,'[29]Curve Summary'!$A$9:$AG$161,2)</f>
        <v>42.02</v>
      </c>
      <c r="BK14" s="151">
        <f>VLOOKUP(BK$7,'[29]Curve Summary'!$A$9:$AG$161,2)</f>
        <v>53.14</v>
      </c>
      <c r="BL14" s="151">
        <f>VLOOKUP(BL$7,'[29]Curve Summary'!$A$9:$AG$161,2)</f>
        <v>62.41</v>
      </c>
      <c r="BM14" s="151">
        <f>VLOOKUP(BM$7,'[29]Curve Summary'!$A$9:$AG$161,2)</f>
        <v>49.9</v>
      </c>
      <c r="BN14" s="151">
        <f>VLOOKUP(BN$7,'[29]Curve Summary'!$A$9:$AG$161,2)</f>
        <v>37.85</v>
      </c>
      <c r="BO14" s="151">
        <f>VLOOKUP(BO$7,'[29]Curve Summary'!$A$9:$AG$161,2)</f>
        <v>36.92</v>
      </c>
      <c r="BP14" s="151">
        <f>VLOOKUP(BP$7,'[29]Curve Summary'!$A$9:$AG$161,2)</f>
        <v>36.46</v>
      </c>
      <c r="BQ14" s="151">
        <f>VLOOKUP(BQ$7,'[29]Curve Summary'!$A$9:$AG$161,2)</f>
        <v>36.72</v>
      </c>
      <c r="BR14" s="151">
        <f>VLOOKUP(BR$7,'[29]Curve Summary'!$A$9:$AG$161,2)</f>
        <v>36.72</v>
      </c>
      <c r="BS14" s="151">
        <f>VLOOKUP(BS$7,'[29]Curve Summary'!$A$9:$AG$161,2)</f>
        <v>36.72</v>
      </c>
      <c r="BT14" s="151">
        <f>VLOOKUP(BT$7,'[29]Curve Summary'!$A$9:$AG$161,2)</f>
        <v>35.32</v>
      </c>
      <c r="BU14" s="151">
        <f>VLOOKUP(BU$7,'[29]Curve Summary'!$A$9:$AG$161,2)</f>
        <v>36.25</v>
      </c>
      <c r="BV14" s="151">
        <f>VLOOKUP(BV$7,'[29]Curve Summary'!$A$9:$AG$161,2)</f>
        <v>42.32</v>
      </c>
      <c r="BW14" s="151">
        <f>VLOOKUP(BW$7,'[29]Curve Summary'!$A$9:$AG$161,2)</f>
        <v>53.52</v>
      </c>
      <c r="BX14" s="151">
        <f>VLOOKUP(BX$7,'[29]Curve Summary'!$A$9:$AG$161,2)</f>
        <v>62.86</v>
      </c>
      <c r="BY14" s="151">
        <f>VLOOKUP(BY$7,'[29]Curve Summary'!$A$9:$AG$161,2)</f>
        <v>50.26</v>
      </c>
      <c r="BZ14" s="151">
        <f>VLOOKUP(BZ$7,'[29]Curve Summary'!$A$9:$AG$161,2)</f>
        <v>38.119999999999997</v>
      </c>
      <c r="CA14" s="151">
        <f>VLOOKUP(CA$7,'[29]Curve Summary'!$A$9:$AG$161,2)</f>
        <v>37.19</v>
      </c>
      <c r="CB14" s="151">
        <f>VLOOKUP(CB$7,'[29]Curve Summary'!$A$9:$AG$161,2)</f>
        <v>36.72</v>
      </c>
      <c r="CC14" s="151">
        <f>VLOOKUP(CC$7,'[29]Curve Summary'!$A$9:$AG$161,2)</f>
        <v>36.979999999999997</v>
      </c>
      <c r="CD14" s="151">
        <f>VLOOKUP(CD$7,'[29]Curve Summary'!$A$9:$AG$161,2)</f>
        <v>36.979999999999997</v>
      </c>
      <c r="CE14" s="151">
        <f>VLOOKUP(CE$7,'[29]Curve Summary'!$A$9:$AG$161,2)</f>
        <v>36.979999999999997</v>
      </c>
      <c r="CF14" s="151">
        <f>VLOOKUP(CF$7,'[29]Curve Summary'!$A$9:$AG$161,2)</f>
        <v>35.57</v>
      </c>
      <c r="CG14" s="151">
        <f>VLOOKUP(CG$7,'[29]Curve Summary'!$A$9:$AG$161,2)</f>
        <v>36.51</v>
      </c>
      <c r="CH14" s="151">
        <f>VLOOKUP(CH$7,'[29]Curve Summary'!$A$9:$AG$161,2)</f>
        <v>42.63</v>
      </c>
      <c r="CI14" s="151">
        <f>VLOOKUP(CI$7,'[29]Curve Summary'!$A$9:$AG$161,2)</f>
        <v>53.91</v>
      </c>
      <c r="CJ14" s="151">
        <f>VLOOKUP(CJ$7,'[29]Curve Summary'!$A$9:$AG$161,2)</f>
        <v>63.31</v>
      </c>
      <c r="CK14" s="151">
        <f>VLOOKUP(CK$7,'[29]Curve Summary'!$A$9:$AG$161,2)</f>
        <v>50.62</v>
      </c>
      <c r="CL14" s="151">
        <f>VLOOKUP(CL$7,'[29]Curve Summary'!$A$9:$AG$161,2)</f>
        <v>38.4</v>
      </c>
      <c r="CM14" s="151">
        <f>VLOOKUP(CM$7,'[29]Curve Summary'!$A$9:$AG$161,2)</f>
        <v>37.46</v>
      </c>
      <c r="CN14" s="151">
        <f>VLOOKUP(CN$7,'[29]Curve Summary'!$A$9:$AG$161,2)</f>
        <v>36.99</v>
      </c>
      <c r="CO14" s="151">
        <f>VLOOKUP(CO$7,'[29]Curve Summary'!$A$9:$AG$161,2)</f>
        <v>37.25</v>
      </c>
      <c r="CP14" s="151">
        <f>VLOOKUP(CP$7,'[29]Curve Summary'!$A$9:$AG$161,2)</f>
        <v>37.25</v>
      </c>
      <c r="CQ14" s="151">
        <f>VLOOKUP(CQ$7,'[29]Curve Summary'!$A$9:$AG$161,2)</f>
        <v>37.25</v>
      </c>
      <c r="CR14" s="151">
        <f>VLOOKUP(CR$7,'[29]Curve Summary'!$A$9:$AG$161,2)</f>
        <v>35.83</v>
      </c>
      <c r="CS14" s="151">
        <f>VLOOKUP(CS$7,'[29]Curve Summary'!$A$9:$AG$161,2)</f>
        <v>36.770000000000003</v>
      </c>
      <c r="CT14" s="151">
        <f>VLOOKUP(CT$7,'[29]Curve Summary'!$A$9:$AG$161,2)</f>
        <v>42.93</v>
      </c>
      <c r="CU14" s="151">
        <f>VLOOKUP(CU$7,'[29]Curve Summary'!$A$9:$AG$161,2)</f>
        <v>54.29</v>
      </c>
      <c r="CV14" s="151">
        <f>VLOOKUP(CV$7,'[29]Curve Summary'!$A$9:$AG$161,2)</f>
        <v>63.76</v>
      </c>
      <c r="CW14" s="151">
        <f>VLOOKUP(CW$7,'[29]Curve Summary'!$A$9:$AG$161,2)</f>
        <v>50.98</v>
      </c>
      <c r="CX14" s="151">
        <f>VLOOKUP(CX$7,'[29]Curve Summary'!$A$9:$AG$161,2)</f>
        <v>38.67</v>
      </c>
      <c r="CY14" s="151">
        <f>VLOOKUP(CY$7,'[29]Curve Summary'!$A$9:$AG$161,2)</f>
        <v>37.72</v>
      </c>
      <c r="CZ14" s="151">
        <f>VLOOKUP(CZ$7,'[29]Curve Summary'!$A$9:$AG$161,2)</f>
        <v>37.25</v>
      </c>
      <c r="DA14" s="151">
        <f>VLOOKUP(DA$7,'[29]Curve Summary'!$A$9:$AG$161,2)</f>
        <v>37.51</v>
      </c>
      <c r="DB14" s="151">
        <f>VLOOKUP(DB$7,'[29]Curve Summary'!$A$9:$AG$161,2)</f>
        <v>37.51</v>
      </c>
      <c r="DC14" s="151">
        <f>VLOOKUP(DC$7,'[29]Curve Summary'!$A$9:$AG$161,2)</f>
        <v>37.51</v>
      </c>
      <c r="DD14" s="151">
        <f>VLOOKUP(DD$7,'[29]Curve Summary'!$A$9:$AG$161,2)</f>
        <v>36.08</v>
      </c>
      <c r="DE14" s="151">
        <f>VLOOKUP(DE$7,'[29]Curve Summary'!$A$9:$AG$161,2)</f>
        <v>37.03</v>
      </c>
      <c r="DF14" s="151">
        <f>VLOOKUP(DF$7,'[29]Curve Summary'!$A$9:$AG$161,2)</f>
        <v>43.23</v>
      </c>
      <c r="DG14" s="151">
        <f>VLOOKUP(DG$7,'[29]Curve Summary'!$A$9:$AG$161,2)</f>
        <v>54.67</v>
      </c>
      <c r="DH14" s="151">
        <f>VLOOKUP(DH$7,'[29]Curve Summary'!$A$9:$AG$161,2)</f>
        <v>64.209999999999994</v>
      </c>
      <c r="DI14" s="151">
        <f>VLOOKUP(DI$7,'[29]Curve Summary'!$A$9:$AG$161,2)</f>
        <v>51.34</v>
      </c>
      <c r="DJ14" s="151">
        <f>VLOOKUP(DJ$7,'[29]Curve Summary'!$A$9:$AG$161,2)</f>
        <v>38.94</v>
      </c>
      <c r="DK14" s="151">
        <f>VLOOKUP(DK$7,'[29]Curve Summary'!$A$9:$AG$161,2)</f>
        <v>37.99</v>
      </c>
      <c r="DL14" s="151">
        <f>VLOOKUP(DL$7,'[29]Curve Summary'!$A$9:$AG$161,2)</f>
        <v>37.51</v>
      </c>
      <c r="DM14" s="151">
        <f>VLOOKUP(DM$7,'[29]Curve Summary'!$A$9:$AG$161,2)</f>
        <v>37.770000000000003</v>
      </c>
      <c r="DN14" s="151">
        <f>VLOOKUP(DN$7,'[29]Curve Summary'!$A$9:$AG$161,2)</f>
        <v>37.770000000000003</v>
      </c>
      <c r="DO14" s="151">
        <f>VLOOKUP(DO$7,'[29]Curve Summary'!$A$9:$AG$161,2)</f>
        <v>37.770000000000003</v>
      </c>
      <c r="DP14" s="151">
        <f>VLOOKUP(DP$7,'[29]Curve Summary'!$A$9:$AG$161,2)</f>
        <v>36.33</v>
      </c>
      <c r="DQ14" s="151">
        <f>VLOOKUP(DQ$7,'[29]Curve Summary'!$A$9:$AG$161,2)</f>
        <v>37.29</v>
      </c>
      <c r="DR14" s="151">
        <f>VLOOKUP(DR$7,'[29]Curve Summary'!$A$9:$AG$161,2)</f>
        <v>43.53</v>
      </c>
      <c r="DS14" s="151">
        <f>VLOOKUP(DS$7,'[29]Curve Summary'!$A$9:$AG$161,2)</f>
        <v>55.06</v>
      </c>
      <c r="DT14" s="151">
        <f>VLOOKUP(DT$7,'[29]Curve Summary'!$A$9:$AG$161,2)</f>
        <v>64.66</v>
      </c>
      <c r="DU14" s="151">
        <f>VLOOKUP(DU$7,'[29]Curve Summary'!$A$9:$AG$161,2)</f>
        <v>51.7</v>
      </c>
      <c r="DV14" s="151">
        <f>VLOOKUP(DV$7,'[29]Curve Summary'!$A$9:$AG$161,2)</f>
        <v>39.21</v>
      </c>
      <c r="DW14" s="151">
        <f>VLOOKUP(DW$7,'[29]Curve Summary'!$A$9:$AG$161,2)</f>
        <v>38.25</v>
      </c>
      <c r="DX14" s="151">
        <f>VLOOKUP(DX$7,'[29]Curve Summary'!$A$9:$AG$161,2)</f>
        <v>37.770000000000003</v>
      </c>
      <c r="DY14" s="151">
        <f>VLOOKUP(DY$7,'[29]Curve Summary'!$A$9:$AG$161,2)</f>
        <v>38.04</v>
      </c>
      <c r="DZ14" s="151">
        <f>VLOOKUP(DZ$7,'[29]Curve Summary'!$A$9:$AG$161,2)</f>
        <v>38.04</v>
      </c>
      <c r="EA14" s="151">
        <f>VLOOKUP(EA$7,'[29]Curve Summary'!$A$9:$AG$161,2)</f>
        <v>38.04</v>
      </c>
      <c r="EB14" s="151">
        <f>VLOOKUP(EB$7,'[29]Curve Summary'!$A$9:$AG$161,2)</f>
        <v>36.590000000000003</v>
      </c>
      <c r="EC14" s="151">
        <f>VLOOKUP(EC$7,'[29]Curve Summary'!$A$9:$AG$161,2)</f>
        <v>37.549999999999997</v>
      </c>
      <c r="ED14" s="151">
        <f>VLOOKUP(ED$7,'[29]Curve Summary'!$A$9:$AG$161,2)</f>
        <v>43.84</v>
      </c>
      <c r="EE14" s="151">
        <f>VLOOKUP(EE$7,'[29]Curve Summary'!$A$9:$AG$161,2)</f>
        <v>55.44</v>
      </c>
      <c r="EF14" s="151">
        <f>VLOOKUP(EF$7,'[29]Curve Summary'!$A$9:$AG$161,2)</f>
        <v>65.11</v>
      </c>
      <c r="EG14" s="151">
        <f>VLOOKUP(EG$7,'[29]Curve Summary'!$A$9:$AG$161,2)</f>
        <v>52.06</v>
      </c>
      <c r="EH14" s="151">
        <f>VLOOKUP(EH$7,'[29]Curve Summary'!$A$9:$AG$161,2)</f>
        <v>39.49</v>
      </c>
      <c r="EI14" s="151">
        <f>VLOOKUP(EI$7,'[29]Curve Summary'!$A$9:$AG$161,2)</f>
        <v>38.520000000000003</v>
      </c>
      <c r="EJ14" s="151">
        <f>VLOOKUP(EJ$7,'[29]Curve Summary'!$A$9:$AG$161,2)</f>
        <v>38.04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f>'[29]Power Desk Daily Price'!$AC15</f>
        <v>20.72</v>
      </c>
      <c r="D15" s="129">
        <f ca="1">IF(ISERROR((AVERAGE(OFFSET('[29]Curve Summary'!$G$6,12,0,14,1))*14+ 11* '[29]Curve Summary Backup'!$G$38)/25), '[29]Curve Summary Backup'!$G$38,(AVERAGE(OFFSET('[29]Curve Summary'!$G$6,12,0,14,1))*14+ 11* '[29]Curve Summary Backup'!$G$38)/25)</f>
        <v>27.5</v>
      </c>
      <c r="E15" s="154">
        <f t="shared" ca="1" si="0"/>
        <v>25.395862068965517</v>
      </c>
      <c r="F15" s="129">
        <f t="shared" si="1"/>
        <v>30.25</v>
      </c>
      <c r="G15" s="129">
        <f t="shared" si="2"/>
        <v>30.5</v>
      </c>
      <c r="H15" s="129">
        <f t="shared" si="2"/>
        <v>30</v>
      </c>
      <c r="I15" s="129">
        <f t="shared" si="3"/>
        <v>30.5</v>
      </c>
      <c r="J15" s="129">
        <f t="shared" si="4"/>
        <v>30</v>
      </c>
      <c r="K15" s="129">
        <f t="shared" si="4"/>
        <v>31</v>
      </c>
      <c r="L15" s="129">
        <f t="shared" si="4"/>
        <v>35.25</v>
      </c>
      <c r="M15" s="129">
        <f t="shared" si="4"/>
        <v>46.25</v>
      </c>
      <c r="N15" s="129">
        <f t="shared" si="11"/>
        <v>37.5</v>
      </c>
      <c r="O15" s="129">
        <f t="shared" si="12"/>
        <v>61.5</v>
      </c>
      <c r="P15" s="129">
        <f t="shared" si="5"/>
        <v>61</v>
      </c>
      <c r="Q15" s="129">
        <f t="shared" si="5"/>
        <v>70</v>
      </c>
      <c r="R15" s="129">
        <f t="shared" si="5"/>
        <v>53.5</v>
      </c>
      <c r="S15" s="129">
        <f t="shared" si="6"/>
        <v>37.75</v>
      </c>
      <c r="T15" s="129">
        <f t="shared" si="7"/>
        <v>39</v>
      </c>
      <c r="U15" s="129">
        <f t="shared" si="7"/>
        <v>36.5</v>
      </c>
      <c r="V15" s="129">
        <f t="shared" si="7"/>
        <v>37.75</v>
      </c>
      <c r="W15" s="154">
        <f t="shared" si="13"/>
        <v>41.785294117647062</v>
      </c>
      <c r="X15" s="129">
        <f t="shared" si="14"/>
        <v>44.634313725490195</v>
      </c>
      <c r="Y15" s="129">
        <f t="shared" si="15"/>
        <v>44.136342281879188</v>
      </c>
      <c r="Z15" s="129">
        <f t="shared" si="16"/>
        <v>45.292784313725498</v>
      </c>
      <c r="AA15" s="129">
        <f t="shared" si="8"/>
        <v>45.840676470588235</v>
      </c>
      <c r="AB15" s="219">
        <f t="shared" si="9"/>
        <v>46.423749999999998</v>
      </c>
      <c r="AC15" s="155">
        <f t="shared" ca="1" si="10"/>
        <v>44.914954877524721</v>
      </c>
      <c r="AD15" s="145"/>
      <c r="AE15" s="145"/>
      <c r="AF15" s="146"/>
      <c r="AG15" s="127">
        <f>VLOOKUP(AG$7,'[29]Curve Summary'!$A$9:$AG$161,7)</f>
        <v>30.5</v>
      </c>
      <c r="AH15" s="127">
        <f>VLOOKUP(AH$7,'[29]Curve Summary'!$A$9:$AG$161,7)</f>
        <v>30</v>
      </c>
      <c r="AI15" s="127">
        <f>VLOOKUP(AI$7,'[29]Curve Summary'!$A$9:$AG$161,7)</f>
        <v>30</v>
      </c>
      <c r="AJ15" s="127">
        <f>VLOOKUP(AJ$7,'[29]Curve Summary'!$A$9:$AG$161,7)</f>
        <v>31</v>
      </c>
      <c r="AK15" s="127">
        <f>VLOOKUP(AK$7,'[29]Curve Summary'!$A$9:$AG$161,7)</f>
        <v>35.25</v>
      </c>
      <c r="AL15" s="127">
        <f>VLOOKUP(AL$7,'[29]Curve Summary'!$A$9:$AG$161,7)</f>
        <v>46.25</v>
      </c>
      <c r="AM15" s="127">
        <f>VLOOKUP(AM$7,'[29]Curve Summary'!$A$9:$AG$161,7)</f>
        <v>61</v>
      </c>
      <c r="AN15" s="127">
        <f>VLOOKUP(AN$7,'[29]Curve Summary'!$A$9:$AG$161,7)</f>
        <v>70</v>
      </c>
      <c r="AO15" s="127">
        <f>VLOOKUP(AO$7,'[29]Curve Summary'!$A$9:$AG$161,7)</f>
        <v>53.5</v>
      </c>
      <c r="AP15" s="127">
        <f>VLOOKUP(AP$7,'[29]Curve Summary'!$A$9:$AG$161,7)</f>
        <v>39</v>
      </c>
      <c r="AQ15" s="127">
        <f>VLOOKUP(AQ$7,'[29]Curve Summary'!$A$9:$AG$161,7)</f>
        <v>36.5</v>
      </c>
      <c r="AR15" s="127">
        <f>VLOOKUP(AR$7,'[29]Curve Summary'!$A$9:$AG$161,7)</f>
        <v>37.75</v>
      </c>
      <c r="AS15" s="127">
        <f>VLOOKUP(AS$7,'[29]Curve Summary'!$A$9:$AG$161,7)</f>
        <v>37.75</v>
      </c>
      <c r="AT15" s="127">
        <f>VLOOKUP(AT$7,'[29]Curve Summary'!$A$9:$AG$161,7)</f>
        <v>37.75</v>
      </c>
      <c r="AU15" s="127">
        <f>VLOOKUP(AU$7,'[29]Curve Summary'!$A$9:$AG$161,7)</f>
        <v>37.75</v>
      </c>
      <c r="AV15" s="127">
        <f>VLOOKUP(AV$7,'[29]Curve Summary'!$A$9:$AG$161,7)</f>
        <v>36.25</v>
      </c>
      <c r="AW15" s="127">
        <f>VLOOKUP(AW$7,'[29]Curve Summary'!$A$9:$AG$161,7)</f>
        <v>37.25</v>
      </c>
      <c r="AX15" s="127">
        <f>VLOOKUP(AX$7,'[29]Curve Summary'!$A$9:$AG$161,7)</f>
        <v>46.25</v>
      </c>
      <c r="AY15" s="127">
        <f>VLOOKUP(AY$7,'[29]Curve Summary'!$A$9:$AG$161,7)</f>
        <v>59.75</v>
      </c>
      <c r="AZ15" s="127">
        <f>VLOOKUP(AZ$7,'[29]Curve Summary'!$A$9:$AG$161,7)</f>
        <v>71.75</v>
      </c>
      <c r="BA15" s="127">
        <f>VLOOKUP(BA$7,'[29]Curve Summary'!$A$9:$AG$161,7)</f>
        <v>56.25</v>
      </c>
      <c r="BB15" s="127">
        <f>VLOOKUP(BB$7,'[29]Curve Summary'!$A$9:$AG$161,7)</f>
        <v>39.5</v>
      </c>
      <c r="BC15" s="127">
        <f>VLOOKUP(BC$7,'[29]Curve Summary'!$A$9:$AG$161,7)</f>
        <v>38</v>
      </c>
      <c r="BD15" s="127">
        <f>VLOOKUP(BD$7,'[29]Curve Summary'!$A$9:$AG$161,7)</f>
        <v>37.25</v>
      </c>
      <c r="BE15" s="127">
        <f>VLOOKUP(BE$7,'[29]Curve Summary'!$A$9:$AG$161,7)</f>
        <v>38.659999999999997</v>
      </c>
      <c r="BF15" s="127">
        <f>VLOOKUP(BF$7,'[29]Curve Summary'!$A$9:$AG$161,7)</f>
        <v>38.659999999999997</v>
      </c>
      <c r="BG15" s="127">
        <f>VLOOKUP(BG$7,'[29]Curve Summary'!$A$9:$AG$161,7)</f>
        <v>38.659999999999997</v>
      </c>
      <c r="BH15" s="127">
        <f>VLOOKUP(BH$7,'[29]Curve Summary'!$A$9:$AG$161,7)</f>
        <v>37.270000000000003</v>
      </c>
      <c r="BI15" s="127">
        <f>VLOOKUP(BI$7,'[29]Curve Summary'!$A$9:$AG$161,7)</f>
        <v>38.19</v>
      </c>
      <c r="BJ15" s="127">
        <f>VLOOKUP(BJ$7,'[29]Curve Summary'!$A$9:$AG$161,7)</f>
        <v>46.35</v>
      </c>
      <c r="BK15" s="127">
        <f>VLOOKUP(BK$7,'[29]Curve Summary'!$A$9:$AG$161,7)</f>
        <v>58.74</v>
      </c>
      <c r="BL15" s="127">
        <f>VLOOKUP(BL$7,'[29]Curve Summary'!$A$9:$AG$161,7)</f>
        <v>69.709999999999994</v>
      </c>
      <c r="BM15" s="127">
        <f>VLOOKUP(BM$7,'[29]Curve Summary'!$A$9:$AG$161,7)</f>
        <v>55.5</v>
      </c>
      <c r="BN15" s="127">
        <f>VLOOKUP(BN$7,'[29]Curve Summary'!$A$9:$AG$161,7)</f>
        <v>40.26</v>
      </c>
      <c r="BO15" s="127">
        <f>VLOOKUP(BO$7,'[29]Curve Summary'!$A$9:$AG$161,7)</f>
        <v>38.9</v>
      </c>
      <c r="BP15" s="127">
        <f>VLOOKUP(BP$7,'[29]Curve Summary'!$A$9:$AG$161,7)</f>
        <v>38.229999999999997</v>
      </c>
      <c r="BQ15" s="127">
        <f>VLOOKUP(BQ$7,'[29]Curve Summary'!$A$9:$AG$161,7)</f>
        <v>39.04</v>
      </c>
      <c r="BR15" s="127">
        <f>VLOOKUP(BR$7,'[29]Curve Summary'!$A$9:$AG$161,7)</f>
        <v>39.04</v>
      </c>
      <c r="BS15" s="127">
        <f>VLOOKUP(BS$7,'[29]Curve Summary'!$A$9:$AG$161,7)</f>
        <v>39.04</v>
      </c>
      <c r="BT15" s="127">
        <f>VLOOKUP(BT$7,'[29]Curve Summary'!$A$9:$AG$161,7)</f>
        <v>37.64</v>
      </c>
      <c r="BU15" s="127">
        <f>VLOOKUP(BU$7,'[29]Curve Summary'!$A$9:$AG$161,7)</f>
        <v>38.57</v>
      </c>
      <c r="BV15" s="127">
        <f>VLOOKUP(BV$7,'[29]Curve Summary'!$A$9:$AG$161,7)</f>
        <v>46.45</v>
      </c>
      <c r="BW15" s="127">
        <f>VLOOKUP(BW$7,'[29]Curve Summary'!$A$9:$AG$161,7)</f>
        <v>58.72</v>
      </c>
      <c r="BX15" s="127">
        <f>VLOOKUP(BX$7,'[29]Curve Summary'!$A$9:$AG$161,7)</f>
        <v>69.5</v>
      </c>
      <c r="BY15" s="127">
        <f>VLOOKUP(BY$7,'[29]Curve Summary'!$A$9:$AG$161,7)</f>
        <v>55.46</v>
      </c>
      <c r="BZ15" s="127">
        <f>VLOOKUP(BZ$7,'[29]Curve Summary'!$A$9:$AG$161,7)</f>
        <v>40.619999999999997</v>
      </c>
      <c r="CA15" s="127">
        <f>VLOOKUP(CA$7,'[29]Curve Summary'!$A$9:$AG$161,7)</f>
        <v>39.33</v>
      </c>
      <c r="CB15" s="127">
        <f>VLOOKUP(CB$7,'[29]Curve Summary'!$A$9:$AG$161,7)</f>
        <v>38.68</v>
      </c>
      <c r="CC15" s="127">
        <f>VLOOKUP(CC$7,'[29]Curve Summary'!$A$9:$AG$161,7)</f>
        <v>39.4</v>
      </c>
      <c r="CD15" s="127">
        <f>VLOOKUP(CD$7,'[29]Curve Summary'!$A$9:$AG$161,7)</f>
        <v>39.4</v>
      </c>
      <c r="CE15" s="127">
        <f>VLOOKUP(CE$7,'[29]Curve Summary'!$A$9:$AG$161,7)</f>
        <v>39.4</v>
      </c>
      <c r="CF15" s="127">
        <f>VLOOKUP(CF$7,'[29]Curve Summary'!$A$9:$AG$161,7)</f>
        <v>37.99</v>
      </c>
      <c r="CG15" s="127">
        <f>VLOOKUP(CG$7,'[29]Curve Summary'!$A$9:$AG$161,7)</f>
        <v>38.93</v>
      </c>
      <c r="CH15" s="127">
        <f>VLOOKUP(CH$7,'[29]Curve Summary'!$A$9:$AG$161,7)</f>
        <v>46.59</v>
      </c>
      <c r="CI15" s="127">
        <f>VLOOKUP(CI$7,'[29]Curve Summary'!$A$9:$AG$161,7)</f>
        <v>58.77</v>
      </c>
      <c r="CJ15" s="127">
        <f>VLOOKUP(CJ$7,'[29]Curve Summary'!$A$9:$AG$161,7)</f>
        <v>69.39</v>
      </c>
      <c r="CK15" s="127">
        <f>VLOOKUP(CK$7,'[29]Curve Summary'!$A$9:$AG$161,7)</f>
        <v>55.48</v>
      </c>
      <c r="CL15" s="127">
        <f>VLOOKUP(CL$7,'[29]Curve Summary'!$A$9:$AG$161,7)</f>
        <v>40.97</v>
      </c>
      <c r="CM15" s="127">
        <f>VLOOKUP(CM$7,'[29]Curve Summary'!$A$9:$AG$161,7)</f>
        <v>39.72</v>
      </c>
      <c r="CN15" s="127">
        <f>VLOOKUP(CN$7,'[29]Curve Summary'!$A$9:$AG$161,7)</f>
        <v>39.1</v>
      </c>
      <c r="CO15" s="127">
        <f>VLOOKUP(CO$7,'[29]Curve Summary'!$A$9:$AG$161,7)</f>
        <v>39.700000000000003</v>
      </c>
      <c r="CP15" s="127">
        <f>VLOOKUP(CP$7,'[29]Curve Summary'!$A$9:$AG$161,7)</f>
        <v>39.700000000000003</v>
      </c>
      <c r="CQ15" s="127">
        <f>VLOOKUP(CQ$7,'[29]Curve Summary'!$A$9:$AG$161,7)</f>
        <v>39.700000000000003</v>
      </c>
      <c r="CR15" s="127">
        <f>VLOOKUP(CR$7,'[29]Curve Summary'!$A$9:$AG$161,7)</f>
        <v>38.29</v>
      </c>
      <c r="CS15" s="127">
        <f>VLOOKUP(CS$7,'[29]Curve Summary'!$A$9:$AG$161,7)</f>
        <v>39.22</v>
      </c>
      <c r="CT15" s="127">
        <f>VLOOKUP(CT$7,'[29]Curve Summary'!$A$9:$AG$161,7)</f>
        <v>46.77</v>
      </c>
      <c r="CU15" s="127">
        <f>VLOOKUP(CU$7,'[29]Curve Summary'!$A$9:$AG$161,7)</f>
        <v>58.93</v>
      </c>
      <c r="CV15" s="127">
        <f>VLOOKUP(CV$7,'[29]Curve Summary'!$A$9:$AG$161,7)</f>
        <v>69.5</v>
      </c>
      <c r="CW15" s="127">
        <f>VLOOKUP(CW$7,'[29]Curve Summary'!$A$9:$AG$161,7)</f>
        <v>55.62</v>
      </c>
      <c r="CX15" s="127">
        <f>VLOOKUP(CX$7,'[29]Curve Summary'!$A$9:$AG$161,7)</f>
        <v>41.25</v>
      </c>
      <c r="CY15" s="127">
        <f>VLOOKUP(CY$7,'[29]Curve Summary'!$A$9:$AG$161,7)</f>
        <v>40.03</v>
      </c>
      <c r="CZ15" s="127">
        <f>VLOOKUP(CZ$7,'[29]Curve Summary'!$A$9:$AG$161,7)</f>
        <v>39.42</v>
      </c>
      <c r="DA15" s="127">
        <f>VLOOKUP(DA$7,'[29]Curve Summary'!$A$9:$AG$161,7)</f>
        <v>39.97</v>
      </c>
      <c r="DB15" s="127">
        <f>VLOOKUP(DB$7,'[29]Curve Summary'!$A$9:$AG$161,7)</f>
        <v>39.97</v>
      </c>
      <c r="DC15" s="127">
        <f>VLOOKUP(DC$7,'[29]Curve Summary'!$A$9:$AG$161,7)</f>
        <v>39.97</v>
      </c>
      <c r="DD15" s="127">
        <f>VLOOKUP(DD$7,'[29]Curve Summary'!$A$9:$AG$161,7)</f>
        <v>38.549999999999997</v>
      </c>
      <c r="DE15" s="127">
        <f>VLOOKUP(DE$7,'[29]Curve Summary'!$A$9:$AG$161,7)</f>
        <v>39.5</v>
      </c>
      <c r="DF15" s="127">
        <f>VLOOKUP(DF$7,'[29]Curve Summary'!$A$9:$AG$161,7)</f>
        <v>46.97</v>
      </c>
      <c r="DG15" s="127">
        <f>VLOOKUP(DG$7,'[29]Curve Summary'!$A$9:$AG$161,7)</f>
        <v>59.14</v>
      </c>
      <c r="DH15" s="127">
        <f>VLOOKUP(DH$7,'[29]Curve Summary'!$A$9:$AG$161,7)</f>
        <v>69.69</v>
      </c>
      <c r="DI15" s="127">
        <f>VLOOKUP(DI$7,'[29]Curve Summary'!$A$9:$AG$161,7)</f>
        <v>55.81</v>
      </c>
      <c r="DJ15" s="127">
        <f>VLOOKUP(DJ$7,'[29]Curve Summary'!$A$9:$AG$161,7)</f>
        <v>41.52</v>
      </c>
      <c r="DK15" s="127">
        <f>VLOOKUP(DK$7,'[29]Curve Summary'!$A$9:$AG$161,7)</f>
        <v>40.32</v>
      </c>
      <c r="DL15" s="127">
        <f>VLOOKUP(DL$7,'[29]Curve Summary'!$A$9:$AG$161,7)</f>
        <v>39.71</v>
      </c>
      <c r="DM15" s="127">
        <f>VLOOKUP(DM$7,'[29]Curve Summary'!$A$9:$AG$161,7)</f>
        <v>40.24</v>
      </c>
      <c r="DN15" s="127">
        <f>VLOOKUP(DN$7,'[29]Curve Summary'!$A$9:$AG$161,7)</f>
        <v>40.24</v>
      </c>
      <c r="DO15" s="127">
        <f>VLOOKUP(DO$7,'[29]Curve Summary'!$A$9:$AG$161,7)</f>
        <v>40.24</v>
      </c>
      <c r="DP15" s="127">
        <f>VLOOKUP(DP$7,'[29]Curve Summary'!$A$9:$AG$161,7)</f>
        <v>38.799999999999997</v>
      </c>
      <c r="DQ15" s="127">
        <f>VLOOKUP(DQ$7,'[29]Curve Summary'!$A$9:$AG$161,7)</f>
        <v>39.76</v>
      </c>
      <c r="DR15" s="127">
        <f>VLOOKUP(DR$7,'[29]Curve Summary'!$A$9:$AG$161,7)</f>
        <v>47.18</v>
      </c>
      <c r="DS15" s="127">
        <f>VLOOKUP(DS$7,'[29]Curve Summary'!$A$9:$AG$161,7)</f>
        <v>59.36</v>
      </c>
      <c r="DT15" s="127">
        <f>VLOOKUP(DT$7,'[29]Curve Summary'!$A$9:$AG$161,7)</f>
        <v>69.89</v>
      </c>
      <c r="DU15" s="127">
        <f>VLOOKUP(DU$7,'[29]Curve Summary'!$A$9:$AG$161,7)</f>
        <v>56.01</v>
      </c>
      <c r="DV15" s="127">
        <f>VLOOKUP(DV$7,'[29]Curve Summary'!$A$9:$AG$161,7)</f>
        <v>41.78</v>
      </c>
      <c r="DW15" s="127">
        <f>VLOOKUP(DW$7,'[29]Curve Summary'!$A$9:$AG$161,7)</f>
        <v>40.590000000000003</v>
      </c>
      <c r="DX15" s="127">
        <f>VLOOKUP(DX$7,'[29]Curve Summary'!$A$9:$AG$161,7)</f>
        <v>39.99</v>
      </c>
      <c r="DY15" s="127">
        <f>VLOOKUP(DY$7,'[29]Curve Summary'!$A$9:$AG$161,7)</f>
        <v>40.46</v>
      </c>
      <c r="DZ15" s="127">
        <f>VLOOKUP(DZ$7,'[29]Curve Summary'!$A$9:$AG$161,7)</f>
        <v>40.46</v>
      </c>
      <c r="EA15" s="127">
        <f>VLOOKUP(EA$7,'[29]Curve Summary'!$A$9:$AG$161,7)</f>
        <v>40.47</v>
      </c>
      <c r="EB15" s="127">
        <f>VLOOKUP(EB$7,'[29]Curve Summary'!$A$9:$AG$161,7)</f>
        <v>39.020000000000003</v>
      </c>
      <c r="EC15" s="127">
        <f>VLOOKUP(EC$7,'[29]Curve Summary'!$A$9:$AG$161,7)</f>
        <v>39.979999999999997</v>
      </c>
      <c r="ED15" s="127">
        <f>VLOOKUP(ED$7,'[29]Curve Summary'!$A$9:$AG$161,7)</f>
        <v>47.34</v>
      </c>
      <c r="EE15" s="127">
        <f>VLOOKUP(EE$7,'[29]Curve Summary'!$A$9:$AG$161,7)</f>
        <v>59.53</v>
      </c>
      <c r="EF15" s="127">
        <f>VLOOKUP(EF$7,'[29]Curve Summary'!$A$9:$AG$161,7)</f>
        <v>70.05</v>
      </c>
      <c r="EG15" s="127">
        <f>VLOOKUP(EG$7,'[29]Curve Summary'!$A$9:$AG$161,7)</f>
        <v>56.16</v>
      </c>
      <c r="EH15" s="127">
        <f>VLOOKUP(EH$7,'[29]Curve Summary'!$A$9:$AG$161,7)</f>
        <v>42.01</v>
      </c>
      <c r="EI15" s="127">
        <f>VLOOKUP(EI$7,'[29]Curve Summary'!$A$9:$AG$161,7)</f>
        <v>40.83</v>
      </c>
      <c r="EJ15" s="127">
        <f>VLOOKUP(EJ$7,'[29]Curve Summary'!$A$9:$AG$161,7)</f>
        <v>40.24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20" t="s">
        <v>146</v>
      </c>
      <c r="B18" s="159" t="s">
        <v>147</v>
      </c>
      <c r="C18" s="160">
        <f>'[29]Power Desk Daily Price'!$AC18</f>
        <v>27.449995498657223</v>
      </c>
      <c r="D18" s="160">
        <f ca="1">IF(ISERROR((AVERAGE(OFFSET('[29]Curve Summary ALBERTA'!$R$6,10,0,11,1))*11+ 9* '[29]Curve Summary Backup'!$R$38)/20), '[29]Curve Summary Backup'!$R$38,(AVERAGE(OFFSET('[29]Curve Summary ALBERTA'!$R$6,10,0,11,1))*11+ 9* '[29]Curve Summary Backup'!$R$38)/20)</f>
        <v>45.952499999999802</v>
      </c>
      <c r="E18" s="161">
        <f ca="1">(C18*C$5+D18*D$5)/(SUM(C$5:D$5))</f>
        <v>40.21034343061762</v>
      </c>
      <c r="F18" s="160">
        <f>AVERAGE(G18:H18)</f>
        <v>63.703305179987709</v>
      </c>
      <c r="G18" s="160">
        <f>AG18</f>
        <v>63.52662073595198</v>
      </c>
      <c r="H18" s="160">
        <f>AH18</f>
        <v>63.879989624023438</v>
      </c>
      <c r="I18" s="160">
        <f>AVERAGE(J18:K18)</f>
        <v>57.801664352416992</v>
      </c>
      <c r="J18" s="160">
        <f>AI18</f>
        <v>63.549057006835937</v>
      </c>
      <c r="K18" s="160">
        <f>AJ18</f>
        <v>52.054271697998047</v>
      </c>
      <c r="L18" s="160">
        <f>AK18</f>
        <v>53.099288940429688</v>
      </c>
      <c r="M18" s="160">
        <f>AL18</f>
        <v>54.154392242431641</v>
      </c>
      <c r="N18" s="160">
        <f>AVERAGE(K18:M18)</f>
        <v>53.102650960286461</v>
      </c>
      <c r="O18" s="160">
        <f>AVERAGE(P18:R18)</f>
        <v>49.665672337845585</v>
      </c>
      <c r="P18" s="160">
        <f>AM18</f>
        <v>49.028722208090912</v>
      </c>
      <c r="Q18" s="160">
        <f>AN18</f>
        <v>49.869175459321902</v>
      </c>
      <c r="R18" s="160">
        <f>AO18</f>
        <v>50.099119346123921</v>
      </c>
      <c r="S18" s="160">
        <f>AVERAGE(T18:V18)</f>
        <v>64.163475519481494</v>
      </c>
      <c r="T18" s="160">
        <f>AP18</f>
        <v>58.706850859604913</v>
      </c>
      <c r="U18" s="160">
        <f>AQ18</f>
        <v>64.654505770872547</v>
      </c>
      <c r="V18" s="160">
        <f>AR18</f>
        <v>69.129069927967038</v>
      </c>
      <c r="W18" s="160">
        <f>SUM(AG37:AR37)/SUM($AG$5:$AR$5)</f>
        <v>57.564612211726448</v>
      </c>
      <c r="X18" s="160">
        <f>SUM(AS37:BD37)/SUM($AS$5:$BD$5)</f>
        <v>49.647809815533194</v>
      </c>
      <c r="Y18" s="160">
        <f>SUM(BE37:BR37)/SUM($BE$5:$BR$5)</f>
        <v>50.38620716012543</v>
      </c>
      <c r="Z18" s="160">
        <f>SUM(BQ37:CB37)/SUM($BQ$5:$CB$5)</f>
        <v>48.936322209656353</v>
      </c>
      <c r="AA18" s="160">
        <f>SUM(CC37:DX37)/SUM($CC$5:$DX$5)</f>
        <v>47.332498278428311</v>
      </c>
      <c r="AB18" s="221">
        <f>SUM(DY37:EJ37)/SUM($DY$5:$EJ$5)</f>
        <v>49.824709847762271</v>
      </c>
      <c r="AC18" s="222">
        <f ca="1">(C18*C$5+D18*D$5+SUM(AG37:EJ37))/(SUM(C$5:D$5)+SUM($AG$5:$EJ$5))</f>
        <v>49.381449540717966</v>
      </c>
      <c r="AD18" s="145"/>
      <c r="AE18" s="145"/>
      <c r="AF18" s="146"/>
      <c r="AG18" s="127">
        <f>VLOOKUP(AG$7,'[29]Curve Summary ALBERTA'!$A$13:$AG$161,18)</f>
        <v>63.52662073595198</v>
      </c>
      <c r="AH18" s="127">
        <f>VLOOKUP(AH$7,'[29]Curve Summary ALBERTA'!$A$13:$AG$161,18)</f>
        <v>63.879989624023438</v>
      </c>
      <c r="AI18" s="127">
        <f>VLOOKUP(AI$7,'[29]Curve Summary ALBERTA'!$A$13:$AG$161,18)</f>
        <v>63.549057006835937</v>
      </c>
      <c r="AJ18" s="127">
        <f>VLOOKUP(AJ$7,'[29]Curve Summary ALBERTA'!$A$13:$AG$161,18)</f>
        <v>52.054271697998047</v>
      </c>
      <c r="AK18" s="127">
        <f>VLOOKUP(AK$7,'[29]Curve Summary ALBERTA'!$A$13:$AG$161,18)</f>
        <v>53.099288940429688</v>
      </c>
      <c r="AL18" s="127">
        <f>VLOOKUP(AL$7,'[29]Curve Summary ALBERTA'!$A$13:$AG$161,18)</f>
        <v>54.154392242431641</v>
      </c>
      <c r="AM18" s="127">
        <f>VLOOKUP(AM$7,'[29]Curve Summary ALBERTA'!$A$13:$AG$161,18)</f>
        <v>49.028722208090912</v>
      </c>
      <c r="AN18" s="127">
        <f>VLOOKUP(AN$7,'[29]Curve Summary ALBERTA'!$A$13:$AG$161,18)</f>
        <v>49.869175459321902</v>
      </c>
      <c r="AO18" s="127">
        <f>VLOOKUP(AO$7,'[29]Curve Summary ALBERTA'!$A$13:$AG$161,18)</f>
        <v>50.099119346123921</v>
      </c>
      <c r="AP18" s="127">
        <f>VLOOKUP(AP$7,'[29]Curve Summary ALBERTA'!$A$13:$AG$161,18)</f>
        <v>58.706850859604913</v>
      </c>
      <c r="AQ18" s="127">
        <f>VLOOKUP(AQ$7,'[29]Curve Summary ALBERTA'!$A$13:$AG$161,18)</f>
        <v>64.654505770872547</v>
      </c>
      <c r="AR18" s="127">
        <f>VLOOKUP(AR$7,'[29]Curve Summary ALBERTA'!$A$13:$AG$161,18)</f>
        <v>69.129069927967038</v>
      </c>
      <c r="AS18" s="127">
        <f>VLOOKUP(AS$7,'[29]Curve Summary ALBERTA'!$A$13:$AG$161,18)</f>
        <v>51.435536299564767</v>
      </c>
      <c r="AT18" s="127">
        <f>VLOOKUP(AT$7,'[29]Curve Summary ALBERTA'!$A$13:$AG$161,18)</f>
        <v>50.29642554784936</v>
      </c>
      <c r="AU18" s="127">
        <f>VLOOKUP(AU$7,'[29]Curve Summary ALBERTA'!$A$13:$AG$161,18)</f>
        <v>48.832963981735226</v>
      </c>
      <c r="AV18" s="127">
        <f>VLOOKUP(AV$7,'[29]Curve Summary ALBERTA'!$A$13:$AG$161,18)</f>
        <v>47.04451046402562</v>
      </c>
      <c r="AW18" s="127">
        <f>VLOOKUP(AW$7,'[29]Curve Summary ALBERTA'!$A$13:$AG$161,18)</f>
        <v>47.20194033344081</v>
      </c>
      <c r="AX18" s="127">
        <f>VLOOKUP(AX$7,'[29]Curve Summary ALBERTA'!$A$13:$AG$161,18)</f>
        <v>47.682731528499339</v>
      </c>
      <c r="AY18" s="127">
        <f>VLOOKUP(AY$7,'[29]Curve Summary ALBERTA'!$A$13:$AG$161,18)</f>
        <v>48.24512823303035</v>
      </c>
      <c r="AZ18" s="127">
        <f>VLOOKUP(AZ$7,'[29]Curve Summary ALBERTA'!$A$13:$AG$161,18)</f>
        <v>48.678784886201029</v>
      </c>
      <c r="BA18" s="127">
        <f>VLOOKUP(BA$7,'[29]Curve Summary ALBERTA'!$A$13:$AG$161,18)</f>
        <v>48.804164289372572</v>
      </c>
      <c r="BB18" s="127">
        <f>VLOOKUP(BB$7,'[29]Curve Summary ALBERTA'!$A$13:$AG$161,18)</f>
        <v>49.482491021995784</v>
      </c>
      <c r="BC18" s="127">
        <f>VLOOKUP(BC$7,'[29]Curve Summary ALBERTA'!$A$13:$AG$161,18)</f>
        <v>52.772233973749401</v>
      </c>
      <c r="BD18" s="127">
        <f>VLOOKUP(BD$7,'[29]Curve Summary ALBERTA'!$A$13:$AG$161,18)</f>
        <v>55.469414439406847</v>
      </c>
      <c r="BE18" s="127">
        <f>VLOOKUP(BE$7,'[29]Curve Summary ALBERTA'!$A$13:$AG$161,18)</f>
        <v>53.781745619984576</v>
      </c>
      <c r="BF18" s="127">
        <f>VLOOKUP(BF$7,'[29]Curve Summary ALBERTA'!$A$13:$AG$161,18)</f>
        <v>52.466384990846613</v>
      </c>
      <c r="BG18" s="127">
        <f>VLOOKUP(BG$7,'[29]Curve Summary ALBERTA'!$A$13:$AG$161,18)</f>
        <v>50.365025572222493</v>
      </c>
      <c r="BH18" s="127">
        <f>VLOOKUP(BH$7,'[29]Curve Summary ALBERTA'!$A$13:$AG$161,18)</f>
        <v>47.341213680767808</v>
      </c>
      <c r="BI18" s="127">
        <f>VLOOKUP(BI$7,'[29]Curve Summary ALBERTA'!$A$13:$AG$161,18)</f>
        <v>47.391782446743093</v>
      </c>
      <c r="BJ18" s="127">
        <f>VLOOKUP(BJ$7,'[29]Curve Summary ALBERTA'!$A$13:$AG$161,18)</f>
        <v>47.996443479316881</v>
      </c>
      <c r="BK18" s="127">
        <f>VLOOKUP(BK$7,'[29]Curve Summary ALBERTA'!$A$13:$AG$161,18)</f>
        <v>48.634829320679451</v>
      </c>
      <c r="BL18" s="127">
        <f>VLOOKUP(BL$7,'[29]Curve Summary ALBERTA'!$A$13:$AG$161,18)</f>
        <v>49.199096454842277</v>
      </c>
      <c r="BM18" s="127">
        <f>VLOOKUP(BM$7,'[29]Curve Summary ALBERTA'!$A$13:$AG$161,18)</f>
        <v>48.930886811875091</v>
      </c>
      <c r="BN18" s="127">
        <f>VLOOKUP(BN$7,'[29]Curve Summary ALBERTA'!$A$13:$AG$161,18)</f>
        <v>49.128390601832344</v>
      </c>
      <c r="BO18" s="127">
        <f>VLOOKUP(BO$7,'[29]Curve Summary ALBERTA'!$A$13:$AG$161,18)</f>
        <v>52.056775338257992</v>
      </c>
      <c r="BP18" s="127">
        <f>VLOOKUP(BP$7,'[29]Curve Summary ALBERTA'!$A$13:$AG$161,18)</f>
        <v>54.512029492985796</v>
      </c>
      <c r="BQ18" s="127">
        <f>VLOOKUP(BQ$7,'[29]Curve Summary ALBERTA'!$A$13:$AG$161,18)</f>
        <v>52.383324109112891</v>
      </c>
      <c r="BR18" s="127">
        <f>VLOOKUP(BR$7,'[29]Curve Summary ALBERTA'!$A$13:$AG$161,18)</f>
        <v>51.135527555040468</v>
      </c>
      <c r="BS18" s="127">
        <f>VLOOKUP(BS$7,'[29]Curve Summary ALBERTA'!$A$13:$AG$161,18)</f>
        <v>49.142937915966876</v>
      </c>
      <c r="BT18" s="127">
        <f>VLOOKUP(BT$7,'[29]Curve Summary ALBERTA'!$A$13:$AG$161,18)</f>
        <v>46.276103364879702</v>
      </c>
      <c r="BU18" s="127">
        <f>VLOOKUP(BU$7,'[29]Curve Summary ALBERTA'!$A$13:$AG$161,18)</f>
        <v>46.32717955004059</v>
      </c>
      <c r="BV18" s="127">
        <f>VLOOKUP(BV$7,'[29]Curve Summary ALBERTA'!$A$13:$AG$161,18)</f>
        <v>46.904632097915176</v>
      </c>
      <c r="BW18" s="127">
        <f>VLOOKUP(BW$7,'[29]Curve Summary ALBERTA'!$A$13:$AG$161,18)</f>
        <v>47.514276755914814</v>
      </c>
      <c r="BX18" s="127">
        <f>VLOOKUP(BX$7,'[29]Curve Summary ALBERTA'!$A$13:$AG$161,18)</f>
        <v>48.053475085963861</v>
      </c>
      <c r="BY18" s="127">
        <f>VLOOKUP(BY$7,'[29]Curve Summary ALBERTA'!$A$13:$AG$161,18)</f>
        <v>47.802765356801423</v>
      </c>
      <c r="BZ18" s="127">
        <f>VLOOKUP(BZ$7,'[29]Curve Summary ALBERTA'!$A$13:$AG$161,18)</f>
        <v>47.993061889432859</v>
      </c>
      <c r="CA18" s="127">
        <f>VLOOKUP(CA$7,'[29]Curve Summary ALBERTA'!$A$13:$AG$161,18)</f>
        <v>50.777334245372451</v>
      </c>
      <c r="CB18" s="127">
        <f>VLOOKUP(CB$7,'[29]Curve Summary ALBERTA'!$A$13:$AG$161,18)</f>
        <v>53.123406343632595</v>
      </c>
      <c r="CC18" s="127">
        <f>VLOOKUP(CC$7,'[29]Curve Summary ALBERTA'!$A$13:$AG$161,18)</f>
        <v>48.615708704100385</v>
      </c>
      <c r="CD18" s="127">
        <f>VLOOKUP(CD$7,'[29]Curve Summary ALBERTA'!$A$13:$AG$161,18)</f>
        <v>47.515831571342979</v>
      </c>
      <c r="CE18" s="127">
        <f>VLOOKUP(CE$7,'[29]Curve Summary ALBERTA'!$A$13:$AG$161,18)</f>
        <v>45.738326345642747</v>
      </c>
      <c r="CF18" s="127">
        <f>VLOOKUP(CF$7,'[29]Curve Summary ALBERTA'!$A$13:$AG$161,18)</f>
        <v>43.165828372384453</v>
      </c>
      <c r="CG18" s="127">
        <f>VLOOKUP(CG$7,'[29]Curve Summary ALBERTA'!$A$13:$AG$161,18)</f>
        <v>43.232555306052618</v>
      </c>
      <c r="CH18" s="127">
        <f>VLOOKUP(CH$7,'[29]Curve Summary ALBERTA'!$A$13:$AG$161,18)</f>
        <v>43.778286576900811</v>
      </c>
      <c r="CI18" s="127">
        <f>VLOOKUP(CI$7,'[29]Curve Summary ALBERTA'!$A$13:$AG$161,18)</f>
        <v>44.351087842658046</v>
      </c>
      <c r="CJ18" s="127">
        <f>VLOOKUP(CJ$7,'[29]Curve Summary ALBERTA'!$A$13:$AG$161,18)</f>
        <v>44.859039174159541</v>
      </c>
      <c r="CK18" s="127">
        <f>VLOOKUP(CK$7,'[29]Curve Summary ALBERTA'!$A$13:$AG$161,18)</f>
        <v>44.650444652485405</v>
      </c>
      <c r="CL18" s="127">
        <f>VLOOKUP(CL$7,'[29]Curve Summary ALBERTA'!$A$13:$AG$161,18)</f>
        <v>44.840582164318249</v>
      </c>
      <c r="CM18" s="127">
        <f>VLOOKUP(CM$7,'[29]Curve Summary ALBERTA'!$A$13:$AG$161,18)</f>
        <v>47.319619590049633</v>
      </c>
      <c r="CN18" s="127">
        <f>VLOOKUP(CN$7,'[29]Curve Summary ALBERTA'!$A$13:$AG$161,18)</f>
        <v>49.452735247592472</v>
      </c>
      <c r="CO18" s="127">
        <f>VLOOKUP(CO$7,'[29]Curve Summary ALBERTA'!$A$13:$AG$161,18)</f>
        <v>49.981708748467518</v>
      </c>
      <c r="CP18" s="127">
        <f>VLOOKUP(CP$7,'[29]Curve Summary ALBERTA'!$A$13:$AG$161,18)</f>
        <v>48.861435659768219</v>
      </c>
      <c r="CQ18" s="127">
        <f>VLOOKUP(CQ$7,'[29]Curve Summary ALBERTA'!$A$13:$AG$161,18)</f>
        <v>47.06330973829288</v>
      </c>
      <c r="CR18" s="127">
        <f>VLOOKUP(CR$7,'[29]Curve Summary ALBERTA'!$A$13:$AG$161,18)</f>
        <v>44.467190871130292</v>
      </c>
      <c r="CS18" s="127">
        <f>VLOOKUP(CS$7,'[29]Curve Summary ALBERTA'!$A$13:$AG$161,18)</f>
        <v>44.517493488953249</v>
      </c>
      <c r="CT18" s="127">
        <f>VLOOKUP(CT$7,'[29]Curve Summary ALBERTA'!$A$13:$AG$161,18)</f>
        <v>45.046278024486355</v>
      </c>
      <c r="CU18" s="127">
        <f>VLOOKUP(CU$7,'[29]Curve Summary ALBERTA'!$A$13:$AG$161,18)</f>
        <v>45.601616216720167</v>
      </c>
      <c r="CV18" s="127">
        <f>VLOOKUP(CV$7,'[29]Curve Summary ALBERTA'!$A$13:$AG$161,18)</f>
        <v>46.090237742269679</v>
      </c>
      <c r="CW18" s="127">
        <f>VLOOKUP(CW$7,'[29]Curve Summary ALBERTA'!$A$13:$AG$161,18)</f>
        <v>45.860897577182335</v>
      </c>
      <c r="CX18" s="127">
        <f>VLOOKUP(CX$7,'[29]Curve Summary ALBERTA'!$A$13:$AG$161,18)</f>
        <v>46.030395308952194</v>
      </c>
      <c r="CY18" s="127">
        <f>VLOOKUP(CY$7,'[29]Curve Summary ALBERTA'!$A$13:$AG$161,18)</f>
        <v>48.618661520160828</v>
      </c>
      <c r="CZ18" s="127">
        <f>VLOOKUP(CZ$7,'[29]Curve Summary ALBERTA'!$A$13:$AG$161,18)</f>
        <v>50.741436246751981</v>
      </c>
      <c r="DA18" s="127">
        <f>VLOOKUP(DA$7,'[29]Curve Summary ALBERTA'!$A$13:$AG$161,18)</f>
        <v>51.302225943291972</v>
      </c>
      <c r="DB18" s="127">
        <f>VLOOKUP(DB$7,'[29]Curve Summary ALBERTA'!$A$13:$AG$161,18)</f>
        <v>50.181925313291693</v>
      </c>
      <c r="DC18" s="127">
        <f>VLOOKUP(DC$7,'[29]Curve Summary ALBERTA'!$A$13:$AG$161,18)</f>
        <v>48.384358670059974</v>
      </c>
      <c r="DD18" s="127">
        <f>VLOOKUP(DD$7,'[29]Curve Summary ALBERTA'!$A$13:$AG$161,18)</f>
        <v>45.656746361644579</v>
      </c>
      <c r="DE18" s="127">
        <f>VLOOKUP(DE$7,'[29]Curve Summary ALBERTA'!$A$13:$AG$161,18)</f>
        <v>45.706152234275294</v>
      </c>
      <c r="DF18" s="127">
        <f>VLOOKUP(DF$7,'[29]Curve Summary ALBERTA'!$A$13:$AG$161,18)</f>
        <v>46.233568108434461</v>
      </c>
      <c r="DG18" s="127">
        <f>VLOOKUP(DG$7,'[29]Curve Summary ALBERTA'!$A$13:$AG$161,18)</f>
        <v>46.78752184557716</v>
      </c>
      <c r="DH18" s="127">
        <f>VLOOKUP(DH$7,'[29]Curve Summary ALBERTA'!$A$13:$AG$161,18)</f>
        <v>47.274772842325632</v>
      </c>
      <c r="DI18" s="127">
        <f>VLOOKUP(DI$7,'[29]Curve Summary ALBERTA'!$A$13:$AG$161,18)</f>
        <v>47.044741198514956</v>
      </c>
      <c r="DJ18" s="127">
        <f>VLOOKUP(DJ$7,'[29]Curve Summary ALBERTA'!$A$13:$AG$161,18)</f>
        <v>47.213188869717101</v>
      </c>
      <c r="DK18" s="127">
        <f>VLOOKUP(DK$7,'[29]Curve Summary ALBERTA'!$A$13:$AG$161,18)</f>
        <v>48.855219564426612</v>
      </c>
      <c r="DL18" s="127">
        <f>VLOOKUP(DL$7,'[29]Curve Summary ALBERTA'!$A$13:$AG$161,18)</f>
        <v>50.984862381109657</v>
      </c>
      <c r="DM18" s="127">
        <f>VLOOKUP(DM$7,'[29]Curve Summary ALBERTA'!$A$13:$AG$161,18)</f>
        <v>51.606110780880641</v>
      </c>
      <c r="DN18" s="127">
        <f>VLOOKUP(DN$7,'[29]Curve Summary ALBERTA'!$A$13:$AG$161,18)</f>
        <v>50.513936662278553</v>
      </c>
      <c r="DO18" s="127">
        <f>VLOOKUP(DO$7,'[29]Curve Summary ALBERTA'!$A$13:$AG$161,18)</f>
        <v>48.740808321037662</v>
      </c>
      <c r="DP18" s="127">
        <f>VLOOKUP(DP$7,'[29]Curve Summary ALBERTA'!$A$13:$AG$161,18)</f>
        <v>46.43668684497267</v>
      </c>
      <c r="DQ18" s="127">
        <f>VLOOKUP(DQ$7,'[29]Curve Summary ALBERTA'!$A$13:$AG$161,18)</f>
        <v>46.512599052203392</v>
      </c>
      <c r="DR18" s="127">
        <f>VLOOKUP(DR$7,'[29]Curve Summary ALBERTA'!$A$13:$AG$161,18)</f>
        <v>47.06928032076695</v>
      </c>
      <c r="DS18" s="127">
        <f>VLOOKUP(DS$7,'[29]Curve Summary ALBERTA'!$A$13:$AG$161,18)</f>
        <v>47.652905670736104</v>
      </c>
      <c r="DT18" s="127">
        <f>VLOOKUP(DT$7,'[29]Curve Summary ALBERTA'!$A$13:$AG$161,18)</f>
        <v>48.171830639472248</v>
      </c>
      <c r="DU18" s="127">
        <f>VLOOKUP(DU$7,'[29]Curve Summary ALBERTA'!$A$13:$AG$161,18)</f>
        <v>47.971592155452996</v>
      </c>
      <c r="DV18" s="127">
        <f>VLOOKUP(DV$7,'[29]Curve Summary ALBERTA'!$A$13:$AG$161,18)</f>
        <v>48.171168569932874</v>
      </c>
      <c r="DW18" s="127">
        <f>VLOOKUP(DW$7,'[29]Curve Summary ALBERTA'!$A$13:$AG$161,18)</f>
        <v>50.816032922372898</v>
      </c>
      <c r="DX18" s="127">
        <f>VLOOKUP(DX$7,'[29]Curve Summary ALBERTA'!$A$13:$AG$161,18)</f>
        <v>52.982524914127922</v>
      </c>
      <c r="DY18" s="127">
        <f>VLOOKUP(DY$7,'[29]Curve Summary ALBERTA'!$A$13:$AG$161,18)</f>
        <v>53.649128085296397</v>
      </c>
      <c r="DZ18" s="127">
        <f>VLOOKUP(DZ$7,'[29]Curve Summary ALBERTA'!$A$13:$AG$161,18)</f>
        <v>52.558067288720657</v>
      </c>
      <c r="EA18" s="127">
        <f>VLOOKUP(EA$7,'[29]Curve Summary ALBERTA'!$A$13:$AG$161,18)</f>
        <v>50.780541678291186</v>
      </c>
      <c r="EB18" s="127">
        <f>VLOOKUP(EB$7,'[29]Curve Summary ALBERTA'!$A$13:$AG$161,18)</f>
        <v>47.0625217916159</v>
      </c>
      <c r="EC18" s="127">
        <f>VLOOKUP(EC$7,'[29]Curve Summary ALBERTA'!$A$13:$AG$161,18)</f>
        <v>47.145330111556397</v>
      </c>
      <c r="ED18" s="127">
        <f>VLOOKUP(ED$7,'[29]Curve Summary ALBERTA'!$A$13:$AG$161,18)</f>
        <v>47.712495421563418</v>
      </c>
      <c r="EE18" s="127">
        <f>VLOOKUP(EE$7,'[29]Curve Summary ALBERTA'!$A$13:$AG$161,18)</f>
        <v>48.306734689887008</v>
      </c>
      <c r="EF18" s="127">
        <f>VLOOKUP(EF$7,'[29]Curve Summary ALBERTA'!$A$13:$AG$161,18)</f>
        <v>48.836184669373111</v>
      </c>
      <c r="EG18" s="127">
        <f>VLOOKUP(EG$7,'[29]Curve Summary ALBERTA'!$A$13:$AG$161,18)</f>
        <v>48.64131114417161</v>
      </c>
      <c r="EH18" s="127">
        <f>VLOOKUP(EH$7,'[29]Curve Summary ALBERTA'!$A$13:$AG$161,18)</f>
        <v>48.848985013945452</v>
      </c>
      <c r="EI18" s="127">
        <f>VLOOKUP(EI$7,'[29]Curve Summary ALBERTA'!$A$13:$AG$161,18)</f>
        <v>51.103810120560311</v>
      </c>
      <c r="EJ18" s="127">
        <f>VLOOKUP(EJ$7,'[29]Curve Summary ALBERTA'!$A$13:$AG$161,18)</f>
        <v>53.293854389520497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f t="shared" ref="C28:AC34" si="17">C9-C47</f>
        <v>-0.93333333333333357</v>
      </c>
      <c r="D28" s="128">
        <f t="shared" ca="1" si="17"/>
        <v>0</v>
      </c>
      <c r="E28" s="144">
        <f t="shared" ca="1" si="17"/>
        <v>-3.5249042145597542E-2</v>
      </c>
      <c r="F28" s="128">
        <f t="shared" si="17"/>
        <v>0</v>
      </c>
      <c r="G28" s="128">
        <f t="shared" si="17"/>
        <v>0.25</v>
      </c>
      <c r="H28" s="128">
        <f t="shared" si="17"/>
        <v>-0.25</v>
      </c>
      <c r="I28" s="128">
        <f t="shared" si="17"/>
        <v>0.25</v>
      </c>
      <c r="J28" s="128">
        <f t="shared" si="17"/>
        <v>0.5</v>
      </c>
      <c r="K28" s="128">
        <f t="shared" si="17"/>
        <v>0</v>
      </c>
      <c r="L28" s="128">
        <f t="shared" si="17"/>
        <v>0.25</v>
      </c>
      <c r="M28" s="128">
        <f t="shared" si="17"/>
        <v>0.5</v>
      </c>
      <c r="N28" s="128">
        <f>N9-N47</f>
        <v>0.25</v>
      </c>
      <c r="O28" s="128">
        <f t="shared" si="17"/>
        <v>0</v>
      </c>
      <c r="P28" s="128">
        <f t="shared" si="17"/>
        <v>0</v>
      </c>
      <c r="Q28" s="128">
        <f t="shared" si="17"/>
        <v>0</v>
      </c>
      <c r="R28" s="128">
        <f t="shared" si="17"/>
        <v>0</v>
      </c>
      <c r="S28" s="128">
        <f t="shared" si="17"/>
        <v>-1.25</v>
      </c>
      <c r="T28" s="128">
        <f t="shared" si="17"/>
        <v>-0.5</v>
      </c>
      <c r="U28" s="128">
        <f t="shared" si="17"/>
        <v>-1.25</v>
      </c>
      <c r="V28" s="128">
        <f t="shared" si="17"/>
        <v>-2</v>
      </c>
      <c r="W28" s="144">
        <f t="shared" si="17"/>
        <v>-0.20392156862745026</v>
      </c>
      <c r="X28" s="128">
        <f t="shared" si="17"/>
        <v>0.18529411764706083</v>
      </c>
      <c r="Y28" s="128">
        <f t="shared" si="17"/>
        <v>0.17667785234899469</v>
      </c>
      <c r="Z28" s="128">
        <f t="shared" si="17"/>
        <v>0.20247058823528619</v>
      </c>
      <c r="AA28" s="128">
        <f t="shared" si="17"/>
        <v>0.19303921568626947</v>
      </c>
      <c r="AB28" s="128">
        <f t="shared" si="17"/>
        <v>0.19203125000000654</v>
      </c>
      <c r="AC28" s="217">
        <f t="shared" ca="1" si="17"/>
        <v>0.15283702179354464</v>
      </c>
      <c r="AD28" s="145"/>
      <c r="AE28" s="145"/>
      <c r="AF28" s="146"/>
      <c r="AG28" s="127">
        <f t="shared" ref="AG28:CR31" si="18">AG9*AG$5</f>
        <v>709.5</v>
      </c>
      <c r="AH28" s="223">
        <f t="shared" si="18"/>
        <v>635</v>
      </c>
      <c r="AI28" s="223">
        <f t="shared" si="18"/>
        <v>661.5</v>
      </c>
      <c r="AJ28" s="223">
        <f t="shared" si="18"/>
        <v>616</v>
      </c>
      <c r="AK28" s="223">
        <f t="shared" si="18"/>
        <v>583</v>
      </c>
      <c r="AL28" s="223">
        <f t="shared" si="18"/>
        <v>570</v>
      </c>
      <c r="AM28" s="223">
        <f t="shared" si="18"/>
        <v>924</v>
      </c>
      <c r="AN28" s="223">
        <f t="shared" si="18"/>
        <v>1100</v>
      </c>
      <c r="AO28" s="223">
        <f t="shared" si="18"/>
        <v>840</v>
      </c>
      <c r="AP28" s="223">
        <f t="shared" si="18"/>
        <v>874</v>
      </c>
      <c r="AQ28" s="223">
        <f t="shared" si="18"/>
        <v>730</v>
      </c>
      <c r="AR28" s="223">
        <f t="shared" si="18"/>
        <v>777</v>
      </c>
      <c r="AS28" s="223">
        <f t="shared" si="18"/>
        <v>924</v>
      </c>
      <c r="AT28" s="223">
        <f t="shared" si="18"/>
        <v>800</v>
      </c>
      <c r="AU28" s="223">
        <f t="shared" si="18"/>
        <v>798</v>
      </c>
      <c r="AV28" s="223">
        <f t="shared" si="18"/>
        <v>726</v>
      </c>
      <c r="AW28" s="223">
        <f t="shared" si="18"/>
        <v>619.5</v>
      </c>
      <c r="AX28" s="223">
        <f t="shared" si="18"/>
        <v>651</v>
      </c>
      <c r="AY28" s="223">
        <f t="shared" si="18"/>
        <v>1034</v>
      </c>
      <c r="AZ28" s="223">
        <f t="shared" si="18"/>
        <v>1155</v>
      </c>
      <c r="BA28" s="223">
        <f t="shared" si="18"/>
        <v>924</v>
      </c>
      <c r="BB28" s="223">
        <f t="shared" si="18"/>
        <v>954.5</v>
      </c>
      <c r="BC28" s="223">
        <f t="shared" si="18"/>
        <v>736.25</v>
      </c>
      <c r="BD28" s="223">
        <f t="shared" si="18"/>
        <v>880</v>
      </c>
      <c r="BE28" s="223">
        <f t="shared" si="18"/>
        <v>884.52</v>
      </c>
      <c r="BF28" s="223">
        <f t="shared" si="18"/>
        <v>808</v>
      </c>
      <c r="BG28" s="223">
        <f t="shared" si="18"/>
        <v>889.64</v>
      </c>
      <c r="BH28" s="223">
        <f t="shared" si="18"/>
        <v>756.58</v>
      </c>
      <c r="BI28" s="223">
        <f t="shared" si="18"/>
        <v>627.6</v>
      </c>
      <c r="BJ28" s="223">
        <f t="shared" si="18"/>
        <v>718.74</v>
      </c>
      <c r="BK28" s="223">
        <f t="shared" si="18"/>
        <v>974.6099999999999</v>
      </c>
      <c r="BL28" s="223">
        <f t="shared" si="18"/>
        <v>1172.1600000000001</v>
      </c>
      <c r="BM28" s="223">
        <f t="shared" si="18"/>
        <v>920.43</v>
      </c>
      <c r="BN28" s="223">
        <f t="shared" si="18"/>
        <v>875.49</v>
      </c>
      <c r="BO28" s="223">
        <f t="shared" si="18"/>
        <v>825.93</v>
      </c>
      <c r="BP28" s="223">
        <f t="shared" si="18"/>
        <v>929.19999999999993</v>
      </c>
      <c r="BQ28" s="223">
        <f t="shared" si="18"/>
        <v>886.41</v>
      </c>
      <c r="BR28" s="223">
        <f t="shared" si="18"/>
        <v>814.80000000000007</v>
      </c>
      <c r="BS28" s="223">
        <f t="shared" si="18"/>
        <v>903.21</v>
      </c>
      <c r="BT28" s="223">
        <f t="shared" si="18"/>
        <v>747.3900000000001</v>
      </c>
      <c r="BU28" s="223">
        <f t="shared" si="18"/>
        <v>693.42000000000007</v>
      </c>
      <c r="BV28" s="223">
        <f t="shared" si="18"/>
        <v>750.64</v>
      </c>
      <c r="BW28" s="223">
        <f t="shared" si="18"/>
        <v>918</v>
      </c>
      <c r="BX28" s="223">
        <f t="shared" si="18"/>
        <v>1191.17</v>
      </c>
      <c r="BY28" s="223">
        <f t="shared" si="18"/>
        <v>917.7</v>
      </c>
      <c r="BZ28" s="223">
        <f t="shared" si="18"/>
        <v>879.06</v>
      </c>
      <c r="CA28" s="223">
        <f t="shared" si="18"/>
        <v>836.43</v>
      </c>
      <c r="CB28" s="223">
        <f t="shared" si="18"/>
        <v>855.95999999999992</v>
      </c>
      <c r="CC28" s="223">
        <f t="shared" si="18"/>
        <v>891.87</v>
      </c>
      <c r="CD28" s="223">
        <f t="shared" si="18"/>
        <v>822.8</v>
      </c>
      <c r="CE28" s="223">
        <f t="shared" si="18"/>
        <v>915.4</v>
      </c>
      <c r="CF28" s="223">
        <f t="shared" si="18"/>
        <v>729.2</v>
      </c>
      <c r="CG28" s="223">
        <f t="shared" si="18"/>
        <v>750.64</v>
      </c>
      <c r="CH28" s="223">
        <f t="shared" si="18"/>
        <v>772.64</v>
      </c>
      <c r="CI28" s="223">
        <f t="shared" si="18"/>
        <v>916.59999999999991</v>
      </c>
      <c r="CJ28" s="223">
        <f t="shared" si="18"/>
        <v>1177.1400000000001</v>
      </c>
      <c r="CK28" s="223">
        <f t="shared" si="18"/>
        <v>876.59999999999991</v>
      </c>
      <c r="CL28" s="223">
        <f t="shared" si="18"/>
        <v>927.52</v>
      </c>
      <c r="CM28" s="223">
        <f t="shared" si="18"/>
        <v>846.72</v>
      </c>
      <c r="CN28" s="223">
        <f t="shared" si="18"/>
        <v>823.19999999999993</v>
      </c>
      <c r="CO28" s="223">
        <f t="shared" si="18"/>
        <v>940.28000000000009</v>
      </c>
      <c r="CP28" s="223">
        <f t="shared" si="18"/>
        <v>830.6</v>
      </c>
      <c r="CQ28" s="223">
        <f t="shared" si="18"/>
        <v>887.04</v>
      </c>
      <c r="CR28" s="223">
        <f t="shared" si="18"/>
        <v>782.88</v>
      </c>
      <c r="CS28" s="223">
        <f t="shared" ref="CS28:EJ32" si="19">CS9*CS$5</f>
        <v>773.52</v>
      </c>
      <c r="CT28" s="223">
        <f t="shared" si="19"/>
        <v>757.47</v>
      </c>
      <c r="CU28" s="223">
        <f t="shared" si="19"/>
        <v>961.8</v>
      </c>
      <c r="CV28" s="223">
        <f t="shared" si="19"/>
        <v>1165.4100000000001</v>
      </c>
      <c r="CW28" s="223">
        <f t="shared" si="19"/>
        <v>835.81000000000006</v>
      </c>
      <c r="CX28" s="223">
        <f t="shared" si="19"/>
        <v>976.81</v>
      </c>
      <c r="CY28" s="223">
        <f t="shared" si="19"/>
        <v>856.8</v>
      </c>
      <c r="CZ28" s="223">
        <f t="shared" si="19"/>
        <v>831.4</v>
      </c>
      <c r="DA28" s="223">
        <f t="shared" si="19"/>
        <v>949.52</v>
      </c>
      <c r="DB28" s="223">
        <f t="shared" si="19"/>
        <v>882.63</v>
      </c>
      <c r="DC28" s="223">
        <f t="shared" si="19"/>
        <v>858.9</v>
      </c>
      <c r="DD28" s="223">
        <f t="shared" si="19"/>
        <v>837.54</v>
      </c>
      <c r="DE28" s="223">
        <f t="shared" si="19"/>
        <v>758.1</v>
      </c>
      <c r="DF28" s="223">
        <f t="shared" si="19"/>
        <v>775.95</v>
      </c>
      <c r="DG28" s="223">
        <f t="shared" si="19"/>
        <v>1012.2199999999999</v>
      </c>
      <c r="DH28" s="223">
        <f t="shared" si="19"/>
        <v>1061.3399999999999</v>
      </c>
      <c r="DI28" s="223">
        <f t="shared" si="19"/>
        <v>930.72</v>
      </c>
      <c r="DJ28" s="223">
        <f t="shared" si="19"/>
        <v>986.93</v>
      </c>
      <c r="DK28" s="223">
        <f t="shared" si="19"/>
        <v>785.65</v>
      </c>
      <c r="DL28" s="223">
        <f t="shared" si="19"/>
        <v>925.54</v>
      </c>
      <c r="DM28" s="223">
        <f t="shared" si="19"/>
        <v>915.18</v>
      </c>
      <c r="DN28" s="223">
        <f t="shared" si="19"/>
        <v>850.6</v>
      </c>
      <c r="DO28" s="223">
        <f t="shared" si="19"/>
        <v>912.56</v>
      </c>
      <c r="DP28" s="223">
        <f t="shared" si="19"/>
        <v>854.7</v>
      </c>
      <c r="DQ28" s="223">
        <f t="shared" si="19"/>
        <v>740</v>
      </c>
      <c r="DR28" s="223">
        <f t="shared" si="19"/>
        <v>831.59999999999991</v>
      </c>
      <c r="DS28" s="223">
        <f t="shared" si="19"/>
        <v>1017.06</v>
      </c>
      <c r="DT28" s="223">
        <f t="shared" si="19"/>
        <v>1059.45</v>
      </c>
      <c r="DU28" s="223">
        <f t="shared" si="19"/>
        <v>937.8599999999999</v>
      </c>
      <c r="DV28" s="223">
        <f t="shared" si="19"/>
        <v>953.7</v>
      </c>
      <c r="DW28" s="223">
        <f t="shared" si="19"/>
        <v>838</v>
      </c>
      <c r="DX28" s="223">
        <f t="shared" si="19"/>
        <v>936.54</v>
      </c>
      <c r="DY28" s="223">
        <f t="shared" si="19"/>
        <v>880</v>
      </c>
      <c r="DZ28" s="223">
        <f t="shared" si="19"/>
        <v>860.40000000000009</v>
      </c>
      <c r="EA28" s="223">
        <f t="shared" si="19"/>
        <v>967.15</v>
      </c>
      <c r="EB28" s="223">
        <f t="shared" si="19"/>
        <v>871.2</v>
      </c>
      <c r="EC28" s="223">
        <f t="shared" si="19"/>
        <v>757.8</v>
      </c>
      <c r="ED28" s="223">
        <f t="shared" si="19"/>
        <v>849.86</v>
      </c>
      <c r="EE28" s="223">
        <f t="shared" si="19"/>
        <v>976.07999999999993</v>
      </c>
      <c r="EF28" s="223">
        <f t="shared" si="19"/>
        <v>1109.02</v>
      </c>
      <c r="EG28" s="223">
        <f t="shared" si="19"/>
        <v>945.42000000000007</v>
      </c>
      <c r="EH28" s="223">
        <f t="shared" si="19"/>
        <v>919.59</v>
      </c>
      <c r="EI28" s="223">
        <f t="shared" si="19"/>
        <v>891.45</v>
      </c>
      <c r="EJ28" s="223">
        <f t="shared" si="19"/>
        <v>990.61</v>
      </c>
    </row>
    <row r="29" spans="1:140" ht="13.7" customHeight="1" x14ac:dyDescent="0.2">
      <c r="A29" s="190" t="s">
        <v>121</v>
      </c>
      <c r="B29" s="148"/>
      <c r="C29" s="127">
        <f t="shared" si="17"/>
        <v>-1.1499999999999986</v>
      </c>
      <c r="D29" s="127">
        <f t="shared" ca="1" si="17"/>
        <v>0.26000000000000156</v>
      </c>
      <c r="E29" s="149">
        <f t="shared" ca="1" si="17"/>
        <v>1.4712643678162607E-2</v>
      </c>
      <c r="F29" s="127">
        <f t="shared" si="17"/>
        <v>-0.80000000000000071</v>
      </c>
      <c r="G29" s="127">
        <f t="shared" si="17"/>
        <v>-0.5</v>
      </c>
      <c r="H29" s="127">
        <f t="shared" si="17"/>
        <v>-1.1000000000000014</v>
      </c>
      <c r="I29" s="127">
        <f t="shared" si="17"/>
        <v>-0.125</v>
      </c>
      <c r="J29" s="127">
        <f t="shared" si="17"/>
        <v>-0.25</v>
      </c>
      <c r="K29" s="127">
        <f t="shared" si="17"/>
        <v>0</v>
      </c>
      <c r="L29" s="127">
        <f t="shared" si="17"/>
        <v>0.25</v>
      </c>
      <c r="M29" s="127">
        <f t="shared" si="17"/>
        <v>0.5</v>
      </c>
      <c r="N29" s="127">
        <f t="shared" si="17"/>
        <v>0.25</v>
      </c>
      <c r="O29" s="127">
        <f t="shared" si="17"/>
        <v>0</v>
      </c>
      <c r="P29" s="127">
        <f t="shared" si="17"/>
        <v>0</v>
      </c>
      <c r="Q29" s="127">
        <f t="shared" si="17"/>
        <v>0</v>
      </c>
      <c r="R29" s="127">
        <f t="shared" si="17"/>
        <v>0</v>
      </c>
      <c r="S29" s="127">
        <f t="shared" si="17"/>
        <v>-0.9166666666666643</v>
      </c>
      <c r="T29" s="127">
        <f t="shared" si="17"/>
        <v>0</v>
      </c>
      <c r="U29" s="127">
        <f t="shared" si="17"/>
        <v>-0.75</v>
      </c>
      <c r="V29" s="127">
        <f t="shared" si="17"/>
        <v>-2</v>
      </c>
      <c r="W29" s="149">
        <f t="shared" si="17"/>
        <v>-0.31274509803921546</v>
      </c>
      <c r="X29" s="127">
        <f t="shared" si="17"/>
        <v>0.16568627450980244</v>
      </c>
      <c r="Y29" s="127">
        <f t="shared" si="17"/>
        <v>0.14694630872484282</v>
      </c>
      <c r="Z29" s="127">
        <f t="shared" si="17"/>
        <v>0.1809019607843112</v>
      </c>
      <c r="AA29" s="127">
        <f t="shared" si="17"/>
        <v>-7.7039215686269813E-2</v>
      </c>
      <c r="AB29" s="127">
        <f t="shared" si="17"/>
        <v>-7.6445312499998863E-2</v>
      </c>
      <c r="AC29" s="150">
        <f t="shared" ca="1" si="17"/>
        <v>-1.2523849712863466E-2</v>
      </c>
      <c r="AD29" s="145"/>
      <c r="AE29" s="145"/>
      <c r="AF29" s="146"/>
      <c r="AG29" s="127">
        <f t="shared" si="18"/>
        <v>709.5</v>
      </c>
      <c r="AH29" s="223">
        <f t="shared" si="18"/>
        <v>633</v>
      </c>
      <c r="AI29" s="223">
        <f t="shared" si="18"/>
        <v>661.5</v>
      </c>
      <c r="AJ29" s="223">
        <f t="shared" si="18"/>
        <v>660</v>
      </c>
      <c r="AK29" s="223">
        <f t="shared" si="18"/>
        <v>638</v>
      </c>
      <c r="AL29" s="223">
        <f t="shared" si="18"/>
        <v>620</v>
      </c>
      <c r="AM29" s="223">
        <f t="shared" si="18"/>
        <v>990</v>
      </c>
      <c r="AN29" s="223">
        <f t="shared" si="18"/>
        <v>1155</v>
      </c>
      <c r="AO29" s="223">
        <f t="shared" si="18"/>
        <v>910</v>
      </c>
      <c r="AP29" s="223">
        <f t="shared" si="18"/>
        <v>897</v>
      </c>
      <c r="AQ29" s="223">
        <f t="shared" si="18"/>
        <v>750</v>
      </c>
      <c r="AR29" s="223">
        <f t="shared" si="18"/>
        <v>787.5</v>
      </c>
      <c r="AS29" s="223">
        <f t="shared" si="18"/>
        <v>935</v>
      </c>
      <c r="AT29" s="223">
        <f t="shared" si="18"/>
        <v>815</v>
      </c>
      <c r="AU29" s="223">
        <f t="shared" si="18"/>
        <v>829.5</v>
      </c>
      <c r="AV29" s="223">
        <f t="shared" si="18"/>
        <v>803</v>
      </c>
      <c r="AW29" s="223">
        <f t="shared" si="18"/>
        <v>693</v>
      </c>
      <c r="AX29" s="223">
        <f t="shared" si="18"/>
        <v>729.75</v>
      </c>
      <c r="AY29" s="223">
        <f t="shared" si="18"/>
        <v>1133</v>
      </c>
      <c r="AZ29" s="223">
        <f t="shared" si="18"/>
        <v>1228.5</v>
      </c>
      <c r="BA29" s="223">
        <f t="shared" si="18"/>
        <v>997.5</v>
      </c>
      <c r="BB29" s="223">
        <f t="shared" si="18"/>
        <v>994.75</v>
      </c>
      <c r="BC29" s="223">
        <f t="shared" si="18"/>
        <v>750.5</v>
      </c>
      <c r="BD29" s="223">
        <f t="shared" si="18"/>
        <v>896.5</v>
      </c>
      <c r="BE29" s="223">
        <f t="shared" si="18"/>
        <v>900.48</v>
      </c>
      <c r="BF29" s="223">
        <f t="shared" si="18"/>
        <v>827.6</v>
      </c>
      <c r="BG29" s="223">
        <f t="shared" si="18"/>
        <v>926.9</v>
      </c>
      <c r="BH29" s="223">
        <f t="shared" si="18"/>
        <v>830.06</v>
      </c>
      <c r="BI29" s="223">
        <f t="shared" si="18"/>
        <v>694.59999999999991</v>
      </c>
      <c r="BJ29" s="223">
        <f t="shared" si="18"/>
        <v>797.06</v>
      </c>
      <c r="BK29" s="223">
        <f t="shared" si="18"/>
        <v>1062.6000000000001</v>
      </c>
      <c r="BL29" s="223">
        <f t="shared" si="18"/>
        <v>1245.42</v>
      </c>
      <c r="BM29" s="223">
        <f t="shared" si="18"/>
        <v>990.57</v>
      </c>
      <c r="BN29" s="223">
        <f t="shared" si="18"/>
        <v>913.92000000000007</v>
      </c>
      <c r="BO29" s="223">
        <f t="shared" si="18"/>
        <v>846.51</v>
      </c>
      <c r="BP29" s="223">
        <f t="shared" si="18"/>
        <v>951.74</v>
      </c>
      <c r="BQ29" s="223">
        <f t="shared" si="18"/>
        <v>906.99</v>
      </c>
      <c r="BR29" s="223">
        <f t="shared" si="18"/>
        <v>838.19999999999993</v>
      </c>
      <c r="BS29" s="223">
        <f t="shared" si="18"/>
        <v>942.7700000000001</v>
      </c>
      <c r="BT29" s="223">
        <f t="shared" si="18"/>
        <v>814.59</v>
      </c>
      <c r="BU29" s="223">
        <f t="shared" si="18"/>
        <v>760.62</v>
      </c>
      <c r="BV29" s="223">
        <f t="shared" si="18"/>
        <v>825.21999999999991</v>
      </c>
      <c r="BW29" s="223">
        <f t="shared" si="18"/>
        <v>996.59999999999991</v>
      </c>
      <c r="BX29" s="223">
        <f t="shared" si="18"/>
        <v>1264.54</v>
      </c>
      <c r="BY29" s="223">
        <f t="shared" si="18"/>
        <v>984.69</v>
      </c>
      <c r="BZ29" s="223">
        <f t="shared" si="18"/>
        <v>919.17000000000007</v>
      </c>
      <c r="CA29" s="223">
        <f t="shared" si="18"/>
        <v>861.42000000000007</v>
      </c>
      <c r="CB29" s="223">
        <f t="shared" si="18"/>
        <v>880.74</v>
      </c>
      <c r="CC29" s="223">
        <f t="shared" si="18"/>
        <v>916.8599999999999</v>
      </c>
      <c r="CD29" s="223">
        <f t="shared" si="18"/>
        <v>850</v>
      </c>
      <c r="CE29" s="223">
        <f t="shared" si="18"/>
        <v>958.41000000000008</v>
      </c>
      <c r="CF29" s="223">
        <f t="shared" si="18"/>
        <v>793.40000000000009</v>
      </c>
      <c r="CG29" s="223">
        <f t="shared" si="18"/>
        <v>821.26</v>
      </c>
      <c r="CH29" s="223">
        <f t="shared" si="18"/>
        <v>847.21999999999991</v>
      </c>
      <c r="CI29" s="223">
        <f t="shared" si="18"/>
        <v>994.59999999999991</v>
      </c>
      <c r="CJ29" s="223">
        <f t="shared" si="18"/>
        <v>1251.6600000000001</v>
      </c>
      <c r="CK29" s="223">
        <f t="shared" si="18"/>
        <v>941.4</v>
      </c>
      <c r="CL29" s="223">
        <f t="shared" si="18"/>
        <v>973.06</v>
      </c>
      <c r="CM29" s="223">
        <f t="shared" si="18"/>
        <v>876.12</v>
      </c>
      <c r="CN29" s="223">
        <f t="shared" si="18"/>
        <v>851.4</v>
      </c>
      <c r="CO29" s="223">
        <f t="shared" si="18"/>
        <v>976.8</v>
      </c>
      <c r="CP29" s="223">
        <f t="shared" si="18"/>
        <v>866.80000000000007</v>
      </c>
      <c r="CQ29" s="223">
        <f t="shared" si="18"/>
        <v>936.76</v>
      </c>
      <c r="CR29" s="223">
        <f t="shared" si="18"/>
        <v>855.75</v>
      </c>
      <c r="CS29" s="223">
        <f t="shared" si="19"/>
        <v>849.42</v>
      </c>
      <c r="CT29" s="223">
        <f t="shared" si="19"/>
        <v>833.49</v>
      </c>
      <c r="CU29" s="223">
        <f t="shared" si="19"/>
        <v>1049.1600000000001</v>
      </c>
      <c r="CV29" s="223">
        <f t="shared" si="19"/>
        <v>1247.98</v>
      </c>
      <c r="CW29" s="223">
        <f t="shared" si="19"/>
        <v>902.88000000000011</v>
      </c>
      <c r="CX29" s="223">
        <f t="shared" si="19"/>
        <v>1033.3900000000001</v>
      </c>
      <c r="CY29" s="223">
        <f t="shared" si="19"/>
        <v>895.23</v>
      </c>
      <c r="CZ29" s="223">
        <f t="shared" si="19"/>
        <v>868.19999999999993</v>
      </c>
      <c r="DA29" s="223">
        <f t="shared" si="19"/>
        <v>993.08</v>
      </c>
      <c r="DB29" s="223">
        <f t="shared" si="19"/>
        <v>926.94</v>
      </c>
      <c r="DC29" s="223">
        <f t="shared" si="19"/>
        <v>912.24</v>
      </c>
      <c r="DD29" s="223">
        <f t="shared" si="19"/>
        <v>917.83999999999992</v>
      </c>
      <c r="DE29" s="223">
        <f t="shared" si="19"/>
        <v>834.32999999999993</v>
      </c>
      <c r="DF29" s="223">
        <f t="shared" si="19"/>
        <v>855.54000000000008</v>
      </c>
      <c r="DG29" s="223">
        <f t="shared" si="19"/>
        <v>1107.7</v>
      </c>
      <c r="DH29" s="223">
        <f t="shared" si="19"/>
        <v>1141.98</v>
      </c>
      <c r="DI29" s="223">
        <f t="shared" si="19"/>
        <v>1009.68</v>
      </c>
      <c r="DJ29" s="223">
        <f t="shared" si="19"/>
        <v>1049.95</v>
      </c>
      <c r="DK29" s="223">
        <f t="shared" si="19"/>
        <v>826.5</v>
      </c>
      <c r="DL29" s="223">
        <f t="shared" si="19"/>
        <v>973.06</v>
      </c>
      <c r="DM29" s="223">
        <f t="shared" si="19"/>
        <v>965.57999999999993</v>
      </c>
      <c r="DN29" s="223">
        <f t="shared" si="19"/>
        <v>901</v>
      </c>
      <c r="DO29" s="223">
        <f t="shared" si="19"/>
        <v>976.58</v>
      </c>
      <c r="DP29" s="223">
        <f t="shared" si="19"/>
        <v>941.16000000000008</v>
      </c>
      <c r="DQ29" s="223">
        <f t="shared" si="19"/>
        <v>818.19999999999993</v>
      </c>
      <c r="DR29" s="223">
        <f t="shared" si="19"/>
        <v>920.92</v>
      </c>
      <c r="DS29" s="223">
        <f t="shared" si="19"/>
        <v>1119.1399999999999</v>
      </c>
      <c r="DT29" s="223">
        <f t="shared" si="19"/>
        <v>1147.44</v>
      </c>
      <c r="DU29" s="223">
        <f t="shared" si="19"/>
        <v>1023.5400000000001</v>
      </c>
      <c r="DV29" s="223">
        <f t="shared" si="19"/>
        <v>1022.12</v>
      </c>
      <c r="DW29" s="223">
        <f t="shared" si="19"/>
        <v>889.2</v>
      </c>
      <c r="DX29" s="223">
        <f t="shared" si="19"/>
        <v>993.08</v>
      </c>
      <c r="DY29" s="223">
        <f t="shared" si="19"/>
        <v>936.4</v>
      </c>
      <c r="DZ29" s="223">
        <f t="shared" si="19"/>
        <v>919</v>
      </c>
      <c r="EA29" s="223">
        <f t="shared" si="19"/>
        <v>1042.5899999999999</v>
      </c>
      <c r="EB29" s="223">
        <f t="shared" si="19"/>
        <v>964.26</v>
      </c>
      <c r="EC29" s="223">
        <f t="shared" si="19"/>
        <v>841.59999999999991</v>
      </c>
      <c r="ED29" s="223">
        <f t="shared" si="19"/>
        <v>945.33999999999992</v>
      </c>
      <c r="EE29" s="223">
        <f t="shared" si="19"/>
        <v>1079.6099999999999</v>
      </c>
      <c r="EF29" s="223">
        <f t="shared" si="19"/>
        <v>1208.9000000000001</v>
      </c>
      <c r="EG29" s="223">
        <f t="shared" si="19"/>
        <v>1037.82</v>
      </c>
      <c r="EH29" s="223">
        <f t="shared" si="19"/>
        <v>992.88</v>
      </c>
      <c r="EI29" s="223">
        <f t="shared" si="19"/>
        <v>953.4</v>
      </c>
      <c r="EJ29" s="223">
        <f t="shared" si="19"/>
        <v>1058.92</v>
      </c>
    </row>
    <row r="30" spans="1:140" ht="13.7" customHeight="1" x14ac:dyDescent="0.2">
      <c r="A30" s="190" t="s">
        <v>122</v>
      </c>
      <c r="B30" s="133"/>
      <c r="C30" s="127">
        <f t="shared" si="17"/>
        <v>-1.9500000000000028</v>
      </c>
      <c r="D30" s="127">
        <f t="shared" ca="1" si="17"/>
        <v>0</v>
      </c>
      <c r="E30" s="149">
        <f t="shared" ca="1" si="17"/>
        <v>-0.44942528735631981</v>
      </c>
      <c r="F30" s="127">
        <f t="shared" si="17"/>
        <v>0</v>
      </c>
      <c r="G30" s="127">
        <f t="shared" si="17"/>
        <v>0</v>
      </c>
      <c r="H30" s="127">
        <f t="shared" si="17"/>
        <v>0</v>
      </c>
      <c r="I30" s="127">
        <f t="shared" si="17"/>
        <v>0</v>
      </c>
      <c r="J30" s="127">
        <f t="shared" si="17"/>
        <v>0</v>
      </c>
      <c r="K30" s="127">
        <f t="shared" si="17"/>
        <v>0</v>
      </c>
      <c r="L30" s="127">
        <f t="shared" si="17"/>
        <v>0</v>
      </c>
      <c r="M30" s="127">
        <f t="shared" si="17"/>
        <v>0</v>
      </c>
      <c r="N30" s="127">
        <f t="shared" si="17"/>
        <v>0</v>
      </c>
      <c r="O30" s="127">
        <f t="shared" si="17"/>
        <v>0</v>
      </c>
      <c r="P30" s="127">
        <f t="shared" si="17"/>
        <v>0</v>
      </c>
      <c r="Q30" s="127">
        <f t="shared" si="17"/>
        <v>0</v>
      </c>
      <c r="R30" s="127">
        <f t="shared" si="17"/>
        <v>0</v>
      </c>
      <c r="S30" s="127">
        <f t="shared" si="17"/>
        <v>0</v>
      </c>
      <c r="T30" s="127">
        <f t="shared" si="17"/>
        <v>0</v>
      </c>
      <c r="U30" s="127">
        <f t="shared" si="17"/>
        <v>0</v>
      </c>
      <c r="V30" s="127">
        <f t="shared" si="17"/>
        <v>0</v>
      </c>
      <c r="W30" s="149">
        <f t="shared" si="17"/>
        <v>0</v>
      </c>
      <c r="X30" s="127">
        <f t="shared" si="17"/>
        <v>0</v>
      </c>
      <c r="Y30" s="127">
        <f t="shared" si="17"/>
        <v>0</v>
      </c>
      <c r="Z30" s="127">
        <f t="shared" si="17"/>
        <v>0</v>
      </c>
      <c r="AA30" s="127">
        <f t="shared" si="17"/>
        <v>0</v>
      </c>
      <c r="AB30" s="127">
        <f t="shared" si="17"/>
        <v>0</v>
      </c>
      <c r="AC30" s="150">
        <f t="shared" ca="1" si="17"/>
        <v>7.4518538536949563E-4</v>
      </c>
      <c r="AD30" s="145"/>
      <c r="AE30" s="145"/>
      <c r="AF30" s="146"/>
      <c r="AG30" s="127">
        <f t="shared" si="18"/>
        <v>729.3</v>
      </c>
      <c r="AH30" s="223">
        <f t="shared" si="18"/>
        <v>650</v>
      </c>
      <c r="AI30" s="223">
        <f t="shared" si="18"/>
        <v>672</v>
      </c>
      <c r="AJ30" s="223">
        <f t="shared" si="18"/>
        <v>642.4</v>
      </c>
      <c r="AK30" s="223">
        <f t="shared" si="18"/>
        <v>636.9</v>
      </c>
      <c r="AL30" s="223">
        <f t="shared" si="18"/>
        <v>709</v>
      </c>
      <c r="AM30" s="223">
        <f t="shared" si="18"/>
        <v>1056</v>
      </c>
      <c r="AN30" s="223">
        <f t="shared" si="18"/>
        <v>1193.5</v>
      </c>
      <c r="AO30" s="223">
        <f t="shared" si="18"/>
        <v>940</v>
      </c>
      <c r="AP30" s="223">
        <f t="shared" si="18"/>
        <v>871.69999999999993</v>
      </c>
      <c r="AQ30" s="223">
        <f t="shared" si="18"/>
        <v>778</v>
      </c>
      <c r="AR30" s="223">
        <f t="shared" si="18"/>
        <v>837.9</v>
      </c>
      <c r="AS30" s="223">
        <f t="shared" si="18"/>
        <v>919.59999999999991</v>
      </c>
      <c r="AT30" s="223">
        <f t="shared" si="18"/>
        <v>796</v>
      </c>
      <c r="AU30" s="223">
        <f t="shared" si="18"/>
        <v>793.8</v>
      </c>
      <c r="AV30" s="223">
        <f t="shared" si="18"/>
        <v>786.5</v>
      </c>
      <c r="AW30" s="223">
        <f t="shared" si="18"/>
        <v>761.25</v>
      </c>
      <c r="AX30" s="223">
        <f t="shared" si="18"/>
        <v>866.25</v>
      </c>
      <c r="AY30" s="223">
        <f t="shared" si="18"/>
        <v>1138.5</v>
      </c>
      <c r="AZ30" s="223">
        <f t="shared" si="18"/>
        <v>1265.25</v>
      </c>
      <c r="BA30" s="223">
        <f t="shared" si="18"/>
        <v>1160.25</v>
      </c>
      <c r="BB30" s="223">
        <f t="shared" si="18"/>
        <v>892.4</v>
      </c>
      <c r="BC30" s="223">
        <f t="shared" si="18"/>
        <v>775.19999999999993</v>
      </c>
      <c r="BD30" s="223">
        <f t="shared" si="18"/>
        <v>941.59999999999991</v>
      </c>
      <c r="BE30" s="223">
        <f t="shared" si="18"/>
        <v>887.67000000000007</v>
      </c>
      <c r="BF30" s="223">
        <f t="shared" si="18"/>
        <v>804.80000000000007</v>
      </c>
      <c r="BG30" s="223">
        <f t="shared" si="18"/>
        <v>878.83</v>
      </c>
      <c r="BH30" s="223">
        <f t="shared" si="18"/>
        <v>794.86</v>
      </c>
      <c r="BI30" s="223">
        <f t="shared" si="18"/>
        <v>732.6</v>
      </c>
      <c r="BJ30" s="223">
        <f t="shared" si="18"/>
        <v>916.96</v>
      </c>
      <c r="BK30" s="223">
        <f t="shared" si="18"/>
        <v>1097.67</v>
      </c>
      <c r="BL30" s="223">
        <f t="shared" si="18"/>
        <v>1338.7</v>
      </c>
      <c r="BM30" s="223">
        <f t="shared" si="18"/>
        <v>1171.5899999999999</v>
      </c>
      <c r="BN30" s="223">
        <f t="shared" si="18"/>
        <v>822.57</v>
      </c>
      <c r="BO30" s="223">
        <f t="shared" si="18"/>
        <v>864.78</v>
      </c>
      <c r="BP30" s="223">
        <f t="shared" si="18"/>
        <v>993.36999999999989</v>
      </c>
      <c r="BQ30" s="223">
        <f t="shared" si="18"/>
        <v>895.23</v>
      </c>
      <c r="BR30" s="223">
        <f t="shared" si="18"/>
        <v>811.59999999999991</v>
      </c>
      <c r="BS30" s="223">
        <f t="shared" si="18"/>
        <v>886.19</v>
      </c>
      <c r="BT30" s="223">
        <f t="shared" si="18"/>
        <v>765.03</v>
      </c>
      <c r="BU30" s="223">
        <f t="shared" si="18"/>
        <v>775.53</v>
      </c>
      <c r="BV30" s="223">
        <f t="shared" si="18"/>
        <v>924.21999999999991</v>
      </c>
      <c r="BW30" s="223">
        <f t="shared" si="18"/>
        <v>1053.8</v>
      </c>
      <c r="BX30" s="223">
        <f t="shared" si="18"/>
        <v>1410.36</v>
      </c>
      <c r="BY30" s="223">
        <f t="shared" si="18"/>
        <v>1180.6199999999999</v>
      </c>
      <c r="BZ30" s="223">
        <f t="shared" si="18"/>
        <v>828.87</v>
      </c>
      <c r="CA30" s="223">
        <f t="shared" si="18"/>
        <v>871.29000000000008</v>
      </c>
      <c r="CB30" s="223">
        <f t="shared" si="18"/>
        <v>913.70999999999992</v>
      </c>
      <c r="CC30" s="223">
        <f t="shared" si="18"/>
        <v>901.32</v>
      </c>
      <c r="CD30" s="223">
        <f t="shared" si="18"/>
        <v>817.2</v>
      </c>
      <c r="CE30" s="223">
        <f t="shared" si="18"/>
        <v>892.17</v>
      </c>
      <c r="CF30" s="223">
        <f t="shared" si="18"/>
        <v>733.6</v>
      </c>
      <c r="CG30" s="223">
        <f t="shared" si="18"/>
        <v>817.96</v>
      </c>
      <c r="CH30" s="223">
        <f t="shared" si="18"/>
        <v>930.38</v>
      </c>
      <c r="CI30" s="223">
        <f t="shared" si="18"/>
        <v>1060.8</v>
      </c>
      <c r="CJ30" s="223">
        <f t="shared" si="18"/>
        <v>1420.02</v>
      </c>
      <c r="CK30" s="223">
        <f t="shared" si="18"/>
        <v>1132</v>
      </c>
      <c r="CL30" s="223">
        <f t="shared" si="18"/>
        <v>874.06</v>
      </c>
      <c r="CM30" s="223">
        <f t="shared" si="18"/>
        <v>877.17000000000007</v>
      </c>
      <c r="CN30" s="223">
        <f t="shared" si="18"/>
        <v>876</v>
      </c>
      <c r="CO30" s="223">
        <f t="shared" si="18"/>
        <v>951.06</v>
      </c>
      <c r="CP30" s="223">
        <f t="shared" si="18"/>
        <v>823</v>
      </c>
      <c r="CQ30" s="223">
        <f t="shared" si="18"/>
        <v>859.32</v>
      </c>
      <c r="CR30" s="223">
        <f t="shared" si="18"/>
        <v>775.53</v>
      </c>
      <c r="CS30" s="223">
        <f t="shared" si="19"/>
        <v>823.46</v>
      </c>
      <c r="CT30" s="223">
        <f t="shared" si="19"/>
        <v>894.18</v>
      </c>
      <c r="CU30" s="223">
        <f t="shared" si="19"/>
        <v>1121.19</v>
      </c>
      <c r="CV30" s="223">
        <f t="shared" si="19"/>
        <v>1429.22</v>
      </c>
      <c r="CW30" s="223">
        <f t="shared" si="19"/>
        <v>1082.24</v>
      </c>
      <c r="CX30" s="223">
        <f t="shared" si="19"/>
        <v>919.54</v>
      </c>
      <c r="CY30" s="223">
        <f t="shared" si="19"/>
        <v>882.63</v>
      </c>
      <c r="CZ30" s="223">
        <f t="shared" si="19"/>
        <v>881.4</v>
      </c>
      <c r="DA30" s="223">
        <f t="shared" si="19"/>
        <v>956.78000000000009</v>
      </c>
      <c r="DB30" s="223">
        <f t="shared" si="19"/>
        <v>869.19</v>
      </c>
      <c r="DC30" s="223">
        <f t="shared" si="19"/>
        <v>825.09</v>
      </c>
      <c r="DD30" s="223">
        <f t="shared" si="19"/>
        <v>817.08</v>
      </c>
      <c r="DE30" s="223">
        <f t="shared" si="19"/>
        <v>790.44</v>
      </c>
      <c r="DF30" s="223">
        <f t="shared" si="19"/>
        <v>899.01</v>
      </c>
      <c r="DG30" s="223">
        <f t="shared" si="19"/>
        <v>1181.1799999999998</v>
      </c>
      <c r="DH30" s="223">
        <f t="shared" si="19"/>
        <v>1311.87</v>
      </c>
      <c r="DI30" s="223">
        <f t="shared" si="19"/>
        <v>1202.46</v>
      </c>
      <c r="DJ30" s="223">
        <f t="shared" si="19"/>
        <v>924.36999999999989</v>
      </c>
      <c r="DK30" s="223">
        <f t="shared" si="19"/>
        <v>802.56000000000006</v>
      </c>
      <c r="DL30" s="223">
        <f t="shared" si="19"/>
        <v>974.38</v>
      </c>
      <c r="DM30" s="223">
        <f t="shared" si="19"/>
        <v>917.28</v>
      </c>
      <c r="DN30" s="223">
        <f t="shared" si="19"/>
        <v>831.4</v>
      </c>
      <c r="DO30" s="223">
        <f t="shared" si="19"/>
        <v>868.33999999999992</v>
      </c>
      <c r="DP30" s="223">
        <f t="shared" si="19"/>
        <v>820.82</v>
      </c>
      <c r="DQ30" s="223">
        <f t="shared" si="19"/>
        <v>756.2</v>
      </c>
      <c r="DR30" s="223">
        <f t="shared" si="19"/>
        <v>946</v>
      </c>
      <c r="DS30" s="223">
        <f t="shared" si="19"/>
        <v>1186.24</v>
      </c>
      <c r="DT30" s="223">
        <f t="shared" si="19"/>
        <v>1317.75</v>
      </c>
      <c r="DU30" s="223">
        <f t="shared" si="19"/>
        <v>1207.71</v>
      </c>
      <c r="DV30" s="223">
        <f t="shared" si="19"/>
        <v>888.14</v>
      </c>
      <c r="DW30" s="223">
        <f t="shared" si="19"/>
        <v>848.6</v>
      </c>
      <c r="DX30" s="223">
        <f t="shared" si="19"/>
        <v>978.78000000000009</v>
      </c>
      <c r="DY30" s="223">
        <f t="shared" si="19"/>
        <v>877.6</v>
      </c>
      <c r="DZ30" s="223">
        <f t="shared" si="19"/>
        <v>835.19999999999993</v>
      </c>
      <c r="EA30" s="223">
        <f t="shared" si="19"/>
        <v>911.72</v>
      </c>
      <c r="EB30" s="223">
        <f t="shared" si="19"/>
        <v>824.33999999999992</v>
      </c>
      <c r="EC30" s="223">
        <f t="shared" si="19"/>
        <v>759.59999999999991</v>
      </c>
      <c r="ED30" s="223">
        <f t="shared" si="19"/>
        <v>950.18</v>
      </c>
      <c r="EE30" s="223">
        <f t="shared" si="19"/>
        <v>1137.3599999999999</v>
      </c>
      <c r="EF30" s="223">
        <f t="shared" si="19"/>
        <v>1386.66</v>
      </c>
      <c r="EG30" s="223">
        <f t="shared" si="19"/>
        <v>1213.17</v>
      </c>
      <c r="EH30" s="223">
        <f t="shared" si="19"/>
        <v>851.55</v>
      </c>
      <c r="EI30" s="223">
        <f t="shared" si="19"/>
        <v>895.02</v>
      </c>
      <c r="EJ30" s="223">
        <f t="shared" si="19"/>
        <v>1027.6400000000001</v>
      </c>
    </row>
    <row r="31" spans="1:140" ht="13.7" customHeight="1" x14ac:dyDescent="0.2">
      <c r="A31" s="190" t="s">
        <v>123</v>
      </c>
      <c r="B31" s="133"/>
      <c r="C31" s="127">
        <f t="shared" si="17"/>
        <v>3.5083295186360886E-2</v>
      </c>
      <c r="D31" s="127">
        <f t="shared" ca="1" si="17"/>
        <v>-0.21599999999999753</v>
      </c>
      <c r="E31" s="149">
        <f t="shared" ca="1" si="17"/>
        <v>0.1042921469092839</v>
      </c>
      <c r="F31" s="127">
        <f t="shared" si="17"/>
        <v>0</v>
      </c>
      <c r="G31" s="127">
        <f t="shared" si="17"/>
        <v>0</v>
      </c>
      <c r="H31" s="127">
        <f t="shared" si="17"/>
        <v>0</v>
      </c>
      <c r="I31" s="127">
        <f t="shared" si="17"/>
        <v>0</v>
      </c>
      <c r="J31" s="127">
        <f t="shared" si="17"/>
        <v>0</v>
      </c>
      <c r="K31" s="127">
        <f t="shared" si="17"/>
        <v>0</v>
      </c>
      <c r="L31" s="127">
        <f t="shared" si="17"/>
        <v>0</v>
      </c>
      <c r="M31" s="127">
        <f t="shared" si="17"/>
        <v>0</v>
      </c>
      <c r="N31" s="127">
        <f t="shared" si="17"/>
        <v>0</v>
      </c>
      <c r="O31" s="127">
        <f t="shared" si="17"/>
        <v>0</v>
      </c>
      <c r="P31" s="127">
        <f t="shared" si="17"/>
        <v>0</v>
      </c>
      <c r="Q31" s="127">
        <f t="shared" si="17"/>
        <v>0</v>
      </c>
      <c r="R31" s="127">
        <f t="shared" si="17"/>
        <v>0</v>
      </c>
      <c r="S31" s="127">
        <f t="shared" si="17"/>
        <v>0</v>
      </c>
      <c r="T31" s="127">
        <f t="shared" si="17"/>
        <v>0</v>
      </c>
      <c r="U31" s="127">
        <f t="shared" si="17"/>
        <v>0</v>
      </c>
      <c r="V31" s="127">
        <f t="shared" si="17"/>
        <v>0</v>
      </c>
      <c r="W31" s="149">
        <f t="shared" si="17"/>
        <v>0</v>
      </c>
      <c r="X31" s="127">
        <f t="shared" si="17"/>
        <v>0</v>
      </c>
      <c r="Y31" s="127">
        <f t="shared" si="17"/>
        <v>0</v>
      </c>
      <c r="Z31" s="127">
        <f t="shared" si="17"/>
        <v>0</v>
      </c>
      <c r="AA31" s="127">
        <f t="shared" si="17"/>
        <v>0</v>
      </c>
      <c r="AB31" s="127">
        <f t="shared" si="17"/>
        <v>0</v>
      </c>
      <c r="AC31" s="150">
        <f t="shared" ca="1" si="17"/>
        <v>7.6460971557850144E-3</v>
      </c>
      <c r="AD31" s="145"/>
      <c r="AE31" s="145"/>
      <c r="AF31" s="146"/>
      <c r="AG31" s="127">
        <f t="shared" si="18"/>
        <v>697.4</v>
      </c>
      <c r="AH31" s="223">
        <f t="shared" si="18"/>
        <v>627</v>
      </c>
      <c r="AI31" s="223">
        <f t="shared" si="18"/>
        <v>653.1</v>
      </c>
      <c r="AJ31" s="223">
        <f t="shared" si="18"/>
        <v>640.20000000000005</v>
      </c>
      <c r="AK31" s="223">
        <f t="shared" si="18"/>
        <v>636.9</v>
      </c>
      <c r="AL31" s="223">
        <f t="shared" si="18"/>
        <v>709</v>
      </c>
      <c r="AM31" s="223">
        <f t="shared" si="18"/>
        <v>1039.5</v>
      </c>
      <c r="AN31" s="223">
        <f t="shared" si="18"/>
        <v>1193.5</v>
      </c>
      <c r="AO31" s="223">
        <f t="shared" si="18"/>
        <v>935</v>
      </c>
      <c r="AP31" s="223">
        <f t="shared" si="18"/>
        <v>871.69999999999993</v>
      </c>
      <c r="AQ31" s="223">
        <f t="shared" si="18"/>
        <v>740</v>
      </c>
      <c r="AR31" s="223">
        <f t="shared" si="18"/>
        <v>819</v>
      </c>
      <c r="AS31" s="223">
        <f t="shared" si="18"/>
        <v>863.5</v>
      </c>
      <c r="AT31" s="223">
        <f t="shared" si="18"/>
        <v>755</v>
      </c>
      <c r="AU31" s="223">
        <f t="shared" si="18"/>
        <v>777</v>
      </c>
      <c r="AV31" s="223">
        <f t="shared" si="18"/>
        <v>786.5</v>
      </c>
      <c r="AW31" s="223">
        <f t="shared" si="18"/>
        <v>761.25</v>
      </c>
      <c r="AX31" s="223">
        <f t="shared" si="18"/>
        <v>866.25</v>
      </c>
      <c r="AY31" s="223">
        <f t="shared" si="18"/>
        <v>1138.5</v>
      </c>
      <c r="AZ31" s="223">
        <f t="shared" si="18"/>
        <v>1265.25</v>
      </c>
      <c r="BA31" s="223">
        <f t="shared" si="18"/>
        <v>1050</v>
      </c>
      <c r="BB31" s="223">
        <f t="shared" si="18"/>
        <v>885.5</v>
      </c>
      <c r="BC31" s="223">
        <f t="shared" si="18"/>
        <v>726.75</v>
      </c>
      <c r="BD31" s="223">
        <f t="shared" si="18"/>
        <v>869</v>
      </c>
      <c r="BE31" s="223">
        <f t="shared" si="18"/>
        <v>833.91</v>
      </c>
      <c r="BF31" s="223">
        <f t="shared" si="18"/>
        <v>763.6</v>
      </c>
      <c r="BG31" s="223">
        <f t="shared" si="18"/>
        <v>860.66000000000008</v>
      </c>
      <c r="BH31" s="223">
        <f t="shared" si="18"/>
        <v>795.3</v>
      </c>
      <c r="BI31" s="223">
        <f t="shared" si="18"/>
        <v>732.8</v>
      </c>
      <c r="BJ31" s="223">
        <f t="shared" si="18"/>
        <v>917.18</v>
      </c>
      <c r="BK31" s="223">
        <f t="shared" si="18"/>
        <v>1098.0899999999999</v>
      </c>
      <c r="BL31" s="223">
        <f t="shared" si="18"/>
        <v>1339.1399999999999</v>
      </c>
      <c r="BM31" s="223">
        <f t="shared" si="18"/>
        <v>1060.5</v>
      </c>
      <c r="BN31" s="223">
        <f t="shared" si="18"/>
        <v>816.48</v>
      </c>
      <c r="BO31" s="223">
        <f t="shared" si="18"/>
        <v>811.02</v>
      </c>
      <c r="BP31" s="223">
        <f t="shared" si="18"/>
        <v>917.01</v>
      </c>
      <c r="BQ31" s="223">
        <f t="shared" si="18"/>
        <v>841.26</v>
      </c>
      <c r="BR31" s="223">
        <f t="shared" si="18"/>
        <v>770.19999999999993</v>
      </c>
      <c r="BS31" s="223">
        <f t="shared" si="18"/>
        <v>868.0200000000001</v>
      </c>
      <c r="BT31" s="223">
        <f t="shared" si="18"/>
        <v>765.45</v>
      </c>
      <c r="BU31" s="223">
        <f t="shared" si="18"/>
        <v>775.95</v>
      </c>
      <c r="BV31" s="223">
        <f t="shared" si="18"/>
        <v>924.66000000000008</v>
      </c>
      <c r="BW31" s="223">
        <f t="shared" si="18"/>
        <v>1054.4000000000001</v>
      </c>
      <c r="BX31" s="223">
        <f t="shared" si="18"/>
        <v>1411.28</v>
      </c>
      <c r="BY31" s="223">
        <f t="shared" si="18"/>
        <v>1068.8999999999999</v>
      </c>
      <c r="BZ31" s="223">
        <f t="shared" si="18"/>
        <v>822.78</v>
      </c>
      <c r="CA31" s="223">
        <f t="shared" si="18"/>
        <v>817.32</v>
      </c>
      <c r="CB31" s="223">
        <f t="shared" si="18"/>
        <v>843.78</v>
      </c>
      <c r="CC31" s="223">
        <f t="shared" si="18"/>
        <v>847.1400000000001</v>
      </c>
      <c r="CD31" s="223">
        <f t="shared" si="18"/>
        <v>775.6</v>
      </c>
      <c r="CE31" s="223">
        <f t="shared" si="18"/>
        <v>874</v>
      </c>
      <c r="CF31" s="223">
        <f t="shared" si="18"/>
        <v>734.2</v>
      </c>
      <c r="CG31" s="223">
        <f t="shared" si="18"/>
        <v>818.62</v>
      </c>
      <c r="CH31" s="223">
        <f t="shared" si="18"/>
        <v>931.26</v>
      </c>
      <c r="CI31" s="223">
        <f t="shared" si="18"/>
        <v>1061.5999999999999</v>
      </c>
      <c r="CJ31" s="223">
        <f t="shared" si="18"/>
        <v>1420.94</v>
      </c>
      <c r="CK31" s="223">
        <f t="shared" si="18"/>
        <v>1025.2</v>
      </c>
      <c r="CL31" s="223">
        <f t="shared" si="18"/>
        <v>868.12</v>
      </c>
      <c r="CM31" s="223">
        <f t="shared" si="18"/>
        <v>822.99</v>
      </c>
      <c r="CN31" s="223">
        <f t="shared" si="18"/>
        <v>809.2</v>
      </c>
      <c r="CO31" s="223">
        <f t="shared" si="18"/>
        <v>894.08</v>
      </c>
      <c r="CP31" s="223">
        <f t="shared" si="18"/>
        <v>781.4</v>
      </c>
      <c r="CQ31" s="223">
        <f t="shared" si="18"/>
        <v>842.16000000000008</v>
      </c>
      <c r="CR31" s="223">
        <f>CR12*CR$5</f>
        <v>776.37</v>
      </c>
      <c r="CS31" s="223">
        <f>CS12*CS$5</f>
        <v>824.33999999999992</v>
      </c>
      <c r="CT31" s="223">
        <f t="shared" si="19"/>
        <v>895.02</v>
      </c>
      <c r="CU31" s="223">
        <f t="shared" si="19"/>
        <v>1122.45</v>
      </c>
      <c r="CV31" s="223">
        <f t="shared" si="19"/>
        <v>1430.6000000000001</v>
      </c>
      <c r="CW31" s="223">
        <f t="shared" si="19"/>
        <v>980.4</v>
      </c>
      <c r="CX31" s="223">
        <f t="shared" si="19"/>
        <v>913.33</v>
      </c>
      <c r="CY31" s="223">
        <f t="shared" si="19"/>
        <v>828.24</v>
      </c>
      <c r="CZ31" s="223">
        <f t="shared" si="19"/>
        <v>814.2</v>
      </c>
      <c r="DA31" s="223">
        <f t="shared" si="19"/>
        <v>899.58</v>
      </c>
      <c r="DB31" s="223">
        <f t="shared" si="19"/>
        <v>825.51</v>
      </c>
      <c r="DC31" s="223">
        <f t="shared" si="19"/>
        <v>808.70999999999992</v>
      </c>
      <c r="DD31" s="223">
        <f t="shared" si="19"/>
        <v>818.18</v>
      </c>
      <c r="DE31" s="223">
        <f t="shared" si="19"/>
        <v>791.49</v>
      </c>
      <c r="DF31" s="223">
        <f t="shared" si="19"/>
        <v>900.27</v>
      </c>
      <c r="DG31" s="223">
        <f t="shared" si="19"/>
        <v>1182.5</v>
      </c>
      <c r="DH31" s="223">
        <f t="shared" si="19"/>
        <v>1313.55</v>
      </c>
      <c r="DI31" s="223">
        <f t="shared" si="19"/>
        <v>1089.48</v>
      </c>
      <c r="DJ31" s="223">
        <f t="shared" si="19"/>
        <v>918.39</v>
      </c>
      <c r="DK31" s="223">
        <f t="shared" si="19"/>
        <v>753.35</v>
      </c>
      <c r="DL31" s="223">
        <f t="shared" si="19"/>
        <v>900.24</v>
      </c>
      <c r="DM31" s="223">
        <f t="shared" si="19"/>
        <v>862.68</v>
      </c>
      <c r="DN31" s="223">
        <f t="shared" si="19"/>
        <v>789.80000000000007</v>
      </c>
      <c r="DO31" s="223">
        <f t="shared" si="19"/>
        <v>850.96</v>
      </c>
      <c r="DP31" s="223">
        <f t="shared" si="19"/>
        <v>821.92</v>
      </c>
      <c r="DQ31" s="223">
        <f t="shared" si="19"/>
        <v>757.2</v>
      </c>
      <c r="DR31" s="223">
        <f t="shared" si="19"/>
        <v>947.32</v>
      </c>
      <c r="DS31" s="223">
        <f t="shared" si="19"/>
        <v>1188</v>
      </c>
      <c r="DT31" s="223">
        <f t="shared" si="19"/>
        <v>1319.43</v>
      </c>
      <c r="DU31" s="223">
        <f t="shared" si="19"/>
        <v>1094.52</v>
      </c>
      <c r="DV31" s="223">
        <f t="shared" si="19"/>
        <v>882.42</v>
      </c>
      <c r="DW31" s="223">
        <f t="shared" si="19"/>
        <v>796.59999999999991</v>
      </c>
      <c r="DX31" s="223">
        <f t="shared" si="19"/>
        <v>904.42</v>
      </c>
      <c r="DY31" s="223">
        <f t="shared" si="19"/>
        <v>825.40000000000009</v>
      </c>
      <c r="DZ31" s="223">
        <f t="shared" si="19"/>
        <v>793.40000000000009</v>
      </c>
      <c r="EA31" s="223">
        <f t="shared" si="19"/>
        <v>893.78</v>
      </c>
      <c r="EB31" s="223">
        <f t="shared" si="19"/>
        <v>825.66000000000008</v>
      </c>
      <c r="EC31" s="223">
        <f t="shared" si="19"/>
        <v>760.6</v>
      </c>
      <c r="ED31" s="223">
        <f t="shared" si="19"/>
        <v>951.71999999999991</v>
      </c>
      <c r="EE31" s="223">
        <f t="shared" si="19"/>
        <v>1139.04</v>
      </c>
      <c r="EF31" s="223">
        <f t="shared" si="19"/>
        <v>1388.6399999999999</v>
      </c>
      <c r="EG31" s="223">
        <f t="shared" si="19"/>
        <v>1099.3500000000001</v>
      </c>
      <c r="EH31" s="223">
        <f t="shared" si="19"/>
        <v>846.09</v>
      </c>
      <c r="EI31" s="223">
        <f t="shared" si="19"/>
        <v>840.20999999999992</v>
      </c>
      <c r="EJ31" s="223">
        <f t="shared" si="19"/>
        <v>949.9</v>
      </c>
    </row>
    <row r="32" spans="1:140" ht="13.7" customHeight="1" x14ac:dyDescent="0.2">
      <c r="A32" s="190" t="s">
        <v>124</v>
      </c>
      <c r="B32" s="148"/>
      <c r="C32" s="127">
        <f t="shared" si="17"/>
        <v>-1.0903333333333372</v>
      </c>
      <c r="D32" s="127">
        <f t="shared" ca="1" si="17"/>
        <v>0</v>
      </c>
      <c r="E32" s="149">
        <f t="shared" ca="1" si="17"/>
        <v>-0.19661685823755093</v>
      </c>
      <c r="F32" s="127">
        <f t="shared" si="17"/>
        <v>0</v>
      </c>
      <c r="G32" s="127">
        <f t="shared" si="17"/>
        <v>0</v>
      </c>
      <c r="H32" s="127">
        <f t="shared" si="17"/>
        <v>0</v>
      </c>
      <c r="I32" s="127">
        <f t="shared" si="17"/>
        <v>0</v>
      </c>
      <c r="J32" s="127">
        <f t="shared" si="17"/>
        <v>0</v>
      </c>
      <c r="K32" s="127">
        <f t="shared" si="17"/>
        <v>0</v>
      </c>
      <c r="L32" s="127">
        <f t="shared" si="17"/>
        <v>0</v>
      </c>
      <c r="M32" s="127">
        <f t="shared" si="17"/>
        <v>0</v>
      </c>
      <c r="N32" s="127">
        <f t="shared" si="17"/>
        <v>0</v>
      </c>
      <c r="O32" s="127">
        <f t="shared" si="17"/>
        <v>0</v>
      </c>
      <c r="P32" s="127">
        <f t="shared" si="17"/>
        <v>0</v>
      </c>
      <c r="Q32" s="127">
        <f t="shared" si="17"/>
        <v>0</v>
      </c>
      <c r="R32" s="127">
        <f t="shared" si="17"/>
        <v>0</v>
      </c>
      <c r="S32" s="127">
        <f t="shared" si="17"/>
        <v>0</v>
      </c>
      <c r="T32" s="127">
        <f t="shared" si="17"/>
        <v>0</v>
      </c>
      <c r="U32" s="127">
        <f t="shared" si="17"/>
        <v>0</v>
      </c>
      <c r="V32" s="127">
        <f t="shared" si="17"/>
        <v>0</v>
      </c>
      <c r="W32" s="149">
        <f t="shared" si="17"/>
        <v>0</v>
      </c>
      <c r="X32" s="127">
        <f t="shared" si="17"/>
        <v>0</v>
      </c>
      <c r="Y32" s="127">
        <f t="shared" si="17"/>
        <v>0</v>
      </c>
      <c r="Z32" s="127">
        <f t="shared" si="17"/>
        <v>0</v>
      </c>
      <c r="AA32" s="127">
        <f t="shared" si="17"/>
        <v>0</v>
      </c>
      <c r="AB32" s="127">
        <f t="shared" si="17"/>
        <v>0</v>
      </c>
      <c r="AC32" s="150">
        <f t="shared" ca="1" si="17"/>
        <v>4.6644979180214818E-3</v>
      </c>
      <c r="AD32" s="145"/>
      <c r="AE32" s="145"/>
      <c r="AF32" s="146"/>
      <c r="AG32" s="127">
        <f t="shared" ref="AG32:CR34" si="20">AG13*AG$5</f>
        <v>697.4</v>
      </c>
      <c r="AH32" s="223">
        <f t="shared" si="20"/>
        <v>627</v>
      </c>
      <c r="AI32" s="223">
        <f t="shared" si="20"/>
        <v>653.1</v>
      </c>
      <c r="AJ32" s="223">
        <f t="shared" si="20"/>
        <v>640.20000000000005</v>
      </c>
      <c r="AK32" s="223">
        <f t="shared" si="20"/>
        <v>720.5</v>
      </c>
      <c r="AL32" s="223">
        <f t="shared" si="20"/>
        <v>775</v>
      </c>
      <c r="AM32" s="223">
        <f t="shared" si="20"/>
        <v>1039.5</v>
      </c>
      <c r="AN32" s="223">
        <f t="shared" si="20"/>
        <v>1215.5</v>
      </c>
      <c r="AO32" s="223">
        <f t="shared" si="20"/>
        <v>935</v>
      </c>
      <c r="AP32" s="223">
        <f t="shared" si="20"/>
        <v>874</v>
      </c>
      <c r="AQ32" s="223">
        <f t="shared" si="20"/>
        <v>740</v>
      </c>
      <c r="AR32" s="223">
        <f t="shared" si="20"/>
        <v>819</v>
      </c>
      <c r="AS32" s="223">
        <f t="shared" si="20"/>
        <v>863.5</v>
      </c>
      <c r="AT32" s="223">
        <f t="shared" si="20"/>
        <v>755</v>
      </c>
      <c r="AU32" s="223">
        <f t="shared" si="20"/>
        <v>777</v>
      </c>
      <c r="AV32" s="223">
        <f t="shared" si="20"/>
        <v>836</v>
      </c>
      <c r="AW32" s="223">
        <f t="shared" si="20"/>
        <v>813.75</v>
      </c>
      <c r="AX32" s="223">
        <f t="shared" si="20"/>
        <v>939.75</v>
      </c>
      <c r="AY32" s="223">
        <f t="shared" si="20"/>
        <v>1259.5</v>
      </c>
      <c r="AZ32" s="223">
        <f t="shared" si="20"/>
        <v>1323</v>
      </c>
      <c r="BA32" s="223">
        <f t="shared" si="20"/>
        <v>1050</v>
      </c>
      <c r="BB32" s="223">
        <f t="shared" si="20"/>
        <v>885.5</v>
      </c>
      <c r="BC32" s="223">
        <f t="shared" si="20"/>
        <v>726.75</v>
      </c>
      <c r="BD32" s="223">
        <f t="shared" si="20"/>
        <v>869</v>
      </c>
      <c r="BE32" s="223">
        <f t="shared" si="20"/>
        <v>833.7</v>
      </c>
      <c r="BF32" s="223">
        <f t="shared" si="20"/>
        <v>763.40000000000009</v>
      </c>
      <c r="BG32" s="223">
        <f t="shared" si="20"/>
        <v>860.43</v>
      </c>
      <c r="BH32" s="223">
        <f t="shared" si="20"/>
        <v>845.02</v>
      </c>
      <c r="BI32" s="223">
        <f t="shared" si="20"/>
        <v>783.19999999999993</v>
      </c>
      <c r="BJ32" s="223">
        <f t="shared" si="20"/>
        <v>994.62</v>
      </c>
      <c r="BK32" s="223">
        <f t="shared" si="20"/>
        <v>1214.43</v>
      </c>
      <c r="BL32" s="223">
        <f t="shared" si="20"/>
        <v>1399.8600000000001</v>
      </c>
      <c r="BM32" s="223">
        <f t="shared" si="20"/>
        <v>1060.29</v>
      </c>
      <c r="BN32" s="223">
        <f t="shared" si="20"/>
        <v>816.27</v>
      </c>
      <c r="BO32" s="223">
        <f t="shared" si="20"/>
        <v>810.81</v>
      </c>
      <c r="BP32" s="223">
        <f t="shared" si="20"/>
        <v>916.78</v>
      </c>
      <c r="BQ32" s="223">
        <f t="shared" si="20"/>
        <v>840.63</v>
      </c>
      <c r="BR32" s="223">
        <f t="shared" si="20"/>
        <v>769.80000000000007</v>
      </c>
      <c r="BS32" s="223">
        <f t="shared" si="20"/>
        <v>867.33</v>
      </c>
      <c r="BT32" s="223">
        <f t="shared" si="20"/>
        <v>813.12</v>
      </c>
      <c r="BU32" s="223">
        <f t="shared" si="20"/>
        <v>828.87</v>
      </c>
      <c r="BV32" s="223">
        <f t="shared" si="20"/>
        <v>1002.54</v>
      </c>
      <c r="BW32" s="223">
        <f t="shared" si="20"/>
        <v>1165.8</v>
      </c>
      <c r="BX32" s="223">
        <f t="shared" si="20"/>
        <v>1474.7600000000002</v>
      </c>
      <c r="BY32" s="223">
        <f t="shared" si="20"/>
        <v>1068.27</v>
      </c>
      <c r="BZ32" s="223">
        <f t="shared" si="20"/>
        <v>822.3599999999999</v>
      </c>
      <c r="CA32" s="223">
        <f t="shared" si="20"/>
        <v>816.9</v>
      </c>
      <c r="CB32" s="223">
        <f t="shared" si="20"/>
        <v>843.15</v>
      </c>
      <c r="CC32" s="223">
        <f t="shared" si="20"/>
        <v>846.3</v>
      </c>
      <c r="CD32" s="223">
        <f t="shared" si="20"/>
        <v>775</v>
      </c>
      <c r="CE32" s="223">
        <f t="shared" si="20"/>
        <v>873.31</v>
      </c>
      <c r="CF32" s="223">
        <f t="shared" si="20"/>
        <v>779.59999999999991</v>
      </c>
      <c r="CG32" s="223">
        <f t="shared" si="20"/>
        <v>874.28000000000009</v>
      </c>
      <c r="CH32" s="223">
        <f t="shared" si="20"/>
        <v>1009.36</v>
      </c>
      <c r="CI32" s="223">
        <f t="shared" si="20"/>
        <v>1173.5999999999999</v>
      </c>
      <c r="CJ32" s="223">
        <f t="shared" si="20"/>
        <v>1484.6499999999999</v>
      </c>
      <c r="CK32" s="223">
        <f t="shared" si="20"/>
        <v>1024.4000000000001</v>
      </c>
      <c r="CL32" s="223">
        <f t="shared" si="20"/>
        <v>867.46</v>
      </c>
      <c r="CM32" s="223">
        <f t="shared" si="20"/>
        <v>822.3599999999999</v>
      </c>
      <c r="CN32" s="223">
        <f t="shared" si="20"/>
        <v>808.6</v>
      </c>
      <c r="CO32" s="223">
        <f t="shared" si="20"/>
        <v>892.98</v>
      </c>
      <c r="CP32" s="223">
        <f t="shared" si="20"/>
        <v>780.6</v>
      </c>
      <c r="CQ32" s="223">
        <f t="shared" si="20"/>
        <v>841.28000000000009</v>
      </c>
      <c r="CR32" s="223">
        <f t="shared" si="20"/>
        <v>824.25</v>
      </c>
      <c r="CS32" s="223">
        <f>CS13*CS$5</f>
        <v>880.21999999999991</v>
      </c>
      <c r="CT32" s="223">
        <f t="shared" si="19"/>
        <v>969.99</v>
      </c>
      <c r="CU32" s="223">
        <f t="shared" si="19"/>
        <v>1240.47</v>
      </c>
      <c r="CV32" s="223">
        <f t="shared" si="19"/>
        <v>1494.5400000000002</v>
      </c>
      <c r="CW32" s="223">
        <f t="shared" si="19"/>
        <v>979.44999999999993</v>
      </c>
      <c r="CX32" s="223">
        <f t="shared" si="19"/>
        <v>912.64</v>
      </c>
      <c r="CY32" s="223">
        <f t="shared" si="19"/>
        <v>827.4</v>
      </c>
      <c r="CZ32" s="223">
        <f t="shared" si="19"/>
        <v>813.40000000000009</v>
      </c>
      <c r="DA32" s="223">
        <f t="shared" si="19"/>
        <v>898.48</v>
      </c>
      <c r="DB32" s="223">
        <f t="shared" si="19"/>
        <v>824.45999999999992</v>
      </c>
      <c r="DC32" s="223">
        <f t="shared" si="19"/>
        <v>807.66</v>
      </c>
      <c r="DD32" s="223">
        <f t="shared" si="19"/>
        <v>868.56</v>
      </c>
      <c r="DE32" s="223">
        <f t="shared" si="19"/>
        <v>845.04000000000008</v>
      </c>
      <c r="DF32" s="223">
        <f t="shared" si="19"/>
        <v>975.45</v>
      </c>
      <c r="DG32" s="223">
        <f t="shared" si="19"/>
        <v>1306.58</v>
      </c>
      <c r="DH32" s="223">
        <f t="shared" si="19"/>
        <v>1371.93</v>
      </c>
      <c r="DI32" s="223">
        <f t="shared" si="19"/>
        <v>1088.22</v>
      </c>
      <c r="DJ32" s="223">
        <f t="shared" si="19"/>
        <v>917.24</v>
      </c>
      <c r="DK32" s="223">
        <f t="shared" si="19"/>
        <v>752.4</v>
      </c>
      <c r="DL32" s="223">
        <f t="shared" si="19"/>
        <v>899.36</v>
      </c>
      <c r="DM32" s="223">
        <f t="shared" si="19"/>
        <v>861.42000000000007</v>
      </c>
      <c r="DN32" s="223">
        <f t="shared" si="19"/>
        <v>788.6</v>
      </c>
      <c r="DO32" s="223">
        <f t="shared" si="19"/>
        <v>849.86</v>
      </c>
      <c r="DP32" s="223">
        <f t="shared" si="19"/>
        <v>872.52</v>
      </c>
      <c r="DQ32" s="223">
        <f t="shared" si="19"/>
        <v>808.40000000000009</v>
      </c>
      <c r="DR32" s="223">
        <f t="shared" si="19"/>
        <v>1026.3</v>
      </c>
      <c r="DS32" s="223">
        <f t="shared" si="19"/>
        <v>1312.52</v>
      </c>
      <c r="DT32" s="223">
        <f t="shared" si="19"/>
        <v>1377.81</v>
      </c>
      <c r="DU32" s="223">
        <f t="shared" si="19"/>
        <v>1093.05</v>
      </c>
      <c r="DV32" s="223">
        <f t="shared" si="19"/>
        <v>881.32</v>
      </c>
      <c r="DW32" s="223">
        <f t="shared" si="19"/>
        <v>795.6</v>
      </c>
      <c r="DX32" s="223">
        <f t="shared" si="19"/>
        <v>903.32</v>
      </c>
      <c r="DY32" s="223">
        <f t="shared" si="19"/>
        <v>824</v>
      </c>
      <c r="DZ32" s="223">
        <f t="shared" si="19"/>
        <v>792.2</v>
      </c>
      <c r="EA32" s="223">
        <f t="shared" si="19"/>
        <v>892.4</v>
      </c>
      <c r="EB32" s="223">
        <f t="shared" si="19"/>
        <v>876.26</v>
      </c>
      <c r="EC32" s="223">
        <f t="shared" si="19"/>
        <v>812</v>
      </c>
      <c r="ED32" s="223">
        <f t="shared" si="19"/>
        <v>1030.92</v>
      </c>
      <c r="EE32" s="223">
        <f t="shared" si="19"/>
        <v>1258.32</v>
      </c>
      <c r="EF32" s="223">
        <f t="shared" si="19"/>
        <v>1449.8000000000002</v>
      </c>
      <c r="EG32" s="223">
        <f t="shared" si="19"/>
        <v>1097.8800000000001</v>
      </c>
      <c r="EH32" s="223">
        <f t="shared" si="19"/>
        <v>844.82999999999993</v>
      </c>
      <c r="EI32" s="223">
        <f t="shared" si="19"/>
        <v>838.95</v>
      </c>
      <c r="EJ32" s="223">
        <f t="shared" si="19"/>
        <v>948.5200000000001</v>
      </c>
    </row>
    <row r="33" spans="1:140" ht="13.7" customHeight="1" x14ac:dyDescent="0.2">
      <c r="A33" s="190" t="s">
        <v>125</v>
      </c>
      <c r="B33" s="133"/>
      <c r="C33" s="127">
        <f t="shared" si="17"/>
        <v>-0.92166666666666686</v>
      </c>
      <c r="D33" s="127">
        <f t="shared" ca="1" si="17"/>
        <v>0</v>
      </c>
      <c r="E33" s="149">
        <f t="shared" ca="1" si="17"/>
        <v>-0.15136015325670371</v>
      </c>
      <c r="F33" s="127">
        <f t="shared" si="17"/>
        <v>0</v>
      </c>
      <c r="G33" s="127">
        <f t="shared" si="17"/>
        <v>0</v>
      </c>
      <c r="H33" s="127">
        <f t="shared" si="17"/>
        <v>0</v>
      </c>
      <c r="I33" s="127">
        <f t="shared" si="17"/>
        <v>0</v>
      </c>
      <c r="J33" s="127">
        <f t="shared" si="17"/>
        <v>0</v>
      </c>
      <c r="K33" s="127">
        <f t="shared" si="17"/>
        <v>0</v>
      </c>
      <c r="L33" s="127">
        <f t="shared" si="17"/>
        <v>0</v>
      </c>
      <c r="M33" s="127">
        <f t="shared" si="17"/>
        <v>0</v>
      </c>
      <c r="N33" s="127">
        <f t="shared" si="17"/>
        <v>0</v>
      </c>
      <c r="O33" s="127">
        <f t="shared" si="17"/>
        <v>0</v>
      </c>
      <c r="P33" s="127">
        <f t="shared" si="17"/>
        <v>0</v>
      </c>
      <c r="Q33" s="127">
        <f t="shared" si="17"/>
        <v>0</v>
      </c>
      <c r="R33" s="127">
        <f t="shared" si="17"/>
        <v>0</v>
      </c>
      <c r="S33" s="127">
        <f t="shared" si="17"/>
        <v>0</v>
      </c>
      <c r="T33" s="127">
        <f t="shared" si="17"/>
        <v>0</v>
      </c>
      <c r="U33" s="127">
        <f t="shared" si="17"/>
        <v>0</v>
      </c>
      <c r="V33" s="127">
        <f t="shared" si="17"/>
        <v>0</v>
      </c>
      <c r="W33" s="149">
        <f t="shared" si="17"/>
        <v>0</v>
      </c>
      <c r="X33" s="127">
        <f t="shared" si="17"/>
        <v>0</v>
      </c>
      <c r="Y33" s="127">
        <f t="shared" si="17"/>
        <v>0</v>
      </c>
      <c r="Z33" s="127">
        <f t="shared" si="17"/>
        <v>0</v>
      </c>
      <c r="AA33" s="127">
        <f t="shared" si="17"/>
        <v>0</v>
      </c>
      <c r="AB33" s="127">
        <f t="shared" si="17"/>
        <v>0</v>
      </c>
      <c r="AC33" s="150">
        <f t="shared" ca="1" si="17"/>
        <v>5.4764084744505226E-3</v>
      </c>
      <c r="AD33" s="145"/>
      <c r="AE33" s="145"/>
      <c r="AF33" s="146"/>
      <c r="AG33" s="127">
        <f t="shared" si="20"/>
        <v>638</v>
      </c>
      <c r="AH33" s="223">
        <f t="shared" si="20"/>
        <v>575</v>
      </c>
      <c r="AI33" s="223">
        <f t="shared" si="20"/>
        <v>603.75</v>
      </c>
      <c r="AJ33" s="223">
        <f t="shared" si="20"/>
        <v>638</v>
      </c>
      <c r="AK33" s="223">
        <f t="shared" si="20"/>
        <v>709.5</v>
      </c>
      <c r="AL33" s="223">
        <f t="shared" si="20"/>
        <v>825</v>
      </c>
      <c r="AM33" s="223">
        <f t="shared" si="20"/>
        <v>1188</v>
      </c>
      <c r="AN33" s="223">
        <f t="shared" si="20"/>
        <v>1320</v>
      </c>
      <c r="AO33" s="223">
        <f t="shared" si="20"/>
        <v>930</v>
      </c>
      <c r="AP33" s="223">
        <f t="shared" si="20"/>
        <v>839.5</v>
      </c>
      <c r="AQ33" s="223">
        <f t="shared" si="20"/>
        <v>690</v>
      </c>
      <c r="AR33" s="223">
        <f t="shared" si="20"/>
        <v>750.75</v>
      </c>
      <c r="AS33" s="223">
        <f t="shared" si="20"/>
        <v>786.5</v>
      </c>
      <c r="AT33" s="223">
        <f t="shared" si="20"/>
        <v>715</v>
      </c>
      <c r="AU33" s="223">
        <f t="shared" si="20"/>
        <v>750.75</v>
      </c>
      <c r="AV33" s="223">
        <f t="shared" si="20"/>
        <v>753.5</v>
      </c>
      <c r="AW33" s="223">
        <f t="shared" si="20"/>
        <v>740.25</v>
      </c>
      <c r="AX33" s="223">
        <f t="shared" si="20"/>
        <v>876.75</v>
      </c>
      <c r="AY33" s="223">
        <f t="shared" si="20"/>
        <v>1182.5</v>
      </c>
      <c r="AZ33" s="223">
        <f t="shared" si="20"/>
        <v>1338.75</v>
      </c>
      <c r="BA33" s="223">
        <f t="shared" si="20"/>
        <v>1055.25</v>
      </c>
      <c r="BB33" s="223">
        <f t="shared" si="20"/>
        <v>856.75</v>
      </c>
      <c r="BC33" s="223">
        <f t="shared" si="20"/>
        <v>688.75</v>
      </c>
      <c r="BD33" s="223">
        <f t="shared" si="20"/>
        <v>786.5</v>
      </c>
      <c r="BE33" s="223">
        <f t="shared" si="20"/>
        <v>765.66</v>
      </c>
      <c r="BF33" s="223">
        <f t="shared" si="20"/>
        <v>729.2</v>
      </c>
      <c r="BG33" s="223">
        <f t="shared" si="20"/>
        <v>838.58</v>
      </c>
      <c r="BH33" s="223">
        <f t="shared" si="20"/>
        <v>771.54</v>
      </c>
      <c r="BI33" s="223">
        <f t="shared" si="20"/>
        <v>719.80000000000007</v>
      </c>
      <c r="BJ33" s="223">
        <f t="shared" si="20"/>
        <v>924.44</v>
      </c>
      <c r="BK33" s="223">
        <f t="shared" si="20"/>
        <v>1115.94</v>
      </c>
      <c r="BL33" s="223">
        <f t="shared" si="20"/>
        <v>1373.02</v>
      </c>
      <c r="BM33" s="223">
        <f t="shared" si="20"/>
        <v>1047.8999999999999</v>
      </c>
      <c r="BN33" s="223">
        <f t="shared" si="20"/>
        <v>794.85</v>
      </c>
      <c r="BO33" s="223">
        <f t="shared" si="20"/>
        <v>775.32</v>
      </c>
      <c r="BP33" s="223">
        <f t="shared" si="20"/>
        <v>838.58</v>
      </c>
      <c r="BQ33" s="223">
        <f t="shared" si="20"/>
        <v>771.12</v>
      </c>
      <c r="BR33" s="223">
        <f t="shared" si="20"/>
        <v>734.4</v>
      </c>
      <c r="BS33" s="223">
        <f t="shared" si="20"/>
        <v>844.56</v>
      </c>
      <c r="BT33" s="223">
        <f t="shared" si="20"/>
        <v>741.72</v>
      </c>
      <c r="BU33" s="223">
        <f t="shared" si="20"/>
        <v>761.25</v>
      </c>
      <c r="BV33" s="223">
        <f t="shared" si="20"/>
        <v>931.04</v>
      </c>
      <c r="BW33" s="223">
        <f t="shared" si="20"/>
        <v>1070.4000000000001</v>
      </c>
      <c r="BX33" s="223">
        <f t="shared" si="20"/>
        <v>1445.78</v>
      </c>
      <c r="BY33" s="223">
        <f t="shared" si="20"/>
        <v>1055.46</v>
      </c>
      <c r="BZ33" s="223">
        <f t="shared" si="20"/>
        <v>800.52</v>
      </c>
      <c r="CA33" s="223">
        <f t="shared" si="20"/>
        <v>780.99</v>
      </c>
      <c r="CB33" s="223">
        <f t="shared" si="20"/>
        <v>771.12</v>
      </c>
      <c r="CC33" s="223">
        <f t="shared" si="20"/>
        <v>776.57999999999993</v>
      </c>
      <c r="CD33" s="223">
        <f t="shared" si="20"/>
        <v>739.59999999999991</v>
      </c>
      <c r="CE33" s="223">
        <f t="shared" si="20"/>
        <v>850.54</v>
      </c>
      <c r="CF33" s="223">
        <f t="shared" si="20"/>
        <v>711.4</v>
      </c>
      <c r="CG33" s="223">
        <f t="shared" si="20"/>
        <v>803.21999999999991</v>
      </c>
      <c r="CH33" s="223">
        <f t="shared" si="20"/>
        <v>937.86</v>
      </c>
      <c r="CI33" s="223">
        <f t="shared" si="20"/>
        <v>1078.1999999999998</v>
      </c>
      <c r="CJ33" s="223">
        <f t="shared" si="20"/>
        <v>1456.13</v>
      </c>
      <c r="CK33" s="223">
        <f t="shared" si="20"/>
        <v>1012.4</v>
      </c>
      <c r="CL33" s="223">
        <f t="shared" si="20"/>
        <v>844.8</v>
      </c>
      <c r="CM33" s="223">
        <f t="shared" si="20"/>
        <v>786.66</v>
      </c>
      <c r="CN33" s="223">
        <f t="shared" si="20"/>
        <v>739.80000000000007</v>
      </c>
      <c r="CO33" s="223">
        <f t="shared" si="20"/>
        <v>819.5</v>
      </c>
      <c r="CP33" s="223">
        <f t="shared" si="20"/>
        <v>745</v>
      </c>
      <c r="CQ33" s="223">
        <f t="shared" si="20"/>
        <v>819.5</v>
      </c>
      <c r="CR33" s="223">
        <f t="shared" si="20"/>
        <v>752.43</v>
      </c>
      <c r="CS33" s="223">
        <f>CS14*CS$5</f>
        <v>808.94</v>
      </c>
      <c r="CT33" s="223">
        <f t="shared" ref="CT33:EJ33" si="21">CT14*CT$5</f>
        <v>901.53</v>
      </c>
      <c r="CU33" s="223">
        <f t="shared" si="21"/>
        <v>1140.0899999999999</v>
      </c>
      <c r="CV33" s="223">
        <f t="shared" si="21"/>
        <v>1466.48</v>
      </c>
      <c r="CW33" s="223">
        <f t="shared" si="21"/>
        <v>968.61999999999989</v>
      </c>
      <c r="CX33" s="223">
        <f t="shared" si="21"/>
        <v>889.41000000000008</v>
      </c>
      <c r="CY33" s="223">
        <f t="shared" si="21"/>
        <v>792.12</v>
      </c>
      <c r="CZ33" s="223">
        <f t="shared" si="21"/>
        <v>745</v>
      </c>
      <c r="DA33" s="223">
        <f t="shared" si="21"/>
        <v>825.21999999999991</v>
      </c>
      <c r="DB33" s="223">
        <f t="shared" si="21"/>
        <v>787.70999999999992</v>
      </c>
      <c r="DC33" s="223">
        <f t="shared" si="21"/>
        <v>787.70999999999992</v>
      </c>
      <c r="DD33" s="223">
        <f t="shared" si="21"/>
        <v>793.76</v>
      </c>
      <c r="DE33" s="223">
        <f t="shared" si="21"/>
        <v>777.63</v>
      </c>
      <c r="DF33" s="223">
        <f t="shared" si="21"/>
        <v>907.82999999999993</v>
      </c>
      <c r="DG33" s="223">
        <f t="shared" si="21"/>
        <v>1202.74</v>
      </c>
      <c r="DH33" s="223">
        <f t="shared" si="21"/>
        <v>1348.4099999999999</v>
      </c>
      <c r="DI33" s="223">
        <f t="shared" si="21"/>
        <v>1078.1400000000001</v>
      </c>
      <c r="DJ33" s="223">
        <f t="shared" si="21"/>
        <v>895.61999999999989</v>
      </c>
      <c r="DK33" s="223">
        <f t="shared" si="21"/>
        <v>721.81000000000006</v>
      </c>
      <c r="DL33" s="223">
        <f t="shared" si="21"/>
        <v>825.21999999999991</v>
      </c>
      <c r="DM33" s="223">
        <f t="shared" si="21"/>
        <v>793.17000000000007</v>
      </c>
      <c r="DN33" s="223">
        <f t="shared" si="21"/>
        <v>755.40000000000009</v>
      </c>
      <c r="DO33" s="223">
        <f t="shared" si="21"/>
        <v>830.94</v>
      </c>
      <c r="DP33" s="223">
        <f t="shared" si="21"/>
        <v>799.26</v>
      </c>
      <c r="DQ33" s="223">
        <f t="shared" si="21"/>
        <v>745.8</v>
      </c>
      <c r="DR33" s="223">
        <f t="shared" si="21"/>
        <v>957.66000000000008</v>
      </c>
      <c r="DS33" s="223">
        <f t="shared" si="21"/>
        <v>1211.3200000000002</v>
      </c>
      <c r="DT33" s="223">
        <f t="shared" si="21"/>
        <v>1357.86</v>
      </c>
      <c r="DU33" s="223">
        <f t="shared" si="21"/>
        <v>1085.7</v>
      </c>
      <c r="DV33" s="223">
        <f t="shared" si="21"/>
        <v>862.62</v>
      </c>
      <c r="DW33" s="223">
        <f t="shared" si="21"/>
        <v>765</v>
      </c>
      <c r="DX33" s="223">
        <f t="shared" si="21"/>
        <v>830.94</v>
      </c>
      <c r="DY33" s="223">
        <f t="shared" si="21"/>
        <v>760.8</v>
      </c>
      <c r="DZ33" s="223">
        <f t="shared" si="21"/>
        <v>760.8</v>
      </c>
      <c r="EA33" s="223">
        <f t="shared" si="21"/>
        <v>874.92</v>
      </c>
      <c r="EB33" s="223">
        <f t="shared" si="21"/>
        <v>804.98</v>
      </c>
      <c r="EC33" s="223">
        <f t="shared" si="21"/>
        <v>751</v>
      </c>
      <c r="ED33" s="223">
        <f t="shared" si="21"/>
        <v>964.48</v>
      </c>
      <c r="EE33" s="223">
        <f t="shared" si="21"/>
        <v>1164.24</v>
      </c>
      <c r="EF33" s="223">
        <f t="shared" si="21"/>
        <v>1432.42</v>
      </c>
      <c r="EG33" s="223">
        <f t="shared" si="21"/>
        <v>1093.26</v>
      </c>
      <c r="EH33" s="223">
        <f t="shared" si="21"/>
        <v>829.29000000000008</v>
      </c>
      <c r="EI33" s="223">
        <f t="shared" si="21"/>
        <v>808.92000000000007</v>
      </c>
      <c r="EJ33" s="223">
        <f t="shared" si="21"/>
        <v>874.92</v>
      </c>
    </row>
    <row r="34" spans="1:140" ht="13.7" customHeight="1" thickBot="1" x14ac:dyDescent="0.25">
      <c r="A34" s="191" t="s">
        <v>126</v>
      </c>
      <c r="B34" s="153"/>
      <c r="C34" s="129">
        <f t="shared" si="17"/>
        <v>-0.92166666666666686</v>
      </c>
      <c r="D34" s="129">
        <f t="shared" ca="1" si="17"/>
        <v>0</v>
      </c>
      <c r="E34" s="154">
        <f t="shared" ca="1" si="17"/>
        <v>-0.15136015325670371</v>
      </c>
      <c r="F34" s="129">
        <f t="shared" si="17"/>
        <v>0</v>
      </c>
      <c r="G34" s="129">
        <f t="shared" si="17"/>
        <v>0</v>
      </c>
      <c r="H34" s="129">
        <f t="shared" si="17"/>
        <v>0</v>
      </c>
      <c r="I34" s="129">
        <f t="shared" si="17"/>
        <v>0</v>
      </c>
      <c r="J34" s="129">
        <f t="shared" si="17"/>
        <v>0</v>
      </c>
      <c r="K34" s="129">
        <f t="shared" si="17"/>
        <v>0</v>
      </c>
      <c r="L34" s="129">
        <f t="shared" si="17"/>
        <v>0</v>
      </c>
      <c r="M34" s="129">
        <f t="shared" si="17"/>
        <v>0</v>
      </c>
      <c r="N34" s="129">
        <f t="shared" si="17"/>
        <v>0</v>
      </c>
      <c r="O34" s="129">
        <f t="shared" si="17"/>
        <v>0</v>
      </c>
      <c r="P34" s="129">
        <f t="shared" si="17"/>
        <v>0</v>
      </c>
      <c r="Q34" s="129">
        <f t="shared" si="17"/>
        <v>0</v>
      </c>
      <c r="R34" s="129">
        <f t="shared" si="17"/>
        <v>0</v>
      </c>
      <c r="S34" s="129">
        <f t="shared" si="17"/>
        <v>0</v>
      </c>
      <c r="T34" s="129">
        <f t="shared" si="17"/>
        <v>0</v>
      </c>
      <c r="U34" s="129">
        <f t="shared" si="17"/>
        <v>0</v>
      </c>
      <c r="V34" s="129">
        <f t="shared" si="17"/>
        <v>0</v>
      </c>
      <c r="W34" s="154">
        <f t="shared" si="17"/>
        <v>0</v>
      </c>
      <c r="X34" s="129">
        <f t="shared" si="17"/>
        <v>0</v>
      </c>
      <c r="Y34" s="129">
        <f t="shared" si="17"/>
        <v>0</v>
      </c>
      <c r="Z34" s="129">
        <f t="shared" si="17"/>
        <v>0</v>
      </c>
      <c r="AA34" s="129">
        <f t="shared" si="17"/>
        <v>0</v>
      </c>
      <c r="AB34" s="129">
        <f t="shared" si="17"/>
        <v>0</v>
      </c>
      <c r="AC34" s="155">
        <f t="shared" ca="1" si="17"/>
        <v>6.4339725991615637E-3</v>
      </c>
      <c r="AD34" s="145"/>
      <c r="AE34" s="145"/>
      <c r="AF34" s="146"/>
      <c r="AG34" s="127">
        <f t="shared" si="20"/>
        <v>671</v>
      </c>
      <c r="AH34" s="223">
        <f t="shared" si="20"/>
        <v>600</v>
      </c>
      <c r="AI34" s="223">
        <f t="shared" si="20"/>
        <v>630</v>
      </c>
      <c r="AJ34" s="223">
        <f t="shared" si="20"/>
        <v>682</v>
      </c>
      <c r="AK34" s="223">
        <f t="shared" si="20"/>
        <v>775.5</v>
      </c>
      <c r="AL34" s="223">
        <f t="shared" si="20"/>
        <v>925</v>
      </c>
      <c r="AM34" s="223">
        <f t="shared" si="20"/>
        <v>1342</v>
      </c>
      <c r="AN34" s="223">
        <f t="shared" si="20"/>
        <v>1540</v>
      </c>
      <c r="AO34" s="223">
        <f t="shared" si="20"/>
        <v>1070</v>
      </c>
      <c r="AP34" s="223">
        <f t="shared" si="20"/>
        <v>897</v>
      </c>
      <c r="AQ34" s="223">
        <f t="shared" si="20"/>
        <v>730</v>
      </c>
      <c r="AR34" s="223">
        <f t="shared" si="20"/>
        <v>792.75</v>
      </c>
      <c r="AS34" s="223">
        <f t="shared" si="20"/>
        <v>830.5</v>
      </c>
      <c r="AT34" s="223">
        <f t="shared" si="20"/>
        <v>755</v>
      </c>
      <c r="AU34" s="223">
        <f t="shared" si="20"/>
        <v>792.75</v>
      </c>
      <c r="AV34" s="223">
        <f t="shared" si="20"/>
        <v>797.5</v>
      </c>
      <c r="AW34" s="223">
        <f t="shared" si="20"/>
        <v>782.25</v>
      </c>
      <c r="AX34" s="223">
        <f t="shared" si="20"/>
        <v>971.25</v>
      </c>
      <c r="AY34" s="223">
        <f t="shared" si="20"/>
        <v>1314.5</v>
      </c>
      <c r="AZ34" s="223">
        <f t="shared" si="20"/>
        <v>1506.75</v>
      </c>
      <c r="BA34" s="223">
        <f t="shared" si="20"/>
        <v>1181.25</v>
      </c>
      <c r="BB34" s="223">
        <f t="shared" si="20"/>
        <v>908.5</v>
      </c>
      <c r="BC34" s="223">
        <f t="shared" si="20"/>
        <v>722</v>
      </c>
      <c r="BD34" s="223">
        <f t="shared" si="20"/>
        <v>819.5</v>
      </c>
      <c r="BE34" s="223">
        <f t="shared" si="20"/>
        <v>811.8599999999999</v>
      </c>
      <c r="BF34" s="223">
        <f t="shared" si="20"/>
        <v>773.19999999999993</v>
      </c>
      <c r="BG34" s="223">
        <f t="shared" si="20"/>
        <v>889.18</v>
      </c>
      <c r="BH34" s="223">
        <f t="shared" si="20"/>
        <v>819.94</v>
      </c>
      <c r="BI34" s="223">
        <f t="shared" si="20"/>
        <v>763.8</v>
      </c>
      <c r="BJ34" s="223">
        <f t="shared" si="20"/>
        <v>1019.7</v>
      </c>
      <c r="BK34" s="223">
        <f t="shared" si="20"/>
        <v>1233.54</v>
      </c>
      <c r="BL34" s="223">
        <f t="shared" si="20"/>
        <v>1533.62</v>
      </c>
      <c r="BM34" s="223">
        <f t="shared" si="20"/>
        <v>1165.5</v>
      </c>
      <c r="BN34" s="223">
        <f t="shared" si="20"/>
        <v>845.45999999999992</v>
      </c>
      <c r="BO34" s="223">
        <f t="shared" si="20"/>
        <v>816.9</v>
      </c>
      <c r="BP34" s="223">
        <f t="shared" si="20"/>
        <v>879.29</v>
      </c>
      <c r="BQ34" s="223">
        <f t="shared" si="20"/>
        <v>819.84</v>
      </c>
      <c r="BR34" s="223">
        <f t="shared" si="20"/>
        <v>780.8</v>
      </c>
      <c r="BS34" s="223">
        <f t="shared" si="20"/>
        <v>897.92</v>
      </c>
      <c r="BT34" s="223">
        <f t="shared" si="20"/>
        <v>790.44</v>
      </c>
      <c r="BU34" s="223">
        <f t="shared" si="20"/>
        <v>809.97</v>
      </c>
      <c r="BV34" s="223">
        <f t="shared" si="20"/>
        <v>1021.9000000000001</v>
      </c>
      <c r="BW34" s="223">
        <f t="shared" si="20"/>
        <v>1174.4000000000001</v>
      </c>
      <c r="BX34" s="223">
        <f t="shared" si="20"/>
        <v>1598.5</v>
      </c>
      <c r="BY34" s="223">
        <f t="shared" si="20"/>
        <v>1164.6600000000001</v>
      </c>
      <c r="BZ34" s="223">
        <f t="shared" si="20"/>
        <v>853.02</v>
      </c>
      <c r="CA34" s="223">
        <f t="shared" si="20"/>
        <v>825.93</v>
      </c>
      <c r="CB34" s="223">
        <f t="shared" si="20"/>
        <v>812.28</v>
      </c>
      <c r="CC34" s="223">
        <f t="shared" si="20"/>
        <v>827.4</v>
      </c>
      <c r="CD34" s="223">
        <f t="shared" si="20"/>
        <v>788</v>
      </c>
      <c r="CE34" s="223">
        <f t="shared" si="20"/>
        <v>906.19999999999993</v>
      </c>
      <c r="CF34" s="223">
        <f t="shared" si="20"/>
        <v>759.80000000000007</v>
      </c>
      <c r="CG34" s="223">
        <f t="shared" si="20"/>
        <v>856.46</v>
      </c>
      <c r="CH34" s="223">
        <f t="shared" si="20"/>
        <v>1024.98</v>
      </c>
      <c r="CI34" s="223">
        <f t="shared" si="20"/>
        <v>1175.4000000000001</v>
      </c>
      <c r="CJ34" s="223">
        <f t="shared" si="20"/>
        <v>1595.97</v>
      </c>
      <c r="CK34" s="223">
        <f t="shared" si="20"/>
        <v>1109.5999999999999</v>
      </c>
      <c r="CL34" s="223">
        <f t="shared" si="20"/>
        <v>901.33999999999992</v>
      </c>
      <c r="CM34" s="223">
        <f t="shared" si="20"/>
        <v>834.12</v>
      </c>
      <c r="CN34" s="223">
        <f t="shared" si="20"/>
        <v>782</v>
      </c>
      <c r="CO34" s="223">
        <f t="shared" si="20"/>
        <v>873.40000000000009</v>
      </c>
      <c r="CP34" s="223">
        <f t="shared" si="20"/>
        <v>794</v>
      </c>
      <c r="CQ34" s="223">
        <f t="shared" si="20"/>
        <v>873.40000000000009</v>
      </c>
      <c r="CR34" s="223">
        <f t="shared" si="20"/>
        <v>804.09</v>
      </c>
      <c r="CS34" s="223">
        <f>CS15*CS$5</f>
        <v>862.83999999999992</v>
      </c>
      <c r="CT34" s="223">
        <f t="shared" ref="CT34:EJ34" si="22">CT15*CT$5</f>
        <v>982.17000000000007</v>
      </c>
      <c r="CU34" s="223">
        <f t="shared" si="22"/>
        <v>1237.53</v>
      </c>
      <c r="CV34" s="223">
        <f t="shared" si="22"/>
        <v>1598.5</v>
      </c>
      <c r="CW34" s="223">
        <f t="shared" si="22"/>
        <v>1056.78</v>
      </c>
      <c r="CX34" s="223">
        <f t="shared" si="22"/>
        <v>948.75</v>
      </c>
      <c r="CY34" s="223">
        <f t="shared" si="22"/>
        <v>840.63</v>
      </c>
      <c r="CZ34" s="223">
        <f t="shared" si="22"/>
        <v>788.40000000000009</v>
      </c>
      <c r="DA34" s="223">
        <f t="shared" si="22"/>
        <v>879.33999999999992</v>
      </c>
      <c r="DB34" s="223">
        <f t="shared" si="22"/>
        <v>839.37</v>
      </c>
      <c r="DC34" s="223">
        <f t="shared" si="22"/>
        <v>839.37</v>
      </c>
      <c r="DD34" s="223">
        <f t="shared" si="22"/>
        <v>848.09999999999991</v>
      </c>
      <c r="DE34" s="223">
        <f t="shared" si="22"/>
        <v>829.5</v>
      </c>
      <c r="DF34" s="223">
        <f t="shared" si="22"/>
        <v>986.37</v>
      </c>
      <c r="DG34" s="223">
        <f t="shared" si="22"/>
        <v>1301.08</v>
      </c>
      <c r="DH34" s="223">
        <f t="shared" si="22"/>
        <v>1463.49</v>
      </c>
      <c r="DI34" s="223">
        <f t="shared" si="22"/>
        <v>1172.01</v>
      </c>
      <c r="DJ34" s="223">
        <f t="shared" si="22"/>
        <v>954.96</v>
      </c>
      <c r="DK34" s="223">
        <f t="shared" si="22"/>
        <v>766.08</v>
      </c>
      <c r="DL34" s="223">
        <f t="shared" si="22"/>
        <v>873.62</v>
      </c>
      <c r="DM34" s="223">
        <f t="shared" si="22"/>
        <v>845.04000000000008</v>
      </c>
      <c r="DN34" s="223">
        <f t="shared" si="22"/>
        <v>804.80000000000007</v>
      </c>
      <c r="DO34" s="223">
        <f t="shared" si="22"/>
        <v>885.28000000000009</v>
      </c>
      <c r="DP34" s="223">
        <f t="shared" si="22"/>
        <v>853.59999999999991</v>
      </c>
      <c r="DQ34" s="223">
        <f t="shared" si="22"/>
        <v>795.19999999999993</v>
      </c>
      <c r="DR34" s="223">
        <f t="shared" si="22"/>
        <v>1037.96</v>
      </c>
      <c r="DS34" s="223">
        <f t="shared" si="22"/>
        <v>1305.92</v>
      </c>
      <c r="DT34" s="223">
        <f t="shared" si="22"/>
        <v>1467.69</v>
      </c>
      <c r="DU34" s="223">
        <f t="shared" si="22"/>
        <v>1176.21</v>
      </c>
      <c r="DV34" s="223">
        <f t="shared" si="22"/>
        <v>919.16000000000008</v>
      </c>
      <c r="DW34" s="223">
        <f t="shared" si="22"/>
        <v>811.80000000000007</v>
      </c>
      <c r="DX34" s="223">
        <f t="shared" si="22"/>
        <v>879.78000000000009</v>
      </c>
      <c r="DY34" s="223">
        <f t="shared" si="22"/>
        <v>809.2</v>
      </c>
      <c r="DZ34" s="223">
        <f t="shared" si="22"/>
        <v>809.2</v>
      </c>
      <c r="EA34" s="223">
        <f t="shared" si="22"/>
        <v>930.81</v>
      </c>
      <c r="EB34" s="223">
        <f t="shared" si="22"/>
        <v>858.44</v>
      </c>
      <c r="EC34" s="223">
        <f t="shared" si="22"/>
        <v>799.59999999999991</v>
      </c>
      <c r="ED34" s="223">
        <f t="shared" si="22"/>
        <v>1041.48</v>
      </c>
      <c r="EE34" s="223">
        <f t="shared" si="22"/>
        <v>1250.1300000000001</v>
      </c>
      <c r="EF34" s="223">
        <f t="shared" si="22"/>
        <v>1541.1</v>
      </c>
      <c r="EG34" s="223">
        <f t="shared" si="22"/>
        <v>1179.3599999999999</v>
      </c>
      <c r="EH34" s="223">
        <f t="shared" si="22"/>
        <v>882.20999999999992</v>
      </c>
      <c r="EI34" s="223">
        <f t="shared" si="22"/>
        <v>857.43</v>
      </c>
      <c r="EJ34" s="223">
        <f t="shared" si="22"/>
        <v>925.5200000000001</v>
      </c>
    </row>
    <row r="35" spans="1:140" ht="13.7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7" customHeight="1" thickBot="1" x14ac:dyDescent="0.25">
      <c r="A37" s="220" t="s">
        <v>146</v>
      </c>
      <c r="B37" s="159"/>
      <c r="C37" s="160">
        <f t="shared" ref="C37:AC37" si="23">C18-C56</f>
        <v>0.30833334604900031</v>
      </c>
      <c r="D37" s="160">
        <f t="shared" ca="1" si="23"/>
        <v>1.362011385050117</v>
      </c>
      <c r="E37" s="161">
        <f t="shared" ca="1" si="23"/>
        <v>1.4361303031150854</v>
      </c>
      <c r="F37" s="160">
        <f t="shared" si="23"/>
        <v>0.6339606964608322</v>
      </c>
      <c r="G37" s="160">
        <f t="shared" si="23"/>
        <v>2.2679213929216573</v>
      </c>
      <c r="H37" s="160">
        <f t="shared" si="23"/>
        <v>-1</v>
      </c>
      <c r="I37" s="160">
        <f t="shared" si="23"/>
        <v>-0.49999938964843693</v>
      </c>
      <c r="J37" s="160">
        <f t="shared" si="23"/>
        <v>-1</v>
      </c>
      <c r="K37" s="160">
        <f t="shared" si="23"/>
        <v>1.2207031261368684E-6</v>
      </c>
      <c r="L37" s="160">
        <f t="shared" si="23"/>
        <v>-3.0517578153421709E-7</v>
      </c>
      <c r="M37" s="160">
        <f t="shared" si="23"/>
        <v>1.6784667948854803E-6</v>
      </c>
      <c r="N37" s="160">
        <f t="shared" si="23"/>
        <v>8.6466471316271054E-7</v>
      </c>
      <c r="O37" s="160">
        <f t="shared" si="23"/>
        <v>1.1416511977065653</v>
      </c>
      <c r="P37" s="160">
        <f t="shared" si="23"/>
        <v>1.1887328829722605</v>
      </c>
      <c r="Q37" s="160">
        <f t="shared" si="23"/>
        <v>1.1486824584180724</v>
      </c>
      <c r="R37" s="160">
        <f t="shared" si="23"/>
        <v>1.0875382517293488</v>
      </c>
      <c r="S37" s="160">
        <f t="shared" si="23"/>
        <v>1.294318943901466</v>
      </c>
      <c r="T37" s="160">
        <f t="shared" si="23"/>
        <v>1.2547833666227319</v>
      </c>
      <c r="U37" s="160">
        <f t="shared" si="23"/>
        <v>1.3324461518483659</v>
      </c>
      <c r="V37" s="160">
        <f t="shared" si="23"/>
        <v>1.2957273132333142</v>
      </c>
      <c r="W37" s="161">
        <f t="shared" si="23"/>
        <v>0.64622525861796021</v>
      </c>
      <c r="X37" s="160">
        <f t="shared" si="23"/>
        <v>0.67864494464821234</v>
      </c>
      <c r="Y37" s="160">
        <f t="shared" si="23"/>
        <v>0.26627334883784215</v>
      </c>
      <c r="Z37" s="160">
        <f t="shared" si="23"/>
        <v>8.1244625254143443E-2</v>
      </c>
      <c r="AA37" s="160">
        <f t="shared" si="23"/>
        <v>-2.0636600185080312</v>
      </c>
      <c r="AB37" s="160">
        <f t="shared" si="23"/>
        <v>-2.46514952434881</v>
      </c>
      <c r="AC37" s="222">
        <f t="shared" ca="1" si="23"/>
        <v>-0.96944500162185676</v>
      </c>
      <c r="AD37" s="145"/>
      <c r="AE37" s="145"/>
      <c r="AF37" s="146"/>
      <c r="AG37" s="127">
        <f>AG18*AG$5</f>
        <v>1397.5856561909436</v>
      </c>
      <c r="AH37" s="223">
        <f t="shared" ref="AH37:CS37" si="24">AH18*AH$5</f>
        <v>1277.5997924804687</v>
      </c>
      <c r="AI37" s="223">
        <f t="shared" si="24"/>
        <v>1334.5301971435547</v>
      </c>
      <c r="AJ37" s="223">
        <f t="shared" si="24"/>
        <v>1145.193977355957</v>
      </c>
      <c r="AK37" s="223">
        <f t="shared" si="24"/>
        <v>1168.1843566894531</v>
      </c>
      <c r="AL37" s="223">
        <f t="shared" si="24"/>
        <v>1083.0878448486328</v>
      </c>
      <c r="AM37" s="223">
        <f t="shared" si="24"/>
        <v>1078.6318885780001</v>
      </c>
      <c r="AN37" s="223">
        <f t="shared" si="24"/>
        <v>1097.1218601050819</v>
      </c>
      <c r="AO37" s="223">
        <f t="shared" si="24"/>
        <v>1001.9823869224784</v>
      </c>
      <c r="AP37" s="223">
        <f t="shared" si="24"/>
        <v>1350.2575697709131</v>
      </c>
      <c r="AQ37" s="223">
        <f t="shared" si="24"/>
        <v>1293.090115417451</v>
      </c>
      <c r="AR37" s="223">
        <f t="shared" si="24"/>
        <v>1451.7104684873077</v>
      </c>
      <c r="AS37" s="223">
        <f t="shared" si="24"/>
        <v>1131.5817985904248</v>
      </c>
      <c r="AT37" s="223">
        <f t="shared" si="24"/>
        <v>1005.9285109569872</v>
      </c>
      <c r="AU37" s="223">
        <f t="shared" si="24"/>
        <v>1025.4922436164397</v>
      </c>
      <c r="AV37" s="223">
        <f t="shared" si="24"/>
        <v>1034.9792302085636</v>
      </c>
      <c r="AW37" s="223">
        <f t="shared" si="24"/>
        <v>991.24074700225697</v>
      </c>
      <c r="AX37" s="223">
        <f t="shared" si="24"/>
        <v>1001.3373620984861</v>
      </c>
      <c r="AY37" s="223">
        <f t="shared" si="24"/>
        <v>1061.3928211266677</v>
      </c>
      <c r="AZ37" s="223">
        <f t="shared" si="24"/>
        <v>1022.2544826102217</v>
      </c>
      <c r="BA37" s="223">
        <f t="shared" si="24"/>
        <v>1024.8874500768241</v>
      </c>
      <c r="BB37" s="223">
        <f t="shared" si="24"/>
        <v>1138.0972935059031</v>
      </c>
      <c r="BC37" s="223">
        <f t="shared" si="24"/>
        <v>1002.6724455012386</v>
      </c>
      <c r="BD37" s="223">
        <f t="shared" si="24"/>
        <v>1220.3271176669507</v>
      </c>
      <c r="BE37" s="223">
        <f t="shared" si="24"/>
        <v>1129.4166580196761</v>
      </c>
      <c r="BF37" s="223">
        <f t="shared" si="24"/>
        <v>1049.3276998169322</v>
      </c>
      <c r="BG37" s="223">
        <f t="shared" si="24"/>
        <v>1158.3955881611173</v>
      </c>
      <c r="BH37" s="223">
        <f t="shared" si="24"/>
        <v>1041.5067009768918</v>
      </c>
      <c r="BI37" s="223">
        <f t="shared" si="24"/>
        <v>947.83564893486187</v>
      </c>
      <c r="BJ37" s="223">
        <f t="shared" si="24"/>
        <v>1055.9217565449715</v>
      </c>
      <c r="BK37" s="223">
        <f t="shared" si="24"/>
        <v>1021.3314157342685</v>
      </c>
      <c r="BL37" s="223">
        <f t="shared" si="24"/>
        <v>1082.3801220065302</v>
      </c>
      <c r="BM37" s="223">
        <f t="shared" si="24"/>
        <v>1027.5486230493768</v>
      </c>
      <c r="BN37" s="223">
        <f t="shared" si="24"/>
        <v>1031.6962026384792</v>
      </c>
      <c r="BO37" s="223">
        <f t="shared" si="24"/>
        <v>1093.1922821034179</v>
      </c>
      <c r="BP37" s="223">
        <f t="shared" si="24"/>
        <v>1253.7766783386733</v>
      </c>
      <c r="BQ37" s="223">
        <f t="shared" si="24"/>
        <v>1100.0498062913707</v>
      </c>
      <c r="BR37" s="223">
        <f t="shared" si="24"/>
        <v>1022.7105511008094</v>
      </c>
      <c r="BS37" s="223">
        <f t="shared" si="24"/>
        <v>1130.2875720672382</v>
      </c>
      <c r="BT37" s="223">
        <f t="shared" si="24"/>
        <v>971.79817066247369</v>
      </c>
      <c r="BU37" s="223">
        <f t="shared" si="24"/>
        <v>972.8707705508524</v>
      </c>
      <c r="BV37" s="223">
        <f t="shared" si="24"/>
        <v>1031.9019061541339</v>
      </c>
      <c r="BW37" s="223">
        <f t="shared" si="24"/>
        <v>950.28553511829625</v>
      </c>
      <c r="BX37" s="223">
        <f t="shared" si="24"/>
        <v>1105.2299269771688</v>
      </c>
      <c r="BY37" s="223">
        <f t="shared" si="24"/>
        <v>1003.8580724928299</v>
      </c>
      <c r="BZ37" s="223">
        <f t="shared" si="24"/>
        <v>1007.85429967809</v>
      </c>
      <c r="CA37" s="223">
        <f t="shared" si="24"/>
        <v>1066.3240191528214</v>
      </c>
      <c r="CB37" s="223">
        <f t="shared" si="24"/>
        <v>1115.5915332162845</v>
      </c>
      <c r="CC37" s="223">
        <f t="shared" si="24"/>
        <v>1020.9298827861081</v>
      </c>
      <c r="CD37" s="223">
        <f t="shared" si="24"/>
        <v>950.31663142685954</v>
      </c>
      <c r="CE37" s="223">
        <f t="shared" si="24"/>
        <v>1051.9815059497832</v>
      </c>
      <c r="CF37" s="223">
        <f t="shared" si="24"/>
        <v>863.31656744768907</v>
      </c>
      <c r="CG37" s="223">
        <f t="shared" si="24"/>
        <v>951.11621673315756</v>
      </c>
      <c r="CH37" s="223">
        <f t="shared" si="24"/>
        <v>963.12230469181782</v>
      </c>
      <c r="CI37" s="223">
        <f t="shared" si="24"/>
        <v>887.02175685316092</v>
      </c>
      <c r="CJ37" s="223">
        <f t="shared" si="24"/>
        <v>1031.7579010056695</v>
      </c>
      <c r="CK37" s="223">
        <f t="shared" si="24"/>
        <v>893.00889304970815</v>
      </c>
      <c r="CL37" s="223">
        <f t="shared" si="24"/>
        <v>986.49280761500154</v>
      </c>
      <c r="CM37" s="223">
        <f t="shared" si="24"/>
        <v>993.71201139104232</v>
      </c>
      <c r="CN37" s="223">
        <f t="shared" si="24"/>
        <v>989.05470495184943</v>
      </c>
      <c r="CO37" s="223">
        <f t="shared" si="24"/>
        <v>1099.5975924662855</v>
      </c>
      <c r="CP37" s="223">
        <f t="shared" si="24"/>
        <v>977.22871319536443</v>
      </c>
      <c r="CQ37" s="223">
        <f t="shared" si="24"/>
        <v>1035.3928142424434</v>
      </c>
      <c r="CR37" s="223">
        <f t="shared" si="24"/>
        <v>933.81100829373611</v>
      </c>
      <c r="CS37" s="223">
        <f t="shared" si="24"/>
        <v>979.38485675697143</v>
      </c>
      <c r="CT37" s="223">
        <f t="shared" ref="CT37:EJ37" si="25">CT18*CT$5</f>
        <v>945.97183851421346</v>
      </c>
      <c r="CU37" s="223">
        <f t="shared" si="25"/>
        <v>957.63394055112349</v>
      </c>
      <c r="CV37" s="223">
        <f t="shared" si="25"/>
        <v>1060.0754680722025</v>
      </c>
      <c r="CW37" s="223">
        <f t="shared" si="25"/>
        <v>871.35705396646438</v>
      </c>
      <c r="CX37" s="223">
        <f t="shared" si="25"/>
        <v>1058.6990921059005</v>
      </c>
      <c r="CY37" s="223">
        <f t="shared" si="25"/>
        <v>1020.9918919233774</v>
      </c>
      <c r="CZ37" s="223">
        <f t="shared" si="25"/>
        <v>1014.8287249350396</v>
      </c>
      <c r="DA37" s="223">
        <f t="shared" si="25"/>
        <v>1128.6489707524233</v>
      </c>
      <c r="DB37" s="223">
        <f t="shared" si="25"/>
        <v>1053.8204315791256</v>
      </c>
      <c r="DC37" s="223">
        <f t="shared" si="25"/>
        <v>1016.0715320712594</v>
      </c>
      <c r="DD37" s="223">
        <f t="shared" si="25"/>
        <v>1004.4484199561807</v>
      </c>
      <c r="DE37" s="223">
        <f t="shared" si="25"/>
        <v>959.82919691978123</v>
      </c>
      <c r="DF37" s="223">
        <f t="shared" si="25"/>
        <v>970.90493027712364</v>
      </c>
      <c r="DG37" s="223">
        <f t="shared" si="25"/>
        <v>1029.3254806026976</v>
      </c>
      <c r="DH37" s="223">
        <f t="shared" si="25"/>
        <v>992.7702296888383</v>
      </c>
      <c r="DI37" s="223">
        <f t="shared" si="25"/>
        <v>987.93956516881406</v>
      </c>
      <c r="DJ37" s="223">
        <f t="shared" si="25"/>
        <v>1085.9033440034932</v>
      </c>
      <c r="DK37" s="223">
        <f t="shared" si="25"/>
        <v>928.24917172410562</v>
      </c>
      <c r="DL37" s="223">
        <f t="shared" si="25"/>
        <v>1121.6669723844125</v>
      </c>
      <c r="DM37" s="223">
        <f t="shared" si="25"/>
        <v>1083.7283263984934</v>
      </c>
      <c r="DN37" s="223">
        <f t="shared" si="25"/>
        <v>1010.2787332455711</v>
      </c>
      <c r="DO37" s="223">
        <f t="shared" si="25"/>
        <v>1072.2977830628286</v>
      </c>
      <c r="DP37" s="223">
        <f t="shared" si="25"/>
        <v>1021.6071105893988</v>
      </c>
      <c r="DQ37" s="223">
        <f t="shared" si="25"/>
        <v>930.25198104406786</v>
      </c>
      <c r="DR37" s="223">
        <f t="shared" si="25"/>
        <v>1035.524167056873</v>
      </c>
      <c r="DS37" s="223">
        <f t="shared" si="25"/>
        <v>1048.3639247561944</v>
      </c>
      <c r="DT37" s="223">
        <f t="shared" si="25"/>
        <v>1011.6084434289172</v>
      </c>
      <c r="DU37" s="223">
        <f t="shared" si="25"/>
        <v>1007.403435264513</v>
      </c>
      <c r="DV37" s="223">
        <f t="shared" si="25"/>
        <v>1059.7657085385233</v>
      </c>
      <c r="DW37" s="223">
        <f t="shared" si="25"/>
        <v>1016.320658447458</v>
      </c>
      <c r="DX37" s="223">
        <f t="shared" si="25"/>
        <v>1165.6155481108142</v>
      </c>
      <c r="DY37" s="223">
        <f t="shared" si="25"/>
        <v>1072.982561705928</v>
      </c>
      <c r="DZ37" s="223">
        <f t="shared" si="25"/>
        <v>1051.1613457744131</v>
      </c>
      <c r="EA37" s="223">
        <f t="shared" si="25"/>
        <v>1167.9524586006974</v>
      </c>
      <c r="EB37" s="223">
        <f t="shared" si="25"/>
        <v>1035.3754794155498</v>
      </c>
      <c r="EC37" s="223">
        <f t="shared" si="25"/>
        <v>942.90660223112798</v>
      </c>
      <c r="ED37" s="223">
        <f t="shared" si="25"/>
        <v>1049.6748992743951</v>
      </c>
      <c r="EE37" s="223">
        <f t="shared" si="25"/>
        <v>1014.4414284876271</v>
      </c>
      <c r="EF37" s="223">
        <f t="shared" si="25"/>
        <v>1074.3960627262084</v>
      </c>
      <c r="EG37" s="223">
        <f t="shared" si="25"/>
        <v>1021.4675340276038</v>
      </c>
      <c r="EH37" s="223">
        <f t="shared" si="25"/>
        <v>1025.8286852928545</v>
      </c>
      <c r="EI37" s="223">
        <f t="shared" si="25"/>
        <v>1073.1800125317666</v>
      </c>
      <c r="EJ37" s="223">
        <f t="shared" si="25"/>
        <v>1225.7586509589714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5">
        <f>WORKDAY([29]Top!C3, -1, Holidays)</f>
        <v>37210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19.933333333333334</v>
      </c>
      <c r="D47" s="226">
        <v>31</v>
      </c>
      <c r="E47" s="128">
        <v>27.311111111111114</v>
      </c>
      <c r="F47" s="128">
        <v>32</v>
      </c>
      <c r="G47" s="128">
        <v>32</v>
      </c>
      <c r="H47" s="128">
        <v>32</v>
      </c>
      <c r="I47" s="128">
        <v>29.5</v>
      </c>
      <c r="J47" s="128">
        <v>31</v>
      </c>
      <c r="K47" s="128">
        <v>28</v>
      </c>
      <c r="L47" s="128">
        <v>26.25</v>
      </c>
      <c r="M47" s="128">
        <v>28</v>
      </c>
      <c r="N47" s="128">
        <v>27.416666666666668</v>
      </c>
      <c r="O47" s="128">
        <v>44.666666666666664</v>
      </c>
      <c r="P47" s="128">
        <v>42</v>
      </c>
      <c r="Q47" s="128">
        <v>50</v>
      </c>
      <c r="R47" s="128">
        <v>42</v>
      </c>
      <c r="S47" s="128">
        <v>38.416666666666664</v>
      </c>
      <c r="T47" s="128">
        <v>38.5</v>
      </c>
      <c r="U47" s="128">
        <v>37.75</v>
      </c>
      <c r="V47" s="128">
        <v>39</v>
      </c>
      <c r="W47" s="226">
        <v>35.576470588235296</v>
      </c>
      <c r="X47" s="226">
        <v>39.823529411764703</v>
      </c>
      <c r="Y47" s="226">
        <v>40.374026845637587</v>
      </c>
      <c r="Z47" s="226">
        <v>40.559058823529419</v>
      </c>
      <c r="AA47" s="226">
        <v>41.632882352941181</v>
      </c>
      <c r="AB47" s="227">
        <v>42.849296875</v>
      </c>
      <c r="AC47" s="216">
        <v>40.445083046964491</v>
      </c>
      <c r="AG47" s="133">
        <v>32</v>
      </c>
      <c r="AH47" s="133">
        <v>32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22.875</v>
      </c>
      <c r="D48" s="227">
        <v>31.24</v>
      </c>
      <c r="E48" s="127">
        <v>28.451666666666664</v>
      </c>
      <c r="F48" s="127">
        <v>32.75</v>
      </c>
      <c r="G48" s="127">
        <v>32.75</v>
      </c>
      <c r="H48" s="127">
        <v>32.75</v>
      </c>
      <c r="I48" s="127">
        <v>30.875</v>
      </c>
      <c r="J48" s="127">
        <v>31.75</v>
      </c>
      <c r="K48" s="127">
        <v>30</v>
      </c>
      <c r="L48" s="127">
        <v>28.75</v>
      </c>
      <c r="M48" s="127">
        <v>30.5</v>
      </c>
      <c r="N48" s="127">
        <v>29.75</v>
      </c>
      <c r="O48" s="127">
        <v>47.666666666666664</v>
      </c>
      <c r="P48" s="127">
        <v>45</v>
      </c>
      <c r="Q48" s="127">
        <v>52.5</v>
      </c>
      <c r="R48" s="127">
        <v>45.5</v>
      </c>
      <c r="S48" s="127">
        <v>38.916666666666664</v>
      </c>
      <c r="T48" s="127">
        <v>39</v>
      </c>
      <c r="U48" s="127">
        <v>38.25</v>
      </c>
      <c r="V48" s="127">
        <v>39.5</v>
      </c>
      <c r="W48" s="227">
        <v>37.220588235294116</v>
      </c>
      <c r="X48" s="227">
        <v>42.21078431372549</v>
      </c>
      <c r="Y48" s="227">
        <v>42.58006711409395</v>
      </c>
      <c r="Z48" s="227">
        <v>42.938901960784314</v>
      </c>
      <c r="AA48" s="227">
        <v>44.839833333333331</v>
      </c>
      <c r="AB48" s="227">
        <v>46.876132812499996</v>
      </c>
      <c r="AC48" s="218">
        <v>43.272001718213062</v>
      </c>
      <c r="AG48" s="133">
        <v>32.75</v>
      </c>
      <c r="AH48" s="133">
        <v>32.75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24.475000000000001</v>
      </c>
      <c r="D49" s="227">
        <v>31.25</v>
      </c>
      <c r="E49" s="127">
        <v>28.991666666666667</v>
      </c>
      <c r="F49" s="127">
        <v>32.825000000000003</v>
      </c>
      <c r="G49" s="127">
        <v>33.15</v>
      </c>
      <c r="H49" s="127">
        <v>32.5</v>
      </c>
      <c r="I49" s="127">
        <v>30.6</v>
      </c>
      <c r="J49" s="127">
        <v>32</v>
      </c>
      <c r="K49" s="127">
        <v>29.2</v>
      </c>
      <c r="L49" s="127">
        <v>28.95</v>
      </c>
      <c r="M49" s="127">
        <v>35.450000000000003</v>
      </c>
      <c r="N49" s="127">
        <v>31.2</v>
      </c>
      <c r="O49" s="127">
        <v>49.75</v>
      </c>
      <c r="P49" s="127">
        <v>48</v>
      </c>
      <c r="Q49" s="127">
        <v>54.25</v>
      </c>
      <c r="R49" s="127">
        <v>47</v>
      </c>
      <c r="S49" s="127">
        <v>38.9</v>
      </c>
      <c r="T49" s="127">
        <v>37.9</v>
      </c>
      <c r="U49" s="127">
        <v>38.9</v>
      </c>
      <c r="V49" s="127">
        <v>39.9</v>
      </c>
      <c r="W49" s="227">
        <v>38.104705882352938</v>
      </c>
      <c r="X49" s="227">
        <v>43.516078431372549</v>
      </c>
      <c r="Y49" s="227">
        <v>43.661845637583895</v>
      </c>
      <c r="Z49" s="227">
        <v>44.378235294117651</v>
      </c>
      <c r="AA49" s="227">
        <v>44.997176470588215</v>
      </c>
      <c r="AB49" s="227">
        <v>45.586093750000003</v>
      </c>
      <c r="AC49" s="218">
        <v>43.759046391752577</v>
      </c>
      <c r="AG49" s="133">
        <v>33.15</v>
      </c>
      <c r="AH49" s="133">
        <v>32.5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20.672916094462039</v>
      </c>
      <c r="D50" s="227">
        <v>31.215999999999998</v>
      </c>
      <c r="E50" s="127">
        <v>27.70163869815401</v>
      </c>
      <c r="F50" s="127">
        <v>31.524999999999999</v>
      </c>
      <c r="G50" s="127">
        <v>31.7</v>
      </c>
      <c r="H50" s="127">
        <v>31.35</v>
      </c>
      <c r="I50" s="127">
        <v>30.1</v>
      </c>
      <c r="J50" s="127">
        <v>31.1</v>
      </c>
      <c r="K50" s="127">
        <v>29.1</v>
      </c>
      <c r="L50" s="127">
        <v>28.95</v>
      </c>
      <c r="M50" s="127">
        <v>35.450000000000003</v>
      </c>
      <c r="N50" s="127">
        <v>31.166666666666668</v>
      </c>
      <c r="O50" s="127">
        <v>49.416666666666664</v>
      </c>
      <c r="P50" s="127">
        <v>47.25</v>
      </c>
      <c r="Q50" s="127">
        <v>54.25</v>
      </c>
      <c r="R50" s="127">
        <v>46.75</v>
      </c>
      <c r="S50" s="127">
        <v>37.966666666666669</v>
      </c>
      <c r="T50" s="127">
        <v>37.9</v>
      </c>
      <c r="U50" s="127">
        <v>37</v>
      </c>
      <c r="V50" s="127">
        <v>39</v>
      </c>
      <c r="W50" s="227">
        <v>37.499215686274503</v>
      </c>
      <c r="X50" s="227">
        <v>42.135294117647057</v>
      </c>
      <c r="Y50" s="227">
        <v>42.138087248322151</v>
      </c>
      <c r="Z50" s="227">
        <v>42.99607843137256</v>
      </c>
      <c r="AA50" s="227">
        <v>43.635274509803921</v>
      </c>
      <c r="AB50" s="227">
        <v>44.194492187499996</v>
      </c>
      <c r="AC50" s="218">
        <v>42.469634519306105</v>
      </c>
      <c r="AG50" s="133">
        <v>31.7</v>
      </c>
      <c r="AH50" s="133">
        <v>31.35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23.083333333333339</v>
      </c>
      <c r="D51" s="227">
        <v>29.25</v>
      </c>
      <c r="E51" s="127">
        <v>27.194444444444446</v>
      </c>
      <c r="F51" s="127">
        <v>31.524999999999999</v>
      </c>
      <c r="G51" s="127">
        <v>31.7</v>
      </c>
      <c r="H51" s="127">
        <v>31.35</v>
      </c>
      <c r="I51" s="127">
        <v>30.1</v>
      </c>
      <c r="J51" s="127">
        <v>31.1</v>
      </c>
      <c r="K51" s="127">
        <v>29.1</v>
      </c>
      <c r="L51" s="127">
        <v>32.75</v>
      </c>
      <c r="M51" s="127">
        <v>38.75</v>
      </c>
      <c r="N51" s="127">
        <v>33.533333333333331</v>
      </c>
      <c r="O51" s="127">
        <v>49.75</v>
      </c>
      <c r="P51" s="127">
        <v>47.25</v>
      </c>
      <c r="Q51" s="127">
        <v>55.25</v>
      </c>
      <c r="R51" s="127">
        <v>46.75</v>
      </c>
      <c r="S51" s="127">
        <v>38</v>
      </c>
      <c r="T51" s="127">
        <v>38</v>
      </c>
      <c r="U51" s="127">
        <v>37</v>
      </c>
      <c r="V51" s="127">
        <v>39</v>
      </c>
      <c r="W51" s="227">
        <v>38.181176470588241</v>
      </c>
      <c r="X51" s="227">
        <v>43.524509803921568</v>
      </c>
      <c r="Y51" s="227">
        <v>43.319597315436241</v>
      </c>
      <c r="Z51" s="227">
        <v>44.366784313725496</v>
      </c>
      <c r="AA51" s="227">
        <v>45.021803921568633</v>
      </c>
      <c r="AB51" s="227">
        <v>45.570625</v>
      </c>
      <c r="AC51" s="218">
        <v>43.75061998854526</v>
      </c>
      <c r="AG51" s="133">
        <v>31.7</v>
      </c>
      <c r="AH51" s="133">
        <v>31.35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20.641666666666666</v>
      </c>
      <c r="D52" s="227">
        <v>26.5</v>
      </c>
      <c r="E52" s="151">
        <v>24.547222222222221</v>
      </c>
      <c r="F52" s="151">
        <v>28.875</v>
      </c>
      <c r="G52" s="127">
        <v>29</v>
      </c>
      <c r="H52" s="127">
        <v>28.75</v>
      </c>
      <c r="I52" s="151">
        <v>28.875</v>
      </c>
      <c r="J52" s="127">
        <v>28.75</v>
      </c>
      <c r="K52" s="127">
        <v>29</v>
      </c>
      <c r="L52" s="127">
        <v>32.25</v>
      </c>
      <c r="M52" s="127">
        <v>41.25</v>
      </c>
      <c r="N52" s="127">
        <v>34.166666666666664</v>
      </c>
      <c r="O52" s="151">
        <v>53.5</v>
      </c>
      <c r="P52" s="127">
        <v>54</v>
      </c>
      <c r="Q52" s="127">
        <v>60</v>
      </c>
      <c r="R52" s="127">
        <v>46.5</v>
      </c>
      <c r="S52" s="151">
        <v>35.583333333333336</v>
      </c>
      <c r="T52" s="127">
        <v>36.5</v>
      </c>
      <c r="U52" s="127">
        <v>34.5</v>
      </c>
      <c r="V52" s="127">
        <v>35.75</v>
      </c>
      <c r="W52" s="227">
        <v>38.068627450980394</v>
      </c>
      <c r="X52" s="227">
        <v>41.299019607843135</v>
      </c>
      <c r="Y52" s="227">
        <v>40.940771812080541</v>
      </c>
      <c r="Z52" s="227">
        <v>41.993568627450983</v>
      </c>
      <c r="AA52" s="227">
        <v>42.67968627450982</v>
      </c>
      <c r="AB52" s="227">
        <v>43.437617187500003</v>
      </c>
      <c r="AC52" s="218">
        <v>41.680269186712493</v>
      </c>
      <c r="AG52" s="133">
        <v>29</v>
      </c>
      <c r="AH52" s="133">
        <v>28.75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21.641666666666666</v>
      </c>
      <c r="D53" s="227">
        <v>27.5</v>
      </c>
      <c r="E53" s="227">
        <v>25.547222222222221</v>
      </c>
      <c r="F53" s="127">
        <v>30.25</v>
      </c>
      <c r="G53" s="227">
        <v>30.5</v>
      </c>
      <c r="H53" s="227">
        <v>30</v>
      </c>
      <c r="I53" s="127">
        <v>30.5</v>
      </c>
      <c r="J53" s="227">
        <v>30</v>
      </c>
      <c r="K53" s="227">
        <v>31</v>
      </c>
      <c r="L53" s="227">
        <v>35.25</v>
      </c>
      <c r="M53" s="227">
        <v>46.25</v>
      </c>
      <c r="N53" s="227">
        <v>37.5</v>
      </c>
      <c r="O53" s="127">
        <v>61.5</v>
      </c>
      <c r="P53" s="227">
        <v>61</v>
      </c>
      <c r="Q53" s="227">
        <v>70</v>
      </c>
      <c r="R53" s="227">
        <v>53.5</v>
      </c>
      <c r="S53" s="127">
        <v>37.75</v>
      </c>
      <c r="T53" s="227">
        <v>39</v>
      </c>
      <c r="U53" s="227">
        <v>36.5</v>
      </c>
      <c r="V53" s="227">
        <v>37.75</v>
      </c>
      <c r="W53" s="227">
        <v>41.785294117647062</v>
      </c>
      <c r="X53" s="227">
        <v>44.634313725490195</v>
      </c>
      <c r="Y53" s="227">
        <v>44.136342281879188</v>
      </c>
      <c r="Z53" s="227">
        <v>45.292784313725498</v>
      </c>
      <c r="AA53" s="227">
        <v>45.840676470588235</v>
      </c>
      <c r="AB53" s="227">
        <v>46.423749999999998</v>
      </c>
      <c r="AC53" s="218">
        <v>44.90852090492556</v>
      </c>
      <c r="AG53" s="133">
        <v>30.5</v>
      </c>
      <c r="AH53" s="133">
        <v>30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27.141662152608223</v>
      </c>
      <c r="D56" s="227">
        <v>44.590488614949685</v>
      </c>
      <c r="E56" s="227">
        <v>38.774213127502534</v>
      </c>
      <c r="F56" s="127">
        <v>63.069344483526876</v>
      </c>
      <c r="G56" s="227">
        <v>61.258699343030322</v>
      </c>
      <c r="H56" s="227">
        <v>64.879989624023438</v>
      </c>
      <c r="I56" s="127">
        <v>58.301663742065429</v>
      </c>
      <c r="J56" s="227">
        <v>64.549057006835938</v>
      </c>
      <c r="K56" s="227">
        <v>52.054270477294921</v>
      </c>
      <c r="L56" s="227">
        <v>53.099289245605469</v>
      </c>
      <c r="M56" s="227">
        <v>54.154390563964846</v>
      </c>
      <c r="N56" s="227">
        <v>53.102650095621748</v>
      </c>
      <c r="O56" s="127">
        <v>48.52402114013902</v>
      </c>
      <c r="P56" s="227">
        <v>47.839989325118651</v>
      </c>
      <c r="Q56" s="227">
        <v>48.720493000903829</v>
      </c>
      <c r="R56" s="227">
        <v>49.011581094394572</v>
      </c>
      <c r="S56" s="127">
        <v>62.869156575580028</v>
      </c>
      <c r="T56" s="227">
        <v>57.452067492982181</v>
      </c>
      <c r="U56" s="227">
        <v>63.322059619024181</v>
      </c>
      <c r="V56" s="227">
        <v>67.833342614733724</v>
      </c>
      <c r="W56" s="227">
        <v>56.918386953108488</v>
      </c>
      <c r="X56" s="227">
        <v>48.969164870884981</v>
      </c>
      <c r="Y56" s="227">
        <v>50.119933811287588</v>
      </c>
      <c r="Z56" s="227">
        <v>48.85507758440221</v>
      </c>
      <c r="AA56" s="227">
        <v>49.396158296936342</v>
      </c>
      <c r="AB56" s="227">
        <v>52.289859372111081</v>
      </c>
      <c r="AC56" s="218">
        <v>50.350894542339823</v>
      </c>
      <c r="AG56" s="133">
        <v>61.258699343030322</v>
      </c>
      <c r="AH56" s="133">
        <v>64.879989624023438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f>(C9/(VLOOKUP(C$7,'[29]Gas Curve Summary'!$A$7:$L179,4)))*1000</f>
        <v>6834.5323741007196</v>
      </c>
      <c r="D67" s="173">
        <f ca="1">(D9/(VLOOKUP(D$7,'[29]Gas Curve Summary'!$A$7:$L179,4)))*1000</f>
        <v>12992.455993294216</v>
      </c>
      <c r="E67" s="173">
        <f t="shared" ref="E67:E73" ca="1" si="28">AVERAGE(C67:D67)</f>
        <v>9913.4941836974685</v>
      </c>
      <c r="F67" s="173">
        <f t="shared" ref="F67:F73" si="29">AVERAGE(G67,H67)</f>
        <v>11937.759240819716</v>
      </c>
      <c r="G67" s="203">
        <f>(G9/(VLOOKUP(G$7,'[29]Gas Curve Summary'!$A$7:$L179,4)))*1000</f>
        <v>11826.182618261824</v>
      </c>
      <c r="H67" s="173">
        <f>(H9/(VLOOKUP(H$7,'[29]Gas Curve Summary'!$A$7:$L179,4)))*1000</f>
        <v>12049.335863377608</v>
      </c>
      <c r="I67" s="173" t="e">
        <f>(I9/(VLOOKUP(I$7,'[29]Gas Curve Summary'!$A$7:$L179,4)))*1000</f>
        <v>#N/A</v>
      </c>
      <c r="J67" s="173">
        <f>(J9/(VLOOKUP(J$7,'[29]Gas Curve Summary'!$A$7:$L179,4)))*1000</f>
        <v>12846.655791190864</v>
      </c>
      <c r="K67" s="173">
        <f>(K9/(VLOOKUP(K$7,'[29]Gas Curve Summary'!$A$7:$L179,4)))*1000</f>
        <v>11480.114801148011</v>
      </c>
      <c r="L67" s="173">
        <f>(L9/(VLOOKUP(L$7,'[29]Gas Curve Summary'!$A$7:$L179,4)))*1000</f>
        <v>10676.873489121675</v>
      </c>
      <c r="M67" s="173">
        <f>(M9/(VLOOKUP(M$7,'[29]Gas Curve Summary'!$A$7:$L179,4)))*1000</f>
        <v>11255.924170616114</v>
      </c>
      <c r="N67" s="173">
        <f>AVERAGE(K67:M67)</f>
        <v>11137.637486961932</v>
      </c>
      <c r="O67" s="173">
        <f>AVERAGE(P67:R67)</f>
        <v>17500.185220793122</v>
      </c>
      <c r="P67" s="173">
        <f>(P9/(VLOOKUP(P$7,'[29]Gas Curve Summary'!$A$7:$L179,4)))*1000</f>
        <v>16686.531585220499</v>
      </c>
      <c r="Q67" s="173">
        <f>(Q9/(VLOOKUP(Q$7,'[29]Gas Curve Summary'!$A$7:$L179,4)))*1000</f>
        <v>19516.003122560502</v>
      </c>
      <c r="R67" s="173">
        <f>(R9/(VLOOKUP(R$7,'[29]Gas Curve Summary'!$A$7:$L179,4)))*1000</f>
        <v>16298.020954598371</v>
      </c>
      <c r="S67" s="173">
        <f t="shared" ref="S67:S73" si="30">AVERAGE(T67:V67)</f>
        <v>11661.274957104457</v>
      </c>
      <c r="T67" s="173">
        <f>(T9/(VLOOKUP(T$7,'[29]Gas Curve Summary'!$A$7:$L179,4)))*1000</f>
        <v>13634.732687477575</v>
      </c>
      <c r="U67" s="173">
        <f>(U9/(VLOOKUP(U$7,'[29]Gas Curve Summary'!$A$7:$L179,4)))*1000</f>
        <v>11434.83709273183</v>
      </c>
      <c r="V67" s="173">
        <f>(V9/(VLOOKUP(V$7,'[29]Gas Curve Summary'!$A$7:$L179,4)))*1000</f>
        <v>9914.2550911039652</v>
      </c>
      <c r="W67" s="205">
        <f>AVERAGE(G67,H67,J67,N67,O67,S67)</f>
        <v>12836.878656281633</v>
      </c>
      <c r="X67" s="173">
        <f>X9/AVERAGE('[29]Gas Curve Summary'!$D$31:$D$42)*1000</f>
        <v>11972.416706639266</v>
      </c>
      <c r="Y67" s="173">
        <f>Y9/AVERAGE('[29]Gas Curve Summary'!$D$43:$D$54)*1000</f>
        <v>11385.849978376127</v>
      </c>
      <c r="Z67" s="173">
        <f>Z9/AVERAGE('[29]Gas Curve Summary'!$D$55:$D$66)*1000</f>
        <v>10934.864368710912</v>
      </c>
      <c r="AA67" s="173">
        <f>AA9/AVERAGE('[29]Gas Curve Summary'!$D$67:$D$114)*1000</f>
        <v>10515.190204129922</v>
      </c>
      <c r="AB67" s="173">
        <f>AB9/AVERAGE('[29]Gas Curve Summary'!$D$115:$D$124)*1000</f>
        <v>10404.7497099137</v>
      </c>
      <c r="AC67" s="174">
        <f ca="1">AVERAGE(E67,W67,X67,Y67,Z67,AA67,AB67)</f>
        <v>11137.634829678433</v>
      </c>
    </row>
    <row r="68" spans="1:31" ht="13.7" customHeight="1" x14ac:dyDescent="0.2">
      <c r="A68" s="190" t="s">
        <v>121</v>
      </c>
      <c r="B68" s="126" t="s">
        <v>147</v>
      </c>
      <c r="C68" s="173">
        <f>(C10/(VLOOKUP(C$7,'[29]Gas Curve Summary'!$A$7:$L180,6)))*1000</f>
        <v>7465.6357388316155</v>
      </c>
      <c r="D68" s="173">
        <f ca="1">(D10/(VLOOKUP(D$7,'[29]Gas Curve Summary'!$A$7:$L180,6)))*1000</f>
        <v>13455.788124733019</v>
      </c>
      <c r="E68" s="175">
        <f t="shared" ca="1" si="28"/>
        <v>10460.711931782316</v>
      </c>
      <c r="F68" s="173">
        <f t="shared" si="29"/>
        <v>12250.198785680375</v>
      </c>
      <c r="G68" s="173">
        <f>(G10/(VLOOKUP(G$7,'[29]Gas Curve Summary'!$A$7:$L180,6)))*1000</f>
        <v>12466.17703904136</v>
      </c>
      <c r="H68" s="173">
        <f>(H10/(VLOOKUP(H$7,'[29]Gas Curve Summary'!$A$7:$L180,6)))*1000</f>
        <v>12034.22053231939</v>
      </c>
      <c r="I68" s="173" t="e">
        <f>(I10/(VLOOKUP(I$7,'[29]Gas Curve Summary'!$A$7:$L180,6)))*1000</f>
        <v>#N/A</v>
      </c>
      <c r="J68" s="173">
        <f>(J10/(VLOOKUP(J$7,'[29]Gas Curve Summary'!$A$7:$L180,6)))*1000</f>
        <v>12152.777777777777</v>
      </c>
      <c r="K68" s="173">
        <f>(K10/(VLOOKUP(K$7,'[29]Gas Curve Summary'!$A$7:$L180,6)))*1000</f>
        <v>11746.280344557556</v>
      </c>
      <c r="L68" s="173">
        <f>(L10/(VLOOKUP(L$7,'[29]Gas Curve Summary'!$A$7:$L180,6)))*1000</f>
        <v>11166.730843280708</v>
      </c>
      <c r="M68" s="173">
        <f>(M10/(VLOOKUP(M$7,'[29]Gas Curve Summary'!$A$7:$L180,6)))*1000</f>
        <v>11711.371363808084</v>
      </c>
      <c r="N68" s="173">
        <f t="shared" ref="N68:N73" si="31">AVERAGE(K68:M68)</f>
        <v>11541.460850548783</v>
      </c>
      <c r="O68" s="173">
        <f t="shared" ref="O68:O73" si="32">AVERAGE(P68:R68)</f>
        <v>16366.812480725421</v>
      </c>
      <c r="P68" s="173">
        <f>(P10/(VLOOKUP(P$7,'[29]Gas Curve Summary'!$A$7:$L180,6)))*1000</f>
        <v>15641.293013555787</v>
      </c>
      <c r="Q68" s="173">
        <f>(Q10/(VLOOKUP(Q$7,'[29]Gas Curve Summary'!$A$7:$L180,6)))*1000</f>
        <v>17967.145790554416</v>
      </c>
      <c r="R68" s="173">
        <f>(R10/(VLOOKUP(R$7,'[29]Gas Curve Summary'!$A$7:$L180,6)))*1000</f>
        <v>15491.998638066052</v>
      </c>
      <c r="S68" s="173">
        <f t="shared" si="30"/>
        <v>11822.149216079983</v>
      </c>
      <c r="T68" s="173">
        <f>(T10/(VLOOKUP(T$7,'[29]Gas Curve Summary'!$A$7:$L180,6)))*1000</f>
        <v>13233.797081778079</v>
      </c>
      <c r="U68" s="173">
        <f>(U10/(VLOOKUP(U$7,'[29]Gas Curve Summary'!$A$7:$L180,6)))*1000</f>
        <v>11478.420569329661</v>
      </c>
      <c r="V68" s="173">
        <f>(V10/(VLOOKUP(V$7,'[29]Gas Curve Summary'!$A$7:$L180,6)))*1000</f>
        <v>10754.229997132205</v>
      </c>
      <c r="W68" s="175">
        <f t="shared" ref="W68:W73" si="33">AVERAGE(G68,H68,J68,N68,O68,S68)</f>
        <v>12730.599649415453</v>
      </c>
      <c r="X68" s="173">
        <f>X10/AVERAGE('[29]Gas Curve Summary'!$F$31:$F$42)*1000</f>
        <v>11969.063857713682</v>
      </c>
      <c r="Y68" s="173">
        <f>Y10/AVERAGE('[29]Gas Curve Summary'!$F$43:$F$54)*1000</f>
        <v>11193.139936556106</v>
      </c>
      <c r="Z68" s="173">
        <f>Z10/AVERAGE('[29]Gas Curve Summary'!$F$55:$F$66)*1000</f>
        <v>10979.643241853364</v>
      </c>
      <c r="AA68" s="173">
        <f>AA10/AVERAGE('[29]Gas Curve Summary'!$F$67:$F$114)*1000</f>
        <v>10838.83166600444</v>
      </c>
      <c r="AB68" s="173">
        <f>AB10/AVERAGE('[29]Gas Curve Summary'!$F$115:$F$124)*1000</f>
        <v>11031.677981283738</v>
      </c>
      <c r="AC68" s="174">
        <f t="shared" ref="AC68:AC73" ca="1" si="34">AVERAGE(E68,W68,X68,Y68,Z68,AA68,AB68)</f>
        <v>11314.809752087012</v>
      </c>
    </row>
    <row r="69" spans="1:31" ht="13.7" customHeight="1" x14ac:dyDescent="0.2">
      <c r="A69" s="190" t="s">
        <v>122</v>
      </c>
      <c r="B69" s="126" t="s">
        <v>147</v>
      </c>
      <c r="C69" s="173">
        <f>(C11/(VLOOKUP(C$7,'[29]Gas Curve Summary'!$A$7:$L181,8)))*1000</f>
        <v>7337.1335504885992</v>
      </c>
      <c r="D69" s="173">
        <f ca="1">(D11/(VLOOKUP(D$7,'[29]Gas Curve Summary'!$A$7:$L181,8)))*1000</f>
        <v>12828.40722495895</v>
      </c>
      <c r="E69" s="175">
        <f t="shared" ca="1" si="28"/>
        <v>10082.770387723775</v>
      </c>
      <c r="F69" s="173">
        <f t="shared" si="29"/>
        <v>12222.831375571455</v>
      </c>
      <c r="G69" s="173">
        <f>(G11/(VLOOKUP(G$7,'[29]Gas Curve Summary'!$A$7:$L181,8)))*1000</f>
        <v>12453.04282494365</v>
      </c>
      <c r="H69" s="173">
        <f>(H11/(VLOOKUP(H$7,'[29]Gas Curve Summary'!$A$7:$L181,8)))*1000</f>
        <v>11992.619926199262</v>
      </c>
      <c r="I69" s="173" t="e">
        <f>(I11/(VLOOKUP(I$7,'[29]Gas Curve Summary'!$A$7:$L181,8)))*1000</f>
        <v>#N/A</v>
      </c>
      <c r="J69" s="173">
        <f>(J11/(VLOOKUP(J$7,'[29]Gas Curve Summary'!$A$7:$L181,8)))*1000</f>
        <v>11953.679491968622</v>
      </c>
      <c r="K69" s="173">
        <f>(K11/(VLOOKUP(K$7,'[29]Gas Curve Summary'!$A$7:$L181,8)))*1000</f>
        <v>10719.530102790013</v>
      </c>
      <c r="L69" s="173">
        <f>(L11/(VLOOKUP(L$7,'[29]Gas Curve Summary'!$A$7:$L181,8)))*1000</f>
        <v>10331.905781584581</v>
      </c>
      <c r="M69" s="173">
        <f>(M11/(VLOOKUP(M$7,'[29]Gas Curve Summary'!$A$7:$L181,8)))*1000</f>
        <v>11968.264686022958</v>
      </c>
      <c r="N69" s="173">
        <f t="shared" si="31"/>
        <v>11006.566856799183</v>
      </c>
      <c r="O69" s="173">
        <f t="shared" si="32"/>
        <v>15711.159546691915</v>
      </c>
      <c r="P69" s="173">
        <f>(P11/(VLOOKUP(P$7,'[29]Gas Curve Summary'!$A$7:$L181,8)))*1000</f>
        <v>15276.89369828135</v>
      </c>
      <c r="Q69" s="173">
        <f>(Q11/(VLOOKUP(Q$7,'[29]Gas Curve Summary'!$A$7:$L181,8)))*1000</f>
        <v>16969.033468877071</v>
      </c>
      <c r="R69" s="173">
        <f>(R11/(VLOOKUP(R$7,'[29]Gas Curve Summary'!$A$7:$L181,8)))*1000</f>
        <v>14887.551472917326</v>
      </c>
      <c r="S69" s="173">
        <f t="shared" si="30"/>
        <v>11271.311250449571</v>
      </c>
      <c r="T69" s="173">
        <f>(T11/(VLOOKUP(T$7,'[29]Gas Curve Summary'!$A$7:$L181,8)))*1000</f>
        <v>11967.161351436689</v>
      </c>
      <c r="U69" s="173">
        <f>(U11/(VLOOKUP(U$7,'[29]Gas Curve Summary'!$A$7:$L181,8)))*1000</f>
        <v>11268.829663962921</v>
      </c>
      <c r="V69" s="173">
        <f>(V11/(VLOOKUP(V$7,'[29]Gas Curve Summary'!$A$7:$L181,8)))*1000</f>
        <v>10577.942735949098</v>
      </c>
      <c r="W69" s="175">
        <f t="shared" si="33"/>
        <v>12398.063316175367</v>
      </c>
      <c r="X69" s="173">
        <f>X11/AVERAGE('[29]Gas Curve Summary'!$H$31:$H$42)*1000</f>
        <v>11204.414478317611</v>
      </c>
      <c r="Y69" s="173">
        <f>Y11/AVERAGE('[29]Gas Curve Summary'!$H$43:$H$54)*1000</f>
        <v>10511.006633318086</v>
      </c>
      <c r="Z69" s="173">
        <f>Z11/AVERAGE('[29]Gas Curve Summary'!$H$55:$H$66)*1000</f>
        <v>10373.391969328399</v>
      </c>
      <c r="AA69" s="173">
        <f>AA11/AVERAGE('[29]Gas Curve Summary'!$H$67:$H$114)*1000</f>
        <v>9937.3560860382167</v>
      </c>
      <c r="AB69" s="173">
        <f>AB11/AVERAGE('[29]Gas Curve Summary'!$H$115:$H$124)*1000</f>
        <v>9605.5657107336992</v>
      </c>
      <c r="AC69" s="174">
        <f t="shared" ca="1" si="34"/>
        <v>10587.509797376451</v>
      </c>
    </row>
    <row r="70" spans="1:31" ht="13.7" customHeight="1" x14ac:dyDescent="0.2">
      <c r="A70" s="190" t="s">
        <v>123</v>
      </c>
      <c r="B70" s="126" t="s">
        <v>147</v>
      </c>
      <c r="C70" s="173">
        <f>(C12/(VLOOKUP(C$7,'[29]Gas Curve Summary'!$A$7:$L182,12)))*1000</f>
        <v>7019.6608100503045</v>
      </c>
      <c r="D70" s="173">
        <f ca="1">(D12/(VLOOKUP(D$7,'[29]Gas Curve Summary'!$A$7:$L182,12)))*1000</f>
        <v>13019.739605207895</v>
      </c>
      <c r="E70" s="175">
        <f t="shared" ca="1" si="28"/>
        <v>10019.700207629099</v>
      </c>
      <c r="F70" s="173">
        <f t="shared" si="29"/>
        <v>11937.860956739674</v>
      </c>
      <c r="G70" s="173">
        <f>(G12/(VLOOKUP(G$7,'[29]Gas Curve Summary'!$A$7:$L182,12)))*1000</f>
        <v>12090.007627765062</v>
      </c>
      <c r="H70" s="173">
        <f>(H12/(VLOOKUP(H$7,'[29]Gas Curve Summary'!$A$7:$L182,12)))*1000</f>
        <v>11785.714285714286</v>
      </c>
      <c r="I70" s="173" t="e">
        <f>(I12/(VLOOKUP(I$7,'[29]Gas Curve Summary'!$A$7:$L182,12)))*1000</f>
        <v>#N/A</v>
      </c>
      <c r="J70" s="173">
        <f>(J12/(VLOOKUP(J$7,'[29]Gas Curve Summary'!$A$7:$L182,12)))*1000</f>
        <v>11816.109422492402</v>
      </c>
      <c r="K70" s="173">
        <f>(K12/(VLOOKUP(K$7,'[29]Gas Curve Summary'!$A$7:$L182,12)))*1000</f>
        <v>10624.31544359255</v>
      </c>
      <c r="L70" s="173">
        <f>(L12/(VLOOKUP(L$7,'[29]Gas Curve Summary'!$A$7:$L182,12)))*1000</f>
        <v>10295.163584637266</v>
      </c>
      <c r="M70" s="173">
        <f>(M12/(VLOOKUP(M$7,'[29]Gas Curve Summary'!$A$7:$L182,12)))*1000</f>
        <v>12236.796686227131</v>
      </c>
      <c r="N70" s="173">
        <f t="shared" si="31"/>
        <v>11052.091904818983</v>
      </c>
      <c r="O70" s="173">
        <f t="shared" si="32"/>
        <v>15850.744019360412</v>
      </c>
      <c r="P70" s="173">
        <f>(P12/(VLOOKUP(P$7,'[29]Gas Curve Summary'!$A$7:$L182,12)))*1000</f>
        <v>15355.866103347416</v>
      </c>
      <c r="Q70" s="173">
        <f>(Q12/(VLOOKUP(Q$7,'[29]Gas Curve Summary'!$A$7:$L182,12)))*1000</f>
        <v>17293.592604399109</v>
      </c>
      <c r="R70" s="173">
        <f>(R12/(VLOOKUP(R$7,'[29]Gas Curve Summary'!$A$7:$L182,12)))*1000</f>
        <v>14902.773350334714</v>
      </c>
      <c r="S70" s="173">
        <f t="shared" si="30"/>
        <v>11445.937836644871</v>
      </c>
      <c r="T70" s="173">
        <f>(T12/(VLOOKUP(T$7,'[29]Gas Curve Summary'!$A$7:$L182,12)))*1000</f>
        <v>12159.127366057106</v>
      </c>
      <c r="U70" s="173">
        <f>(U12/(VLOOKUP(U$7,'[29]Gas Curve Summary'!$A$7:$L182,12)))*1000</f>
        <v>11121.130147279831</v>
      </c>
      <c r="V70" s="173">
        <f>(V12/(VLOOKUP(V$7,'[29]Gas Curve Summary'!$A$7:$L182,12)))*1000</f>
        <v>11057.555996597674</v>
      </c>
      <c r="W70" s="175">
        <f t="shared" si="33"/>
        <v>12340.100849466004</v>
      </c>
      <c r="X70" s="173">
        <f>X12/AVERAGE('[29]Gas Curve Summary'!$L$31:$L$42)*1000</f>
        <v>11517.357905554876</v>
      </c>
      <c r="Y70" s="173">
        <f>Y12/AVERAGE('[29]Gas Curve Summary'!$L$43:$L$54)*1000</f>
        <v>10762.782490738276</v>
      </c>
      <c r="Z70" s="173">
        <f>Z12/AVERAGE('[29]Gas Curve Summary'!$L$55:$L$66)*1000</f>
        <v>10681.813199794431</v>
      </c>
      <c r="AA70" s="173">
        <f>AA12/AVERAGE('[29]Gas Curve Summary'!$L$67:$L$114)*1000</f>
        <v>10206.683835282194</v>
      </c>
      <c r="AB70" s="173">
        <f>AB12/AVERAGE('[29]Gas Curve Summary'!$L$115:$L$124)*1000</f>
        <v>9822.5262124108194</v>
      </c>
      <c r="AC70" s="174">
        <f t="shared" ca="1" si="34"/>
        <v>10764.423528696527</v>
      </c>
    </row>
    <row r="71" spans="1:31" ht="13.7" customHeight="1" x14ac:dyDescent="0.2">
      <c r="A71" s="190" t="s">
        <v>124</v>
      </c>
      <c r="B71" s="126" t="s">
        <v>147</v>
      </c>
      <c r="C71" s="173">
        <f>(C13/(VLOOKUP(C$7,'[29]Gas Curve Summary'!$A$7:$L183,12)))*1000</f>
        <v>7455.2542372881362</v>
      </c>
      <c r="D71" s="173">
        <f ca="1">(D13/(VLOOKUP(D$7,'[29]Gas Curve Summary'!$A$7:$L183,12)))*1000</f>
        <v>12284.7543049139</v>
      </c>
      <c r="E71" s="175">
        <f t="shared" ca="1" si="28"/>
        <v>9870.0042711010174</v>
      </c>
      <c r="F71" s="173">
        <f t="shared" si="29"/>
        <v>11937.860956739674</v>
      </c>
      <c r="G71" s="173">
        <f>(G13/(VLOOKUP(G$7,'[29]Gas Curve Summary'!$A$7:$L183,12)))*1000</f>
        <v>12090.007627765062</v>
      </c>
      <c r="H71" s="173">
        <f>(H13/(VLOOKUP(H$7,'[29]Gas Curve Summary'!$A$7:$L183,12)))*1000</f>
        <v>11785.714285714286</v>
      </c>
      <c r="I71" s="173" t="e">
        <f>(I13/(VLOOKUP(I$7,'[29]Gas Curve Summary'!$A$7:$L183,12)))*1000</f>
        <v>#N/A</v>
      </c>
      <c r="J71" s="173">
        <f>(J13/(VLOOKUP(J$7,'[29]Gas Curve Summary'!$A$7:$L183,12)))*1000</f>
        <v>11816.109422492402</v>
      </c>
      <c r="K71" s="173">
        <f>(K13/(VLOOKUP(K$7,'[29]Gas Curve Summary'!$A$7:$L183,12)))*1000</f>
        <v>10624.31544359255</v>
      </c>
      <c r="L71" s="173">
        <f>(L13/(VLOOKUP(L$7,'[29]Gas Curve Summary'!$A$7:$L183,12)))*1000</f>
        <v>11646.51493598862</v>
      </c>
      <c r="M71" s="173">
        <f>(M13/(VLOOKUP(M$7,'[29]Gas Curve Summary'!$A$7:$L183,12)))*1000</f>
        <v>13375.906109768724</v>
      </c>
      <c r="N71" s="173">
        <f t="shared" si="31"/>
        <v>11882.245496449965</v>
      </c>
      <c r="O71" s="173">
        <f t="shared" si="32"/>
        <v>15957.002652874386</v>
      </c>
      <c r="P71" s="173">
        <f>(P13/(VLOOKUP(P$7,'[29]Gas Curve Summary'!$A$7:$L183,12)))*1000</f>
        <v>15355.866103347416</v>
      </c>
      <c r="Q71" s="173">
        <f>(Q13/(VLOOKUP(Q$7,'[29]Gas Curve Summary'!$A$7:$L183,12)))*1000</f>
        <v>17612.368504941027</v>
      </c>
      <c r="R71" s="173">
        <f>(R13/(VLOOKUP(R$7,'[29]Gas Curve Summary'!$A$7:$L183,12)))*1000</f>
        <v>14902.773350334714</v>
      </c>
      <c r="S71" s="173">
        <f t="shared" si="30"/>
        <v>11456.631880062685</v>
      </c>
      <c r="T71" s="173">
        <f>(T13/(VLOOKUP(T$7,'[29]Gas Curve Summary'!$A$7:$L183,12)))*1000</f>
        <v>12191.209496310554</v>
      </c>
      <c r="U71" s="173">
        <f>(U13/(VLOOKUP(U$7,'[29]Gas Curve Summary'!$A$7:$L183,12)))*1000</f>
        <v>11121.130147279831</v>
      </c>
      <c r="V71" s="173">
        <f>(V13/(VLOOKUP(V$7,'[29]Gas Curve Summary'!$A$7:$L183,12)))*1000</f>
        <v>11057.555996597674</v>
      </c>
      <c r="W71" s="175">
        <f t="shared" si="33"/>
        <v>12497.951894226464</v>
      </c>
      <c r="X71" s="173">
        <f>X13/AVERAGE('[29]Gas Curve Summary'!$L$31:$L$42)*1000</f>
        <v>11897.089306554721</v>
      </c>
      <c r="Y71" s="173">
        <f>Y13/AVERAGE('[29]Gas Curve Summary'!$L$43:$L$54)*1000</f>
        <v>11064.56020997903</v>
      </c>
      <c r="Z71" s="173">
        <f>Z13/AVERAGE('[29]Gas Curve Summary'!$L$55:$L$66)*1000</f>
        <v>11022.347144315057</v>
      </c>
      <c r="AA71" s="173">
        <f>AA13/AVERAGE('[29]Gas Curve Summary'!$L$67:$L$114)*1000</f>
        <v>10531.005556485588</v>
      </c>
      <c r="AB71" s="173">
        <f>AB13/AVERAGE('[29]Gas Curve Summary'!$L$115:$L$124)*1000</f>
        <v>10128.381081501568</v>
      </c>
      <c r="AC71" s="174">
        <f t="shared" ca="1" si="34"/>
        <v>11001.619923451919</v>
      </c>
    </row>
    <row r="72" spans="1:31" ht="13.7" customHeight="1" x14ac:dyDescent="0.2">
      <c r="A72" s="190" t="s">
        <v>125</v>
      </c>
      <c r="B72" s="126" t="s">
        <v>147</v>
      </c>
      <c r="C72" s="173">
        <f>(C14/(VLOOKUP(C$7,'[29]Gas Curve Summary'!$A$7:$L184,10)))*1000</f>
        <v>7330.855018587361</v>
      </c>
      <c r="D72" s="173">
        <f ca="1">(D14/(VLOOKUP(D$7,'[29]Gas Curve Summary'!$A$7:$L184,10)))*1000</f>
        <v>12553.292278540974</v>
      </c>
      <c r="E72" s="175">
        <f t="shared" ca="1" si="28"/>
        <v>9942.0736485641683</v>
      </c>
      <c r="F72" s="173">
        <f t="shared" si="29"/>
        <v>11845.599169661</v>
      </c>
      <c r="G72" s="173">
        <f>(G14/(VLOOKUP(G$7,'[29]Gas Curve Summary'!$A$7:$L184,10)))*1000</f>
        <v>12098.45640383813</v>
      </c>
      <c r="H72" s="173">
        <f>(H14/(VLOOKUP(H$7,'[29]Gas Curve Summary'!$A$7:$L184,10)))*1000</f>
        <v>11592.741935483868</v>
      </c>
      <c r="I72" s="173" t="e">
        <f>(I14/(VLOOKUP(I$7,'[29]Gas Curve Summary'!$A$7:$L184,10)))*1000</f>
        <v>#N/A</v>
      </c>
      <c r="J72" s="173">
        <f>(J14/(VLOOKUP(J$7,'[29]Gas Curve Summary'!$A$7:$L184,10)))*1000</f>
        <v>11677.497969130787</v>
      </c>
      <c r="K72" s="173">
        <f>(K14/(VLOOKUP(K$7,'[29]Gas Curve Summary'!$A$7:$L184,10)))*1000</f>
        <v>11963.696369636962</v>
      </c>
      <c r="L72" s="173">
        <f>(L14/(VLOOKUP(L$7,'[29]Gas Curve Summary'!$A$7:$L184,10)))*1000</f>
        <v>13072.557762464528</v>
      </c>
      <c r="M72" s="173">
        <f>(M14/(VLOOKUP(M$7,'[29]Gas Curve Summary'!$A$7:$L184,10)))*1000</f>
        <v>16388.557806912988</v>
      </c>
      <c r="N72" s="173">
        <f t="shared" si="31"/>
        <v>13808.27064633816</v>
      </c>
      <c r="O72" s="173">
        <f t="shared" si="32"/>
        <v>20257.739575168529</v>
      </c>
      <c r="P72" s="173">
        <f>(P14/(VLOOKUP(P$7,'[29]Gas Curve Summary'!$A$7:$L184,10)))*1000</f>
        <v>20713.463751438434</v>
      </c>
      <c r="Q72" s="173">
        <f>(Q14/(VLOOKUP(Q$7,'[29]Gas Curve Summary'!$A$7:$L184,10)))*1000</f>
        <v>22624.434389140268</v>
      </c>
      <c r="R72" s="173">
        <f>(R14/(VLOOKUP(R$7,'[29]Gas Curve Summary'!$A$7:$L184,10)))*1000</f>
        <v>17435.320584926882</v>
      </c>
      <c r="S72" s="173">
        <f t="shared" si="30"/>
        <v>12006.79520718238</v>
      </c>
      <c r="T72" s="173">
        <f>(T14/(VLOOKUP(T$7,'[29]Gas Curve Summary'!$A$7:$L184,10)))*1000</f>
        <v>13508.512213175425</v>
      </c>
      <c r="U72" s="173">
        <f>(U14/(VLOOKUP(U$7,'[29]Gas Curve Summary'!$A$7:$L184,10)))*1000</f>
        <v>11416.280608868301</v>
      </c>
      <c r="V72" s="173">
        <f>(V14/(VLOOKUP(V$7,'[29]Gas Curve Summary'!$A$7:$L184,10)))*1000</f>
        <v>11095.592799503414</v>
      </c>
      <c r="W72" s="175">
        <f t="shared" si="33"/>
        <v>13573.583622856977</v>
      </c>
      <c r="X72" s="173">
        <f>X14/AVERAGE('[29]Gas Curve Summary'!$J$31:$J$42)*1000</f>
        <v>12823.791214980014</v>
      </c>
      <c r="Y72" s="173">
        <f>Y14/AVERAGE('[29]Gas Curve Summary'!$J$43:$J$54)*1000</f>
        <v>11782.364720362772</v>
      </c>
      <c r="Z72" s="173">
        <f>Z14/AVERAGE('[29]Gas Curve Summary'!$J$55:$J$66)*1000</f>
        <v>11673.797658614491</v>
      </c>
      <c r="AA72" s="173">
        <f>AA14/AVERAGE('[29]Gas Curve Summary'!$J$67:$J$114)*1000</f>
        <v>11081.555170048203</v>
      </c>
      <c r="AB72" s="173">
        <f>AB14/AVERAGE('[29]Gas Curve Summary'!$J$115:$J$124)*1000</f>
        <v>10681.031077874497</v>
      </c>
      <c r="AC72" s="174">
        <f t="shared" ca="1" si="34"/>
        <v>11651.171016185874</v>
      </c>
    </row>
    <row r="73" spans="1:31" ht="13.7" customHeight="1" thickBot="1" x14ac:dyDescent="0.25">
      <c r="A73" s="191" t="s">
        <v>126</v>
      </c>
      <c r="B73" s="153" t="s">
        <v>147</v>
      </c>
      <c r="C73" s="176">
        <f>(C15/(VLOOKUP(C$7,'[29]Gas Curve Summary'!$A$7:$L185,10)))*1000</f>
        <v>7702.6022304832713</v>
      </c>
      <c r="D73" s="176">
        <f ca="1">(D15/(VLOOKUP(D$7,'[29]Gas Curve Summary'!$A$7:$L185,10)))*1000</f>
        <v>13027.001421127427</v>
      </c>
      <c r="E73" s="177">
        <f t="shared" ca="1" si="28"/>
        <v>10364.801825805349</v>
      </c>
      <c r="F73" s="176">
        <f t="shared" si="29"/>
        <v>12410.506412585622</v>
      </c>
      <c r="G73" s="176">
        <f>(G15/(VLOOKUP(G$7,'[29]Gas Curve Summary'!$A$7:$L185,10)))*1000</f>
        <v>12724.23863162286</v>
      </c>
      <c r="H73" s="176">
        <f>(H15/(VLOOKUP(H$7,'[29]Gas Curve Summary'!$A$7:$L185,10)))*1000</f>
        <v>12096.774193548385</v>
      </c>
      <c r="I73" s="176" t="e">
        <f>(I15/(VLOOKUP(I$7,'[29]Gas Curve Summary'!$A$7:$L185,10)))*1000</f>
        <v>#N/A</v>
      </c>
      <c r="J73" s="176">
        <f>(J15/(VLOOKUP(J$7,'[29]Gas Curve Summary'!$A$7:$L185,10)))*1000</f>
        <v>12185.215272136473</v>
      </c>
      <c r="K73" s="176">
        <f>(K15/(VLOOKUP(K$7,'[29]Gas Curve Summary'!$A$7:$L185,10)))*1000</f>
        <v>12788.778877887786</v>
      </c>
      <c r="L73" s="176">
        <f>(L15/(VLOOKUP(L$7,'[29]Gas Curve Summary'!$A$7:$L185,10)))*1000</f>
        <v>14288.609647344951</v>
      </c>
      <c r="M73" s="176">
        <f>(M15/(VLOOKUP(M$7,'[29]Gas Curve Summary'!$A$7:$L185,10)))*1000</f>
        <v>18375.049662296384</v>
      </c>
      <c r="N73" s="176">
        <f t="shared" si="31"/>
        <v>15150.812729176374</v>
      </c>
      <c r="O73" s="176">
        <f t="shared" si="32"/>
        <v>23284.569446939506</v>
      </c>
      <c r="P73" s="176">
        <f>(P15/(VLOOKUP(P$7,'[29]Gas Curve Summary'!$A$7:$L185,10)))*1000</f>
        <v>23398.542385884157</v>
      </c>
      <c r="Q73" s="176">
        <f>(Q15/(VLOOKUP(Q$7,'[29]Gas Curve Summary'!$A$7:$L185,10)))*1000</f>
        <v>26395.17345399698</v>
      </c>
      <c r="R73" s="176">
        <f>(R15/(VLOOKUP(R$7,'[29]Gas Curve Summary'!$A$7:$L185,10)))*1000</f>
        <v>20059.99250093738</v>
      </c>
      <c r="S73" s="176">
        <f t="shared" si="30"/>
        <v>12742.724005677112</v>
      </c>
      <c r="T73" s="176">
        <f>(T15/(VLOOKUP(T$7,'[29]Gas Curve Summary'!$A$7:$L185,10)))*1000</f>
        <v>14433.752775721689</v>
      </c>
      <c r="U73" s="176">
        <f>(U15/(VLOOKUP(U$7,'[29]Gas Curve Summary'!$A$7:$L185,10)))*1000</f>
        <v>12078.093977498345</v>
      </c>
      <c r="V73" s="176">
        <f>(V15/(VLOOKUP(V$7,'[29]Gas Curve Summary'!$A$7:$L185,10)))*1000</f>
        <v>11716.325263811297</v>
      </c>
      <c r="W73" s="177">
        <f t="shared" si="33"/>
        <v>14697.389046516784</v>
      </c>
      <c r="X73" s="176">
        <f>X15/AVERAGE('[29]Gas Curve Summary'!$J$31:$J$42)*1000</f>
        <v>13859.43602716665</v>
      </c>
      <c r="Y73" s="176">
        <f>Y15/AVERAGE('[29]Gas Curve Summary'!$J$43:$J$54)*1000</f>
        <v>12702.019506980123</v>
      </c>
      <c r="Z73" s="176">
        <f>Z15/AVERAGE('[29]Gas Curve Summary'!$J$55:$J$66)*1000</f>
        <v>12590.947060595037</v>
      </c>
      <c r="AA73" s="176">
        <f>AA15/AVERAGE('[29]Gas Curve Summary'!$J$67:$J$114)*1000</f>
        <v>11902.289582773845</v>
      </c>
      <c r="AB73" s="176">
        <f>AB15/AVERAGE('[29]Gas Curve Summary'!$J$115:$J$124)*1000</f>
        <v>11415.301957312875</v>
      </c>
      <c r="AC73" s="178">
        <f t="shared" ca="1" si="34"/>
        <v>12504.597858164378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-539.5683453237416</v>
      </c>
      <c r="D87" s="173">
        <f t="shared" ca="1" si="35"/>
        <v>0</v>
      </c>
      <c r="E87" s="175">
        <f t="shared" ca="1" si="35"/>
        <v>-269.78417266186989</v>
      </c>
      <c r="F87" s="173">
        <f t="shared" si="35"/>
        <v>-1.6004130457331485</v>
      </c>
      <c r="G87" s="173">
        <f t="shared" si="35"/>
        <v>91.675834250090702</v>
      </c>
      <c r="H87" s="173">
        <f t="shared" si="35"/>
        <v>-94.87666034155518</v>
      </c>
      <c r="I87" s="173" t="e">
        <f t="shared" si="35"/>
        <v>#N/A</v>
      </c>
      <c r="J87" s="173">
        <f t="shared" si="35"/>
        <v>203.9151712887433</v>
      </c>
      <c r="K87" s="173">
        <f t="shared" si="35"/>
        <v>0</v>
      </c>
      <c r="L87" s="173">
        <f t="shared" si="35"/>
        <v>100.7252215954868</v>
      </c>
      <c r="M87" s="173">
        <f t="shared" si="35"/>
        <v>197.47235387045839</v>
      </c>
      <c r="N87" s="173">
        <f>N67-N107</f>
        <v>99.399191821981731</v>
      </c>
      <c r="O87" s="173">
        <f t="shared" si="35"/>
        <v>0</v>
      </c>
      <c r="P87" s="173">
        <f t="shared" si="35"/>
        <v>0</v>
      </c>
      <c r="Q87" s="173">
        <f t="shared" si="35"/>
        <v>0</v>
      </c>
      <c r="R87" s="173">
        <f t="shared" si="35"/>
        <v>0</v>
      </c>
      <c r="S87" s="173">
        <f t="shared" si="35"/>
        <v>-368.97135603069728</v>
      </c>
      <c r="T87" s="173">
        <f t="shared" si="35"/>
        <v>-179.40437746680982</v>
      </c>
      <c r="U87" s="173">
        <f t="shared" si="35"/>
        <v>-391.60401002506114</v>
      </c>
      <c r="V87" s="173">
        <f t="shared" si="35"/>
        <v>-535.90568060021542</v>
      </c>
      <c r="W87" s="175">
        <f t="shared" si="35"/>
        <v>-11.476303168572485</v>
      </c>
      <c r="X87" s="173">
        <f t="shared" si="35"/>
        <v>55.448228517110692</v>
      </c>
      <c r="Y87" s="173">
        <f t="shared" si="35"/>
        <v>49.607708086197817</v>
      </c>
      <c r="Z87" s="179">
        <f t="shared" si="35"/>
        <v>54.315636654375339</v>
      </c>
      <c r="AA87" s="179">
        <f t="shared" si="35"/>
        <v>48.530767372731134</v>
      </c>
      <c r="AB87" s="173">
        <f t="shared" si="35"/>
        <v>46.421362438661163</v>
      </c>
      <c r="AC87" s="183">
        <f t="shared" ca="1" si="35"/>
        <v>-3.8481103944795905</v>
      </c>
    </row>
    <row r="88" spans="1:29" x14ac:dyDescent="0.2">
      <c r="A88" s="190" t="s">
        <v>121</v>
      </c>
      <c r="B88" s="148"/>
      <c r="C88" s="173">
        <f t="shared" si="35"/>
        <v>-609.96563573883122</v>
      </c>
      <c r="D88" s="173">
        <f t="shared" ca="1" si="35"/>
        <v>111.06364801366908</v>
      </c>
      <c r="E88" s="175">
        <f t="shared" ca="1" si="35"/>
        <v>-249.45099386258153</v>
      </c>
      <c r="F88" s="173">
        <f t="shared" si="35"/>
        <v>-305.76250659556899</v>
      </c>
      <c r="G88" s="173">
        <f t="shared" si="35"/>
        <v>-193.27406262079603</v>
      </c>
      <c r="H88" s="173">
        <f t="shared" si="35"/>
        <v>-418.25095057034196</v>
      </c>
      <c r="I88" s="173" t="e">
        <f t="shared" si="35"/>
        <v>#N/A</v>
      </c>
      <c r="J88" s="173">
        <f t="shared" si="35"/>
        <v>-96.450617283950123</v>
      </c>
      <c r="K88" s="173">
        <f t="shared" si="35"/>
        <v>0</v>
      </c>
      <c r="L88" s="173">
        <f t="shared" si="35"/>
        <v>96.264921062766007</v>
      </c>
      <c r="M88" s="173">
        <f t="shared" si="35"/>
        <v>188.89308651303327</v>
      </c>
      <c r="N88" s="173">
        <f t="shared" si="35"/>
        <v>95.05266919193491</v>
      </c>
      <c r="O88" s="173">
        <f t="shared" si="35"/>
        <v>0</v>
      </c>
      <c r="P88" s="173">
        <f t="shared" si="35"/>
        <v>0</v>
      </c>
      <c r="Q88" s="173">
        <f t="shared" si="35"/>
        <v>0</v>
      </c>
      <c r="R88" s="173">
        <f t="shared" si="35"/>
        <v>0</v>
      </c>
      <c r="S88" s="173">
        <f t="shared" si="35"/>
        <v>-267.70911485565739</v>
      </c>
      <c r="T88" s="173">
        <f t="shared" si="35"/>
        <v>0</v>
      </c>
      <c r="U88" s="173">
        <f t="shared" si="35"/>
        <v>-229.56841138659183</v>
      </c>
      <c r="V88" s="173">
        <f t="shared" si="35"/>
        <v>-573.55893318038579</v>
      </c>
      <c r="W88" s="175">
        <f t="shared" si="35"/>
        <v>-146.77201268980025</v>
      </c>
      <c r="X88" s="173">
        <f t="shared" si="35"/>
        <v>46.79742254195844</v>
      </c>
      <c r="Y88" s="173">
        <f t="shared" si="35"/>
        <v>38.495332693652017</v>
      </c>
      <c r="Z88" s="173">
        <f t="shared" si="35"/>
        <v>46.06326584360977</v>
      </c>
      <c r="AA88" s="173">
        <f t="shared" si="35"/>
        <v>-18.654221814436823</v>
      </c>
      <c r="AB88" s="173">
        <f t="shared" si="35"/>
        <v>-18.019779954269325</v>
      </c>
      <c r="AC88" s="174">
        <f t="shared" ca="1" si="35"/>
        <v>-43.077283891700063</v>
      </c>
    </row>
    <row r="89" spans="1:29" x14ac:dyDescent="0.2">
      <c r="A89" s="190" t="s">
        <v>122</v>
      </c>
      <c r="B89" s="133"/>
      <c r="C89" s="173">
        <f t="shared" si="35"/>
        <v>-806.18892508143381</v>
      </c>
      <c r="D89" s="173">
        <f t="shared" ca="1" si="35"/>
        <v>0</v>
      </c>
      <c r="E89" s="175">
        <f t="shared" ca="1" si="35"/>
        <v>-403.09446254071736</v>
      </c>
      <c r="F89" s="173">
        <f t="shared" si="35"/>
        <v>0</v>
      </c>
      <c r="G89" s="173">
        <f t="shared" si="35"/>
        <v>0</v>
      </c>
      <c r="H89" s="173">
        <f t="shared" si="35"/>
        <v>0</v>
      </c>
      <c r="I89" s="173" t="e">
        <f t="shared" si="35"/>
        <v>#N/A</v>
      </c>
      <c r="J89" s="173">
        <f t="shared" si="35"/>
        <v>0</v>
      </c>
      <c r="K89" s="173">
        <f t="shared" si="35"/>
        <v>0</v>
      </c>
      <c r="L89" s="173">
        <f t="shared" si="35"/>
        <v>0</v>
      </c>
      <c r="M89" s="173">
        <f t="shared" si="35"/>
        <v>0</v>
      </c>
      <c r="N89" s="173">
        <f t="shared" si="35"/>
        <v>0</v>
      </c>
      <c r="O89" s="173">
        <f t="shared" si="35"/>
        <v>0</v>
      </c>
      <c r="P89" s="173">
        <f t="shared" si="35"/>
        <v>0</v>
      </c>
      <c r="Q89" s="173">
        <f t="shared" si="35"/>
        <v>0</v>
      </c>
      <c r="R89" s="173">
        <f t="shared" si="35"/>
        <v>0</v>
      </c>
      <c r="S89" s="173">
        <f t="shared" si="35"/>
        <v>0</v>
      </c>
      <c r="T89" s="173">
        <f t="shared" si="35"/>
        <v>0</v>
      </c>
      <c r="U89" s="173">
        <f t="shared" si="35"/>
        <v>0</v>
      </c>
      <c r="V89" s="173">
        <f t="shared" si="35"/>
        <v>0</v>
      </c>
      <c r="W89" s="175">
        <f t="shared" si="35"/>
        <v>0</v>
      </c>
      <c r="X89" s="173">
        <f t="shared" si="35"/>
        <v>0</v>
      </c>
      <c r="Y89" s="173">
        <f t="shared" si="35"/>
        <v>0</v>
      </c>
      <c r="Z89" s="173">
        <f t="shared" si="35"/>
        <v>0</v>
      </c>
      <c r="AA89" s="173">
        <f t="shared" si="35"/>
        <v>0</v>
      </c>
      <c r="AB89" s="173">
        <f t="shared" si="35"/>
        <v>0</v>
      </c>
      <c r="AC89" s="174">
        <f t="shared" ca="1" si="35"/>
        <v>-57.5849232201017</v>
      </c>
    </row>
    <row r="90" spans="1:29" x14ac:dyDescent="0.2">
      <c r="A90" s="190" t="s">
        <v>123</v>
      </c>
      <c r="B90" s="133"/>
      <c r="C90" s="173">
        <f t="shared" si="35"/>
        <v>-16.779635154592142</v>
      </c>
      <c r="D90" s="173">
        <f t="shared" ca="1" si="35"/>
        <v>-90.718185636285853</v>
      </c>
      <c r="E90" s="175">
        <f t="shared" ca="1" si="35"/>
        <v>-53.748910395439452</v>
      </c>
      <c r="F90" s="173">
        <f t="shared" si="35"/>
        <v>0</v>
      </c>
      <c r="G90" s="173">
        <f t="shared" si="35"/>
        <v>0</v>
      </c>
      <c r="H90" s="173">
        <f t="shared" si="35"/>
        <v>0</v>
      </c>
      <c r="I90" s="173" t="e">
        <f t="shared" si="35"/>
        <v>#N/A</v>
      </c>
      <c r="J90" s="173">
        <f t="shared" si="35"/>
        <v>0</v>
      </c>
      <c r="K90" s="173">
        <f t="shared" si="35"/>
        <v>0</v>
      </c>
      <c r="L90" s="173">
        <f t="shared" si="35"/>
        <v>0</v>
      </c>
      <c r="M90" s="173">
        <f t="shared" si="35"/>
        <v>0</v>
      </c>
      <c r="N90" s="173">
        <f t="shared" si="35"/>
        <v>0</v>
      </c>
      <c r="O90" s="173">
        <f t="shared" si="35"/>
        <v>0</v>
      </c>
      <c r="P90" s="173">
        <f t="shared" si="35"/>
        <v>0</v>
      </c>
      <c r="Q90" s="173">
        <f t="shared" si="35"/>
        <v>0</v>
      </c>
      <c r="R90" s="173">
        <f t="shared" si="35"/>
        <v>0</v>
      </c>
      <c r="S90" s="173">
        <f t="shared" si="35"/>
        <v>0</v>
      </c>
      <c r="T90" s="173">
        <f t="shared" si="35"/>
        <v>0</v>
      </c>
      <c r="U90" s="173">
        <f t="shared" si="35"/>
        <v>0</v>
      </c>
      <c r="V90" s="173">
        <f t="shared" si="35"/>
        <v>0</v>
      </c>
      <c r="W90" s="175">
        <f t="shared" si="35"/>
        <v>0</v>
      </c>
      <c r="X90" s="173">
        <f t="shared" si="35"/>
        <v>0</v>
      </c>
      <c r="Y90" s="173">
        <f t="shared" si="35"/>
        <v>0</v>
      </c>
      <c r="Z90" s="173">
        <f t="shared" si="35"/>
        <v>0</v>
      </c>
      <c r="AA90" s="173">
        <f t="shared" si="35"/>
        <v>0</v>
      </c>
      <c r="AB90" s="173">
        <f t="shared" si="35"/>
        <v>0</v>
      </c>
      <c r="AC90" s="174">
        <f t="shared" ca="1" si="35"/>
        <v>-7.6784157707788836</v>
      </c>
    </row>
    <row r="91" spans="1:29" x14ac:dyDescent="0.2">
      <c r="A91" s="190" t="s">
        <v>124</v>
      </c>
      <c r="B91" s="148"/>
      <c r="C91" s="173">
        <f t="shared" si="35"/>
        <v>-561.69491525423746</v>
      </c>
      <c r="D91" s="173">
        <f t="shared" ca="1" si="35"/>
        <v>0</v>
      </c>
      <c r="E91" s="175">
        <f t="shared" ca="1" si="35"/>
        <v>-280.84745762712009</v>
      </c>
      <c r="F91" s="173">
        <f t="shared" si="35"/>
        <v>0</v>
      </c>
      <c r="G91" s="173">
        <f t="shared" si="35"/>
        <v>0</v>
      </c>
      <c r="H91" s="173">
        <f t="shared" si="35"/>
        <v>0</v>
      </c>
      <c r="I91" s="173" t="e">
        <f t="shared" si="35"/>
        <v>#N/A</v>
      </c>
      <c r="J91" s="173">
        <f t="shared" si="35"/>
        <v>0</v>
      </c>
      <c r="K91" s="173">
        <f t="shared" si="35"/>
        <v>0</v>
      </c>
      <c r="L91" s="173">
        <f t="shared" si="35"/>
        <v>0</v>
      </c>
      <c r="M91" s="173">
        <f t="shared" si="35"/>
        <v>0</v>
      </c>
      <c r="N91" s="173">
        <f t="shared" si="35"/>
        <v>0</v>
      </c>
      <c r="O91" s="173">
        <f t="shared" si="35"/>
        <v>0</v>
      </c>
      <c r="P91" s="173">
        <f t="shared" si="35"/>
        <v>0</v>
      </c>
      <c r="Q91" s="173">
        <f t="shared" si="35"/>
        <v>0</v>
      </c>
      <c r="R91" s="173">
        <f t="shared" si="35"/>
        <v>0</v>
      </c>
      <c r="S91" s="173">
        <f t="shared" si="35"/>
        <v>0</v>
      </c>
      <c r="T91" s="173">
        <f t="shared" si="35"/>
        <v>0</v>
      </c>
      <c r="U91" s="173">
        <f t="shared" si="35"/>
        <v>0</v>
      </c>
      <c r="V91" s="173">
        <f t="shared" si="35"/>
        <v>0</v>
      </c>
      <c r="W91" s="175">
        <f t="shared" si="35"/>
        <v>0</v>
      </c>
      <c r="X91" s="173">
        <f t="shared" si="35"/>
        <v>0</v>
      </c>
      <c r="Y91" s="173">
        <f t="shared" si="35"/>
        <v>0</v>
      </c>
      <c r="Z91" s="173">
        <f t="shared" si="35"/>
        <v>0</v>
      </c>
      <c r="AA91" s="173">
        <f t="shared" si="35"/>
        <v>0</v>
      </c>
      <c r="AB91" s="173">
        <f t="shared" si="35"/>
        <v>0</v>
      </c>
      <c r="AC91" s="174">
        <f t="shared" ca="1" si="35"/>
        <v>-40.12106537530417</v>
      </c>
    </row>
    <row r="92" spans="1:29" x14ac:dyDescent="0.2">
      <c r="A92" s="190" t="s">
        <v>125</v>
      </c>
      <c r="B92" s="133"/>
      <c r="C92" s="173">
        <f t="shared" si="35"/>
        <v>-605.94795539033476</v>
      </c>
      <c r="D92" s="173">
        <f t="shared" ca="1" si="35"/>
        <v>0</v>
      </c>
      <c r="E92" s="175">
        <f t="shared" ca="1" si="35"/>
        <v>-302.97397769516647</v>
      </c>
      <c r="F92" s="173">
        <f t="shared" si="35"/>
        <v>0</v>
      </c>
      <c r="G92" s="173">
        <f t="shared" si="35"/>
        <v>0</v>
      </c>
      <c r="H92" s="173">
        <f t="shared" si="35"/>
        <v>0</v>
      </c>
      <c r="I92" s="173" t="e">
        <f t="shared" si="35"/>
        <v>#N/A</v>
      </c>
      <c r="J92" s="173">
        <f t="shared" si="35"/>
        <v>0</v>
      </c>
      <c r="K92" s="173">
        <f t="shared" si="35"/>
        <v>0</v>
      </c>
      <c r="L92" s="173">
        <f t="shared" si="35"/>
        <v>0</v>
      </c>
      <c r="M92" s="173">
        <f t="shared" si="35"/>
        <v>0</v>
      </c>
      <c r="N92" s="173">
        <f t="shared" si="35"/>
        <v>0</v>
      </c>
      <c r="O92" s="173">
        <f t="shared" si="35"/>
        <v>0</v>
      </c>
      <c r="P92" s="173">
        <f t="shared" si="35"/>
        <v>0</v>
      </c>
      <c r="Q92" s="173">
        <f t="shared" si="35"/>
        <v>0</v>
      </c>
      <c r="R92" s="173">
        <f t="shared" si="35"/>
        <v>0</v>
      </c>
      <c r="S92" s="173">
        <f t="shared" si="35"/>
        <v>0</v>
      </c>
      <c r="T92" s="173">
        <f t="shared" si="35"/>
        <v>0</v>
      </c>
      <c r="U92" s="173">
        <f t="shared" si="35"/>
        <v>0</v>
      </c>
      <c r="V92" s="173">
        <f t="shared" si="35"/>
        <v>0</v>
      </c>
      <c r="W92" s="175">
        <f t="shared" si="35"/>
        <v>0</v>
      </c>
      <c r="X92" s="173">
        <f t="shared" si="35"/>
        <v>0</v>
      </c>
      <c r="Y92" s="173">
        <f t="shared" si="35"/>
        <v>0</v>
      </c>
      <c r="Z92" s="173">
        <f t="shared" si="35"/>
        <v>0</v>
      </c>
      <c r="AA92" s="173">
        <f t="shared" si="35"/>
        <v>0</v>
      </c>
      <c r="AB92" s="173">
        <f t="shared" si="35"/>
        <v>0</v>
      </c>
      <c r="AC92" s="174">
        <f t="shared" ca="1" si="35"/>
        <v>-43.281996813593651</v>
      </c>
    </row>
    <row r="93" spans="1:29" ht="13.7" customHeight="1" thickBot="1" x14ac:dyDescent="0.25">
      <c r="A93" s="191" t="s">
        <v>126</v>
      </c>
      <c r="B93" s="153"/>
      <c r="C93" s="176">
        <f t="shared" si="35"/>
        <v>-605.94795539033476</v>
      </c>
      <c r="D93" s="176">
        <f t="shared" ca="1" si="35"/>
        <v>0</v>
      </c>
      <c r="E93" s="177">
        <f t="shared" ca="1" si="35"/>
        <v>-302.97397769516829</v>
      </c>
      <c r="F93" s="176">
        <f t="shared" si="35"/>
        <v>0</v>
      </c>
      <c r="G93" s="176">
        <f t="shared" si="35"/>
        <v>0</v>
      </c>
      <c r="H93" s="176">
        <f t="shared" si="35"/>
        <v>0</v>
      </c>
      <c r="I93" s="176" t="e">
        <f t="shared" si="35"/>
        <v>#N/A</v>
      </c>
      <c r="J93" s="176">
        <f t="shared" si="35"/>
        <v>0</v>
      </c>
      <c r="K93" s="176">
        <f t="shared" si="35"/>
        <v>0</v>
      </c>
      <c r="L93" s="176">
        <f t="shared" si="35"/>
        <v>0</v>
      </c>
      <c r="M93" s="176">
        <f t="shared" si="35"/>
        <v>0</v>
      </c>
      <c r="N93" s="176">
        <f t="shared" si="35"/>
        <v>0</v>
      </c>
      <c r="O93" s="176">
        <f t="shared" si="35"/>
        <v>0</v>
      </c>
      <c r="P93" s="176">
        <f t="shared" si="35"/>
        <v>0</v>
      </c>
      <c r="Q93" s="176">
        <f t="shared" si="35"/>
        <v>0</v>
      </c>
      <c r="R93" s="176">
        <f t="shared" si="35"/>
        <v>0</v>
      </c>
      <c r="S93" s="176">
        <f t="shared" si="35"/>
        <v>0</v>
      </c>
      <c r="T93" s="176">
        <f t="shared" si="35"/>
        <v>0</v>
      </c>
      <c r="U93" s="176">
        <f t="shared" si="35"/>
        <v>0</v>
      </c>
      <c r="V93" s="176">
        <f t="shared" si="35"/>
        <v>0</v>
      </c>
      <c r="W93" s="177">
        <f t="shared" si="35"/>
        <v>0</v>
      </c>
      <c r="X93" s="176">
        <f t="shared" si="35"/>
        <v>0</v>
      </c>
      <c r="Y93" s="176">
        <f t="shared" si="35"/>
        <v>0</v>
      </c>
      <c r="Z93" s="176">
        <f t="shared" si="35"/>
        <v>0</v>
      </c>
      <c r="AA93" s="176">
        <f t="shared" si="35"/>
        <v>0</v>
      </c>
      <c r="AB93" s="176">
        <f t="shared" si="35"/>
        <v>0</v>
      </c>
      <c r="AC93" s="178">
        <f t="shared" ca="1" si="35"/>
        <v>-43.281996813597289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f>A46</f>
        <v>37210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7374.1007194244612</v>
      </c>
      <c r="D107" s="173">
        <v>12992.455993294216</v>
      </c>
      <c r="E107" s="173">
        <v>10183.278356359338</v>
      </c>
      <c r="F107" s="179">
        <v>11939.359653865449</v>
      </c>
      <c r="G107" s="179">
        <v>11734.506784011734</v>
      </c>
      <c r="H107" s="179">
        <v>12144.212523719163</v>
      </c>
      <c r="I107" s="179" t="e">
        <v>#N/A</v>
      </c>
      <c r="J107" s="179">
        <v>12642.740619902121</v>
      </c>
      <c r="K107" s="179">
        <v>11480.114801148011</v>
      </c>
      <c r="L107" s="179">
        <v>10576.148267526189</v>
      </c>
      <c r="M107" s="179">
        <v>11058.451816745655</v>
      </c>
      <c r="N107" s="179">
        <v>11038.23829513995</v>
      </c>
      <c r="O107" s="179">
        <v>17500.185220793122</v>
      </c>
      <c r="P107" s="179">
        <v>16686.531585220499</v>
      </c>
      <c r="Q107" s="179">
        <v>19516.003122560502</v>
      </c>
      <c r="R107" s="179">
        <v>16298.020954598371</v>
      </c>
      <c r="S107" s="179">
        <v>12030.246313135154</v>
      </c>
      <c r="T107" s="179">
        <v>13814.137064944385</v>
      </c>
      <c r="U107" s="179">
        <v>11826.441102756891</v>
      </c>
      <c r="V107" s="179">
        <v>10450.160771704181</v>
      </c>
      <c r="W107" s="179">
        <v>12848.354959450206</v>
      </c>
      <c r="X107" s="179">
        <v>11916.968478122155</v>
      </c>
      <c r="Y107" s="179">
        <v>11336.242270289929</v>
      </c>
      <c r="Z107" s="179">
        <v>10880.548732056537</v>
      </c>
      <c r="AA107" s="179">
        <v>10466.659436757191</v>
      </c>
      <c r="AB107" s="179">
        <v>10358.328347475039</v>
      </c>
      <c r="AC107" s="183">
        <v>11141.482940072912</v>
      </c>
    </row>
    <row r="108" spans="1:29" x14ac:dyDescent="0.2">
      <c r="A108" s="147" t="s">
        <v>121</v>
      </c>
      <c r="B108" s="148"/>
      <c r="C108" s="173">
        <v>8075.6013745704468</v>
      </c>
      <c r="D108" s="173">
        <v>13344.72447671935</v>
      </c>
      <c r="E108" s="175">
        <v>10710.162925644898</v>
      </c>
      <c r="F108" s="173">
        <v>12555.961292275944</v>
      </c>
      <c r="G108" s="173">
        <v>12659.451101662156</v>
      </c>
      <c r="H108" s="173">
        <v>12452.471482889732</v>
      </c>
      <c r="I108" s="173" t="e">
        <v>#N/A</v>
      </c>
      <c r="J108" s="173">
        <v>12249.228395061727</v>
      </c>
      <c r="K108" s="173">
        <v>11746.280344557556</v>
      </c>
      <c r="L108" s="173">
        <v>11070.465922217942</v>
      </c>
      <c r="M108" s="173">
        <v>11522.478277295051</v>
      </c>
      <c r="N108" s="173">
        <v>11446.408181356848</v>
      </c>
      <c r="O108" s="173">
        <v>16366.812480725421</v>
      </c>
      <c r="P108" s="173">
        <v>15641.293013555787</v>
      </c>
      <c r="Q108" s="173">
        <v>17967.145790554416</v>
      </c>
      <c r="R108" s="173">
        <v>15491.998638066052</v>
      </c>
      <c r="S108" s="173">
        <v>12089.85833093564</v>
      </c>
      <c r="T108" s="173">
        <v>13233.797081778079</v>
      </c>
      <c r="U108" s="173">
        <v>11707.988980716253</v>
      </c>
      <c r="V108" s="173">
        <v>11327.78893031259</v>
      </c>
      <c r="W108" s="173">
        <v>12877.371662105254</v>
      </c>
      <c r="X108" s="173">
        <v>11922.266435171723</v>
      </c>
      <c r="Y108" s="173">
        <v>11154.644603862454</v>
      </c>
      <c r="Z108" s="173">
        <v>10933.579976009754</v>
      </c>
      <c r="AA108" s="173">
        <v>10857.485887818877</v>
      </c>
      <c r="AB108" s="173">
        <v>11049.697761238007</v>
      </c>
      <c r="AC108" s="174">
        <v>11357.887035978712</v>
      </c>
    </row>
    <row r="109" spans="1:29" x14ac:dyDescent="0.2">
      <c r="A109" s="147" t="s">
        <v>122</v>
      </c>
      <c r="B109" s="133"/>
      <c r="C109" s="173">
        <v>8143.322475570033</v>
      </c>
      <c r="D109" s="173">
        <v>12828.40722495895</v>
      </c>
      <c r="E109" s="175">
        <v>10485.864850264492</v>
      </c>
      <c r="F109" s="173">
        <v>12222.831375571455</v>
      </c>
      <c r="G109" s="173">
        <v>12453.04282494365</v>
      </c>
      <c r="H109" s="173">
        <v>11992.619926199262</v>
      </c>
      <c r="I109" s="173" t="e">
        <v>#N/A</v>
      </c>
      <c r="J109" s="173">
        <v>11953.679491968622</v>
      </c>
      <c r="K109" s="173">
        <v>10719.530102790013</v>
      </c>
      <c r="L109" s="173">
        <v>10331.905781584581</v>
      </c>
      <c r="M109" s="173">
        <v>11968.264686022958</v>
      </c>
      <c r="N109" s="173">
        <v>11006.566856799183</v>
      </c>
      <c r="O109" s="173">
        <v>15711.159546691915</v>
      </c>
      <c r="P109" s="173">
        <v>15276.89369828135</v>
      </c>
      <c r="Q109" s="173">
        <v>16969.033468877071</v>
      </c>
      <c r="R109" s="173">
        <v>14887.551472917326</v>
      </c>
      <c r="S109" s="173">
        <v>11271.311250449571</v>
      </c>
      <c r="T109" s="173">
        <v>11967.161351436689</v>
      </c>
      <c r="U109" s="173">
        <v>11268.829663962921</v>
      </c>
      <c r="V109" s="173">
        <v>10577.942735949098</v>
      </c>
      <c r="W109" s="173">
        <v>12398.063316175367</v>
      </c>
      <c r="X109" s="173">
        <v>11204.414478317611</v>
      </c>
      <c r="Y109" s="173">
        <v>10511.006633318086</v>
      </c>
      <c r="Z109" s="173">
        <v>10373.391969328399</v>
      </c>
      <c r="AA109" s="173">
        <v>9937.3560860382167</v>
      </c>
      <c r="AB109" s="173">
        <v>9605.5657107336992</v>
      </c>
      <c r="AC109" s="174">
        <v>10645.094720596553</v>
      </c>
    </row>
    <row r="110" spans="1:29" x14ac:dyDescent="0.2">
      <c r="A110" s="147" t="s">
        <v>123</v>
      </c>
      <c r="B110" s="133"/>
      <c r="C110" s="173">
        <v>7036.4404452048966</v>
      </c>
      <c r="D110" s="173">
        <v>13110.457790844181</v>
      </c>
      <c r="E110" s="175">
        <v>10073.449118024539</v>
      </c>
      <c r="F110" s="173">
        <v>11937.860956739674</v>
      </c>
      <c r="G110" s="173">
        <v>12090.007627765062</v>
      </c>
      <c r="H110" s="173">
        <v>11785.714285714286</v>
      </c>
      <c r="I110" s="173" t="e">
        <v>#N/A</v>
      </c>
      <c r="J110" s="173">
        <v>11816.109422492402</v>
      </c>
      <c r="K110" s="173">
        <v>10624.31544359255</v>
      </c>
      <c r="L110" s="173">
        <v>10295.163584637266</v>
      </c>
      <c r="M110" s="173">
        <v>12236.796686227131</v>
      </c>
      <c r="N110" s="173">
        <v>11052.091904818983</v>
      </c>
      <c r="O110" s="173">
        <v>15850.744019360412</v>
      </c>
      <c r="P110" s="173">
        <v>15355.866103347416</v>
      </c>
      <c r="Q110" s="173">
        <v>17293.592604399109</v>
      </c>
      <c r="R110" s="173">
        <v>14902.773350334714</v>
      </c>
      <c r="S110" s="173">
        <v>11445.937836644871</v>
      </c>
      <c r="T110" s="173">
        <v>12159.127366057106</v>
      </c>
      <c r="U110" s="173">
        <v>11121.130147279831</v>
      </c>
      <c r="V110" s="173">
        <v>11057.555996597674</v>
      </c>
      <c r="W110" s="173">
        <v>12340.100849466004</v>
      </c>
      <c r="X110" s="173">
        <v>11517.357905554876</v>
      </c>
      <c r="Y110" s="173">
        <v>10762.782490738276</v>
      </c>
      <c r="Z110" s="173">
        <v>10681.813199794431</v>
      </c>
      <c r="AA110" s="173">
        <v>10206.683835282194</v>
      </c>
      <c r="AB110" s="173">
        <v>9822.5262124108194</v>
      </c>
      <c r="AC110" s="174">
        <v>10772.101944467306</v>
      </c>
    </row>
    <row r="111" spans="1:29" x14ac:dyDescent="0.2">
      <c r="A111" s="147" t="s">
        <v>124</v>
      </c>
      <c r="B111" s="148"/>
      <c r="C111" s="173">
        <v>8016.9491525423737</v>
      </c>
      <c r="D111" s="173">
        <v>12284.7543049139</v>
      </c>
      <c r="E111" s="175">
        <v>10150.851728728137</v>
      </c>
      <c r="F111" s="173">
        <v>11937.860956739674</v>
      </c>
      <c r="G111" s="173">
        <v>12090.007627765062</v>
      </c>
      <c r="H111" s="173">
        <v>11785.714285714286</v>
      </c>
      <c r="I111" s="173" t="e">
        <v>#N/A</v>
      </c>
      <c r="J111" s="173">
        <v>11816.109422492402</v>
      </c>
      <c r="K111" s="173">
        <v>10624.31544359255</v>
      </c>
      <c r="L111" s="173">
        <v>11646.51493598862</v>
      </c>
      <c r="M111" s="173">
        <v>13375.906109768724</v>
      </c>
      <c r="N111" s="173">
        <v>11882.245496449965</v>
      </c>
      <c r="O111" s="173">
        <v>15957.002652874386</v>
      </c>
      <c r="P111" s="173">
        <v>15355.866103347416</v>
      </c>
      <c r="Q111" s="173">
        <v>17612.368504941027</v>
      </c>
      <c r="R111" s="173">
        <v>14902.773350334714</v>
      </c>
      <c r="S111" s="173">
        <v>11456.631880062685</v>
      </c>
      <c r="T111" s="173">
        <v>12191.209496310554</v>
      </c>
      <c r="U111" s="173">
        <v>11121.130147279831</v>
      </c>
      <c r="V111" s="173">
        <v>11057.555996597674</v>
      </c>
      <c r="W111" s="173">
        <v>12497.951894226464</v>
      </c>
      <c r="X111" s="173">
        <v>11897.089306554721</v>
      </c>
      <c r="Y111" s="173">
        <v>11064.56020997903</v>
      </c>
      <c r="Z111" s="173">
        <v>11022.347144315057</v>
      </c>
      <c r="AA111" s="173">
        <v>10531.005556485588</v>
      </c>
      <c r="AB111" s="173">
        <v>10128.381081501568</v>
      </c>
      <c r="AC111" s="174">
        <v>11041.740988827223</v>
      </c>
    </row>
    <row r="112" spans="1:29" x14ac:dyDescent="0.2">
      <c r="A112" s="147" t="s">
        <v>125</v>
      </c>
      <c r="B112" s="133"/>
      <c r="C112" s="173">
        <v>7936.8029739776957</v>
      </c>
      <c r="D112" s="173">
        <v>12553.292278540974</v>
      </c>
      <c r="E112" s="175">
        <v>10245.047626259335</v>
      </c>
      <c r="F112" s="173">
        <v>11845.599169661</v>
      </c>
      <c r="G112" s="173">
        <v>12098.45640383813</v>
      </c>
      <c r="H112" s="173">
        <v>11592.741935483868</v>
      </c>
      <c r="I112" s="173" t="e">
        <v>#N/A</v>
      </c>
      <c r="J112" s="173">
        <v>11677.497969130787</v>
      </c>
      <c r="K112" s="173">
        <v>11963.696369636962</v>
      </c>
      <c r="L112" s="173">
        <v>13072.557762464528</v>
      </c>
      <c r="M112" s="173">
        <v>16388.557806912988</v>
      </c>
      <c r="N112" s="173">
        <v>13808.27064633816</v>
      </c>
      <c r="O112" s="173">
        <v>20257.739575168529</v>
      </c>
      <c r="P112" s="173">
        <v>20713.463751438434</v>
      </c>
      <c r="Q112" s="173">
        <v>22624.434389140268</v>
      </c>
      <c r="R112" s="173">
        <v>17435.320584926882</v>
      </c>
      <c r="S112" s="173">
        <v>12006.79520718238</v>
      </c>
      <c r="T112" s="173">
        <v>13508.512213175425</v>
      </c>
      <c r="U112" s="173">
        <v>11416.280608868301</v>
      </c>
      <c r="V112" s="173">
        <v>11095.592799503414</v>
      </c>
      <c r="W112" s="173">
        <v>13573.583622856977</v>
      </c>
      <c r="X112" s="173">
        <v>12823.791214980014</v>
      </c>
      <c r="Y112" s="173">
        <v>11782.364720362772</v>
      </c>
      <c r="Z112" s="173">
        <v>11673.797658614491</v>
      </c>
      <c r="AA112" s="173">
        <v>11081.555170048203</v>
      </c>
      <c r="AB112" s="173">
        <v>10681.031077874497</v>
      </c>
      <c r="AC112" s="174">
        <v>11694.453012999467</v>
      </c>
    </row>
    <row r="113" spans="1:29" ht="12" thickBot="1" x14ac:dyDescent="0.25">
      <c r="A113" s="147" t="s">
        <v>126</v>
      </c>
      <c r="C113" s="176">
        <v>8308.5501858736061</v>
      </c>
      <c r="D113" s="176">
        <v>13027.001421127427</v>
      </c>
      <c r="E113" s="177">
        <v>10667.775803500517</v>
      </c>
      <c r="F113" s="173">
        <v>12410.506412585622</v>
      </c>
      <c r="G113" s="173">
        <v>12724.23863162286</v>
      </c>
      <c r="H113" s="173">
        <v>12096.774193548385</v>
      </c>
      <c r="I113" s="173" t="e">
        <v>#N/A</v>
      </c>
      <c r="J113" s="173">
        <v>12185.215272136473</v>
      </c>
      <c r="K113" s="173">
        <v>12788.778877887786</v>
      </c>
      <c r="L113" s="173">
        <v>14288.609647344951</v>
      </c>
      <c r="M113" s="173">
        <v>18375.049662296384</v>
      </c>
      <c r="N113" s="173">
        <v>15150.812729176374</v>
      </c>
      <c r="O113" s="173">
        <v>23284.569446939506</v>
      </c>
      <c r="P113" s="173">
        <v>23398.542385884157</v>
      </c>
      <c r="Q113" s="173">
        <v>26395.17345399698</v>
      </c>
      <c r="R113" s="173">
        <v>20059.99250093738</v>
      </c>
      <c r="S113" s="173">
        <v>12742.724005677112</v>
      </c>
      <c r="T113" s="173">
        <v>14433.752775721689</v>
      </c>
      <c r="U113" s="173">
        <v>12078.093977498345</v>
      </c>
      <c r="V113" s="173">
        <v>11716.325263811297</v>
      </c>
      <c r="W113" s="173">
        <v>14697.389046516784</v>
      </c>
      <c r="X113" s="173">
        <v>13859.43602716665</v>
      </c>
      <c r="Y113" s="173">
        <v>12702.019506980123</v>
      </c>
      <c r="Z113" s="173">
        <v>12590.947060595037</v>
      </c>
      <c r="AA113" s="173">
        <v>11902.289582773845</v>
      </c>
      <c r="AB113" s="173">
        <v>11415.301957312875</v>
      </c>
      <c r="AC113" s="174">
        <v>12547.879854977975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73" name="Button 73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74" name="Button 74">
              <controlPr defaultSize="0" print="0" autoFill="0" autoPict="0" macro="[2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75" name="Button 75">
              <controlPr defaultSize="0" print="0" autoFill="0" autoPict="0" macro="[2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76" name="Button 76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1" r:id="rId77" name="Button 77">
              <controlPr defaultSize="0" print="0" autoFill="0" autoPict="0" macro="[2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2" r:id="rId78" name="Button 78">
              <controlPr defaultSize="0" print="0" autoFill="0" autoPict="0" macro="[2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trv45sec1</vt:lpstr>
      <vt:lpstr>trv46sec1</vt:lpstr>
      <vt:lpstr>trv47sec1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2014-09-03T16:42:40Z</dcterms:modified>
</cp:coreProperties>
</file>